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ZV Vykáz.-A" sheetId="344" r:id="rId18"/>
    <sheet name="ZV Vykáz.-A Detail" sheetId="345" r:id="rId19"/>
    <sheet name="ZV Vykáz.-H" sheetId="410" r:id="rId20"/>
    <sheet name="ZV Vykáz.-H Detail" sheetId="377" r:id="rId21"/>
    <sheet name="CaseMix" sheetId="370" r:id="rId22"/>
    <sheet name="ALOS" sheetId="374" r:id="rId23"/>
    <sheet name="Total" sheetId="371" r:id="rId24"/>
    <sheet name="ZV Vyžád." sheetId="342" r:id="rId25"/>
    <sheet name="ZV Vyžád. Detail" sheetId="343" r:id="rId26"/>
    <sheet name="OD TISS" sheetId="372" r:id="rId27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6" hidden="1">'OD TISS'!$A$5:$N$5</definedName>
    <definedName name="_xlnm._FilterDatabase" localSheetId="23" hidden="1">Total!$A$4:$W$4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_xlnm._FilterDatabase" localSheetId="24" hidden="1">'ZV Vyžád.'!$A$5:$M$5</definedName>
    <definedName name="_xlnm._FilterDatabase" localSheetId="25" hidden="1">'ZV Vyžád. Detail'!$A$5:$Q$5</definedName>
    <definedName name="doměsíce">'HI Graf'!$C$11</definedName>
    <definedName name="_xlnm.Print_Area" localSheetId="22">ALOS!$A$1:$M$45</definedName>
    <definedName name="_xlnm.Print_Area" localSheetId="21">CaseMix!$A$1:$M$48</definedName>
  </definedNames>
  <calcPr calcId="145621"/>
</workbook>
</file>

<file path=xl/calcChain.xml><?xml version="1.0" encoding="utf-8"?>
<calcChain xmlns="http://schemas.openxmlformats.org/spreadsheetml/2006/main">
  <c r="T12" i="371" l="1"/>
  <c r="V12" i="371" s="1"/>
  <c r="S12" i="371"/>
  <c r="R12" i="371"/>
  <c r="Q12" i="371"/>
  <c r="T11" i="371"/>
  <c r="V11" i="371" s="1"/>
  <c r="S11" i="371"/>
  <c r="R11" i="371"/>
  <c r="Q11" i="371"/>
  <c r="V10" i="371"/>
  <c r="U10" i="371"/>
  <c r="T10" i="371"/>
  <c r="S10" i="371"/>
  <c r="R10" i="371"/>
  <c r="Q10" i="371"/>
  <c r="T9" i="371"/>
  <c r="V9" i="371" s="1"/>
  <c r="S9" i="371"/>
  <c r="R9" i="371"/>
  <c r="Q9" i="371"/>
  <c r="V8" i="371"/>
  <c r="U8" i="371"/>
  <c r="T8" i="371"/>
  <c r="S8" i="371"/>
  <c r="R8" i="371"/>
  <c r="Q8" i="371"/>
  <c r="T7" i="371"/>
  <c r="V7" i="371" s="1"/>
  <c r="S7" i="371"/>
  <c r="R7" i="371"/>
  <c r="Q7" i="371"/>
  <c r="T6" i="371"/>
  <c r="V6" i="371" s="1"/>
  <c r="S6" i="371"/>
  <c r="R6" i="371"/>
  <c r="Q6" i="371"/>
  <c r="V5" i="371"/>
  <c r="U5" i="371"/>
  <c r="T5" i="371"/>
  <c r="S5" i="371"/>
  <c r="R5" i="371"/>
  <c r="Q5" i="371"/>
  <c r="U7" i="371" l="1"/>
  <c r="U9" i="371"/>
  <c r="U11" i="371"/>
  <c r="U6" i="371"/>
  <c r="U12" i="371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9" i="414" s="1"/>
  <c r="A28" i="414"/>
  <c r="A27" i="414"/>
  <c r="A26" i="414"/>
  <c r="A25" i="414"/>
  <c r="A24" i="414"/>
  <c r="A23" i="414"/>
  <c r="A22" i="414"/>
  <c r="A20" i="414"/>
  <c r="A19" i="414"/>
  <c r="A14" i="414"/>
  <c r="A11" i="414"/>
  <c r="A10" i="414"/>
  <c r="A8" i="414"/>
  <c r="A7" i="414"/>
  <c r="A21" i="414"/>
  <c r="A18" i="414"/>
  <c r="A15" i="414"/>
  <c r="A17" i="414"/>
  <c r="A4" i="414"/>
  <c r="D15" i="414"/>
  <c r="C15" i="414"/>
  <c r="E15" i="414" l="1"/>
  <c r="A15" i="339" l="1"/>
  <c r="A12" i="339"/>
  <c r="A11" i="339"/>
  <c r="A7" i="339"/>
  <c r="A6" i="339"/>
  <c r="A5" i="339"/>
  <c r="D11" i="414" l="1"/>
  <c r="D8" i="414"/>
  <c r="D14" i="414" l="1"/>
  <c r="C14" i="414"/>
  <c r="D7" i="414"/>
  <c r="C7" i="414"/>
  <c r="D10" i="414" l="1"/>
  <c r="E10" i="414" s="1"/>
  <c r="E25" i="414"/>
  <c r="E24" i="414"/>
  <c r="E20" i="414"/>
  <c r="E19" i="414"/>
  <c r="E14" i="414"/>
  <c r="E7" i="414"/>
  <c r="E11" i="414"/>
  <c r="E8" i="414"/>
  <c r="C4" i="414"/>
  <c r="D4" i="414"/>
  <c r="E4" i="414" l="1"/>
  <c r="A16" i="383"/>
  <c r="A19" i="383" l="1"/>
  <c r="A14" i="383" l="1"/>
  <c r="D18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47" i="370" l="1"/>
  <c r="L47" i="370"/>
  <c r="M46" i="370"/>
  <c r="L46" i="370"/>
  <c r="M45" i="370"/>
  <c r="L45" i="370"/>
  <c r="M44" i="370"/>
  <c r="L44" i="370"/>
  <c r="M43" i="370"/>
  <c r="L43" i="370"/>
  <c r="M42" i="370"/>
  <c r="L42" i="370"/>
  <c r="M41" i="370"/>
  <c r="L41" i="370"/>
  <c r="L36" i="370"/>
  <c r="K36" i="370"/>
  <c r="J36" i="370"/>
  <c r="H48" i="370"/>
  <c r="M48" i="370" s="1"/>
  <c r="G48" i="370"/>
  <c r="F48" i="370"/>
  <c r="I48" i="370" s="1"/>
  <c r="E48" i="370"/>
  <c r="D25" i="414" s="1"/>
  <c r="D48" i="370"/>
  <c r="L48" i="370" s="1"/>
  <c r="C48" i="370"/>
  <c r="B48" i="370"/>
  <c r="H36" i="370"/>
  <c r="I36" i="370" s="1"/>
  <c r="G36" i="370"/>
  <c r="F36" i="370"/>
  <c r="D36" i="370"/>
  <c r="E36" i="370" s="1"/>
  <c r="C36" i="370"/>
  <c r="B36" i="370"/>
  <c r="H24" i="370"/>
  <c r="I24" i="370" s="1"/>
  <c r="G24" i="370"/>
  <c r="F24" i="370"/>
  <c r="D24" i="370"/>
  <c r="E24" i="370" s="1"/>
  <c r="D23" i="414" s="1"/>
  <c r="E23" i="414" s="1"/>
  <c r="C24" i="370"/>
  <c r="B24" i="370"/>
  <c r="H12" i="370"/>
  <c r="G12" i="370"/>
  <c r="F12" i="370"/>
  <c r="D12" i="370"/>
  <c r="D12" i="339" s="1"/>
  <c r="C12" i="370"/>
  <c r="C12" i="339" s="1"/>
  <c r="B12" i="370"/>
  <c r="B12" i="339" s="1"/>
  <c r="D21" i="414"/>
  <c r="M36" i="370" l="1"/>
  <c r="D24" i="414" s="1"/>
  <c r="E12" i="370"/>
  <c r="D22" i="414" s="1"/>
  <c r="E22" i="414" s="1"/>
  <c r="L12" i="370"/>
  <c r="I12" i="370"/>
  <c r="D26" i="414" s="1"/>
  <c r="E26" i="414" s="1"/>
  <c r="M3" i="372"/>
  <c r="L3" i="372"/>
  <c r="K3" i="372"/>
  <c r="I3" i="372"/>
  <c r="H3" i="372"/>
  <c r="G3" i="372"/>
  <c r="E3" i="372"/>
  <c r="D3" i="372"/>
  <c r="C3" i="372"/>
  <c r="F3" i="372" s="1"/>
  <c r="O3" i="343"/>
  <c r="N3" i="343"/>
  <c r="K3" i="343"/>
  <c r="J3" i="343"/>
  <c r="G3" i="343"/>
  <c r="F3" i="343"/>
  <c r="J23" i="370"/>
  <c r="J22" i="370"/>
  <c r="J21" i="370"/>
  <c r="J20" i="370"/>
  <c r="J19" i="370"/>
  <c r="J18" i="370"/>
  <c r="J17" i="370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J3" i="372" l="1"/>
  <c r="N3" i="372"/>
  <c r="C28" i="414"/>
  <c r="E28" i="414" s="1"/>
  <c r="Q3" i="377"/>
  <c r="H3" i="390"/>
  <c r="Q3" i="347"/>
  <c r="S3" i="347"/>
  <c r="U3" i="347"/>
  <c r="K3" i="390"/>
  <c r="G5" i="339"/>
  <c r="G6" i="339"/>
  <c r="G7" i="339"/>
  <c r="G8" i="339"/>
  <c r="G9" i="339"/>
  <c r="A11" i="383"/>
  <c r="A4" i="383"/>
  <c r="A33" i="383"/>
  <c r="A32" i="383"/>
  <c r="A31" i="383"/>
  <c r="A30" i="383"/>
  <c r="A29" i="383"/>
  <c r="A28" i="383"/>
  <c r="A27" i="383"/>
  <c r="A26" i="383"/>
  <c r="A25" i="383"/>
  <c r="A24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27" i="414" s="1"/>
  <c r="E27" i="414" s="1"/>
  <c r="D33" i="374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7" i="370"/>
  <c r="L17" i="370"/>
  <c r="M12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D13" i="339"/>
  <c r="D15" i="339" s="1"/>
  <c r="C13" i="339"/>
  <c r="C15" i="339" s="1"/>
  <c r="B13" i="339"/>
  <c r="B15" i="339" s="1"/>
  <c r="L24" i="370"/>
  <c r="M24" i="370"/>
  <c r="C21" i="414"/>
  <c r="C18" i="414"/>
  <c r="D17" i="414"/>
  <c r="E21" i="414" l="1"/>
  <c r="E18" i="414"/>
  <c r="G11" i="339"/>
  <c r="C6" i="340"/>
  <c r="C4" i="340" s="1"/>
  <c r="B4" i="340"/>
  <c r="F13" i="339"/>
  <c r="F15" i="339" s="1"/>
  <c r="G12" i="339"/>
  <c r="C17" i="414"/>
  <c r="B13" i="340" l="1"/>
  <c r="B12" i="340"/>
  <c r="D6" i="340"/>
  <c r="E17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<sst xmlns="http://schemas.openxmlformats.org/spreadsheetml/2006/main" count="10414" uniqueCount="1942">
  <si>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</si>
  <si>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</si>
  <si>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</si>
  <si>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</si>
  <si>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</si>
  <si>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</si>
  <si>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</si>
  <si>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</si>
  <si>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</si>
  <si>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</si>
  <si>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</si>
  <si>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</si>
  <si>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</si>
  <si>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</si>
  <si>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</si>
  <si>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</si>
  <si>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</si>
  <si>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</si>
  <si>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</si>
  <si>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</si>
  <si>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</si>
  <si>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</si>
  <si>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</si>
  <si>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</si>
  <si>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</si>
  <si>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</si>
  <si>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</si>
  <si>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</si>
  <si>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</si>
  <si>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</si>
  <si>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</si>
  <si>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</si>
  <si>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</si>
  <si>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</si>
  <si>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</si>
  <si>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</si>
  <si>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</si>
  <si>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</si>
  <si>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</si>
  <si>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</si>
  <si>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</si>
  <si>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</si>
  <si>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</si>
  <si>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</si>
  <si>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</si>
  <si>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</si>
  <si>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</si>
  <si>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</si>
  <si>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</si>
  <si>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</si>
  <si>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</si>
  <si>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</si>
  <si>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</si>
  <si>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</si>
  <si>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</si>
  <si>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</si>
  <si>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</si>
  <si>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</si>
  <si>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</si>
  <si>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</si>
  <si>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</si>
  <si>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</si>
  <si>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</si>
  <si>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</si>
  <si>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</si>
  <si>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</si>
  <si>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</si>
  <si>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</si>
  <si>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</si>
  <si>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</si>
  <si>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</si>
  <si>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</si>
  <si>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</si>
  <si>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</si>
  <si>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</si>
  <si>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</si>
  <si>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</si>
  <si>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</si>
  <si>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</si>
  <si>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</si>
  <si>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</si>
  <si>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</si>
  <si>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</si>
  <si>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</si>
  <si>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</si>
  <si>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</si>
  <si>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</si>
  <si>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</si>
  <si>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</si>
  <si>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</si>
  <si>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</si>
  <si>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měsíc</t>
  </si>
  <si>
    <t>DRG total</t>
  </si>
  <si>
    <t>Casemix</t>
  </si>
  <si>
    <t>Počet hospitalizací- případů DRG</t>
  </si>
  <si>
    <t>CM</t>
  </si>
  <si>
    <t>Hosp.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</si>
  <si>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</si>
  <si>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</si>
  <si>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</si>
  <si>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</si>
  <si>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</si>
  <si>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</si>
  <si>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</si>
  <si>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optimum 95%</t>
  </si>
  <si>
    <t>optimum 90%</t>
  </si>
  <si>
    <t>DRG alfa</t>
  </si>
  <si>
    <t>Výkonově   [tis. Kč]</t>
  </si>
  <si>
    <t>optimum 107% beta, 105% gama</t>
  </si>
  <si>
    <t>Vyjmenované skupiny DRG</t>
  </si>
  <si>
    <t>KL</t>
  </si>
  <si>
    <t>DRG</t>
  </si>
  <si>
    <t>2011</t>
  </si>
  <si>
    <t>2012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</si>
  <si>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</si>
  <si>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</si>
  <si>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</si>
  <si>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</si>
  <si>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</si>
  <si>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</si>
  <si>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</si>
  <si>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</si>
  <si>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</si>
  <si>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</si>
  <si>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</si>
  <si>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</si>
  <si>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</si>
  <si>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</si>
  <si>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</si>
  <si>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</si>
  <si>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</si>
  <si>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</si>
  <si>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</si>
  <si>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</si>
  <si>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</si>
  <si>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</si>
  <si>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</si>
  <si>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</si>
  <si>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</si>
  <si>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</si>
  <si>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</si>
  <si>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</si>
  <si>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</si>
  <si>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</si>
  <si>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</si>
  <si>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</si>
  <si>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</si>
  <si>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</si>
  <si>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</si>
  <si>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</si>
  <si>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</si>
  <si>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</si>
  <si>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</si>
  <si>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</si>
  <si>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</si>
  <si>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</si>
  <si>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DRG beta + gama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</si>
  <si>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</si>
  <si>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</si>
  <si>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</si>
  <si>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</si>
  <si>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</si>
  <si>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</si>
  <si>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</si>
  <si>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</si>
  <si>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</si>
  <si>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</si>
  <si>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</si>
  <si>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</si>
  <si>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</si>
  <si>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</si>
  <si>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</si>
  <si>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</si>
  <si>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</si>
  <si>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</si>
  <si>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</si>
  <si>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Plnění casemixu dle FNOL</t>
  </si>
  <si>
    <t>Porovnání DRG dle kódů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</si>
  <si>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</si>
  <si>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</si>
  <si>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</si>
  <si>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</si>
  <si>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</si>
  <si>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</si>
  <si>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</si>
  <si>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</si>
  <si>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</si>
  <si>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</si>
  <si>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</si>
  <si>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</si>
  <si>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</si>
  <si>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</si>
  <si>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</si>
  <si>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</si>
  <si>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</si>
  <si>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</si>
  <si>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</si>
  <si>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</si>
  <si>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</si>
  <si>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</si>
  <si>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</si>
  <si>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</si>
  <si>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Zdravotní výkony (vybraných odborností) vyžádané pro pacienty hospitalizované na vlastním pracovišti</t>
  </si>
  <si>
    <t>Zdravotní výkony (vybraných odborností) vyžádané pro pacienty hospitalizované na vlastním pracovišti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</si>
  <si>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</si>
  <si>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</si>
  <si>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</si>
  <si>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</si>
  <si>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</si>
  <si>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</si>
  <si>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</si>
  <si>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</si>
  <si>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</si>
  <si>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</si>
  <si>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</si>
  <si>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</si>
  <si>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</si>
  <si>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</si>
  <si>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</si>
  <si>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</si>
  <si>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</si>
  <si>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</si>
  <si>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</si>
  <si>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</si>
  <si>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</si>
  <si>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</si>
  <si>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</si>
  <si>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</si>
  <si>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</si>
  <si>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</si>
  <si>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</si>
  <si>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</si>
  <si>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</si>
  <si>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</si>
  <si>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</si>
  <si>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</si>
  <si>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</si>
  <si>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</si>
  <si>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</si>
  <si>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</si>
  <si>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</si>
  <si>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</si>
  <si>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</si>
  <si>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</si>
  <si>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</si>
  <si>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Klinika nukleární medicíny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</si>
  <si>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</si>
  <si>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</si>
  <si>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</si>
  <si>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</si>
  <si>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</si>
  <si>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</si>
  <si>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</si>
  <si>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50113005     léky - radiofarmaka (KNM)</t>
  </si>
  <si>
    <t>50113006     léky - enter. a parenter. výživa (LEK)</t>
  </si>
  <si>
    <t>--</t>
  </si>
  <si>
    <t>50113009     léky - RTG diagnostika ZUL (LEK)</t>
  </si>
  <si>
    <t>50113013     léky (paušál) - antibiotika (LEK)</t>
  </si>
  <si>
    <t>50113014     léky (paušál) - antimykotika (LEK)</t>
  </si>
  <si>
    <t>50114     Krevní přípravky</t>
  </si>
  <si>
    <t>50114002     krevní přípravky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</si>
  <si>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</si>
  <si>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</si>
  <si>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</si>
  <si>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</si>
  <si>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</si>
  <si>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</si>
  <si>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</si>
  <si>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</si>
  <si>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</si>
  <si>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</si>
  <si>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</si>
  <si>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</si>
  <si>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</si>
  <si>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</si>
  <si>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</si>
  <si>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</si>
  <si>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</si>
  <si>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</si>
  <si>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</si>
  <si>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SZM (sk.Z21)</t>
  </si>
  <si>
    <t>50117015     IT - spotřební materiál (sk. P37, 48)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</si>
  <si>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</si>
  <si>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</si>
  <si>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</si>
  <si>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</si>
  <si>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</si>
  <si>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</si>
  <si>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</si>
  <si>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</si>
  <si>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</si>
  <si>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</si>
  <si>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</si>
  <si>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</si>
  <si>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</si>
  <si>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</si>
  <si>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</si>
  <si>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</si>
  <si>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</si>
  <si>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</si>
  <si>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</si>
  <si>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</si>
  <si>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</si>
  <si>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</si>
  <si>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</si>
  <si>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</si>
  <si>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</si>
  <si>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</si>
  <si>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</si>
  <si>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</si>
  <si>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</si>
  <si>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</si>
  <si>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</si>
  <si>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</si>
  <si>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</si>
  <si>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</si>
  <si>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</si>
  <si>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</si>
  <si>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</si>
  <si>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</si>
  <si>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</si>
  <si>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</si>
  <si>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</si>
  <si>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</si>
  <si>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</si>
  <si>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</si>
  <si>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</si>
  <si>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</si>
  <si>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</si>
  <si>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51874016     studium (MBA, atd. ... povoleno org.)</t>
  </si>
  <si>
    <t>521     Mzdové náklady</t>
  </si>
  <si>
    <t>52111     Hrubé mzdy</t>
  </si>
  <si>
    <t>52111000     hrubé mzdy</t>
  </si>
  <si>
    <t>52113     Refundace</t>
  </si>
  <si>
    <t>52113000     refundace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</si>
  <si>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</si>
  <si>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</si>
  <si>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</si>
  <si>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</si>
  <si>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</si>
  <si>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</si>
  <si>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</si>
  <si>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</si>
  <si>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</si>
  <si>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</si>
  <si>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</si>
  <si>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</si>
  <si>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</si>
  <si>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</si>
  <si>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</si>
  <si>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</si>
  <si>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</si>
  <si>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</si>
  <si>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</si>
  <si>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</si>
  <si>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</si>
  <si>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</si>
  <si>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</si>
  <si>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54910010     školení - nezdrav.pracov.</t>
  </si>
  <si>
    <t>54972     Školení - lékaři (pouze PaM)</t>
  </si>
  <si>
    <t>54972000     školení - lékaři(pouze PaM)</t>
  </si>
  <si>
    <t>54973     Školení - ostatní zdrav.prac.(pouze PaM)</t>
  </si>
  <si>
    <t>54973000     školení - ostatní zdrav.prac.(pouze PaM)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</si>
  <si>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</si>
  <si>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</si>
  <si>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</si>
  <si>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</si>
  <si>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</si>
  <si>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</si>
  <si>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</si>
  <si>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</si>
  <si>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</si>
  <si>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</si>
  <si>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</si>
  <si>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</si>
  <si>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</si>
  <si>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</si>
  <si>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</si>
  <si>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</si>
  <si>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</si>
  <si>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</si>
  <si>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</si>
  <si>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</si>
  <si>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</si>
  <si>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</si>
  <si>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</si>
  <si>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</si>
  <si>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</si>
  <si>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</si>
  <si>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</si>
  <si>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</si>
  <si>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</si>
  <si>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</si>
  <si>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</si>
  <si>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</si>
  <si>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</si>
  <si>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</si>
  <si>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</si>
  <si>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</si>
  <si>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</si>
  <si>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</si>
  <si>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</si>
  <si>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</si>
  <si>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</si>
  <si>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</si>
  <si>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</si>
  <si>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</si>
  <si>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</si>
  <si>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</si>
  <si>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</si>
  <si>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</si>
  <si>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</si>
  <si>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</si>
  <si>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</si>
  <si>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</si>
  <si>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</si>
  <si>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</si>
  <si>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</si>
  <si>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</si>
  <si>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</si>
  <si>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</si>
  <si>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</si>
  <si>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</si>
  <si>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</si>
  <si>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</si>
  <si>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</si>
  <si>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</si>
  <si>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</si>
  <si>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</si>
  <si>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</si>
  <si>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</si>
  <si>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</si>
  <si>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</si>
  <si>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</si>
  <si>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</si>
  <si>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22</t>
  </si>
  <si>
    <t/>
  </si>
  <si>
    <t>Klinika nukleární medicíny</t>
  </si>
  <si>
    <t>50113001</t>
  </si>
  <si>
    <t>Lékárna - léčiva</t>
  </si>
  <si>
    <t>50113009</t>
  </si>
  <si>
    <t>Lékárna - RTG diagnostika</t>
  </si>
  <si>
    <t>50113013</t>
  </si>
  <si>
    <t>Lékárna - antibiotika</t>
  </si>
  <si>
    <t>SumaKL</t>
  </si>
  <si>
    <t>2211</t>
  </si>
  <si>
    <t>Klinika nukleární medicíny, lůžkové oddělení 40</t>
  </si>
  <si>
    <t>SumaNS</t>
  </si>
  <si>
    <t>mezeraNS</t>
  </si>
  <si>
    <t>2221</t>
  </si>
  <si>
    <t>Klinika nukleární medicíny, ambulance</t>
  </si>
  <si>
    <t>2241</t>
  </si>
  <si>
    <t>Klinika nukleární medicíny, laboratoř-SVLS</t>
  </si>
  <si>
    <t>2251</t>
  </si>
  <si>
    <t>KNM, přístr.pracoviště - PET</t>
  </si>
  <si>
    <t>LACTULOSA BIOMEDICA</t>
  </si>
  <si>
    <t>POR SIR 500ML 50%</t>
  </si>
  <si>
    <t>BETALOC SR 200MG</t>
  </si>
  <si>
    <t>TBL RET 30X200MG</t>
  </si>
  <si>
    <t>ELTROXIN</t>
  </si>
  <si>
    <t>TBL 100X0.1MG</t>
  </si>
  <si>
    <t>O</t>
  </si>
  <si>
    <t>NITROGLYCERIN SLOVAKOFARMA</t>
  </si>
  <si>
    <t>TBL 20X0.5MG</t>
  </si>
  <si>
    <t>ADRENALIN LECIVA</t>
  </si>
  <si>
    <t>INJ 5X1ML/1MG</t>
  </si>
  <si>
    <t>ATROPIN BIOTIKA 1MG</t>
  </si>
  <si>
    <t>INJ 10X1ML/1MG</t>
  </si>
  <si>
    <t>MAGNESIUM SULFURICUM BIOTIKA</t>
  </si>
  <si>
    <t>INJ 5X10ML 10%</t>
  </si>
  <si>
    <t>PYRIDOXIN LECIVA</t>
  </si>
  <si>
    <t>INJ 5X1ML 50MG</t>
  </si>
  <si>
    <t>OPHTHALMO-SEPTONEX</t>
  </si>
  <si>
    <t>GTT OPH 1X10ML</t>
  </si>
  <si>
    <t>SANORIN EMULSIO</t>
  </si>
  <si>
    <t>GTT NAS 10ML 0.1%</t>
  </si>
  <si>
    <t>SANORIN</t>
  </si>
  <si>
    <t>LIQ 10ML 0.1%</t>
  </si>
  <si>
    <t>PREDNISON 20 LECIVA</t>
  </si>
  <si>
    <t>TBL 20X20MG(BLISTR)</t>
  </si>
  <si>
    <t>HEPAROID LECIVA</t>
  </si>
  <si>
    <t>UNG 1X30GM</t>
  </si>
  <si>
    <t>SUPPOSITORIA GLYCERINI LECIVA</t>
  </si>
  <si>
    <t>SUP 10X2.35GM</t>
  </si>
  <si>
    <t>FLECTOR EP GEL</t>
  </si>
  <si>
    <t>DRM GEL 1X100GM</t>
  </si>
  <si>
    <t>KALIUM CHLORATUM BIOMEDICA</t>
  </si>
  <si>
    <t>POR TBLFLM100X500MG</t>
  </si>
  <si>
    <t>HELICID 20 ZENTIVA</t>
  </si>
  <si>
    <t>POR CPS ETD 28X20MG</t>
  </si>
  <si>
    <t>POR CPS ETD 90X20MG</t>
  </si>
  <si>
    <t>ANACID</t>
  </si>
  <si>
    <t>SUS 12X5ML(SACKY)</t>
  </si>
  <si>
    <t>EUTHYROX 125</t>
  </si>
  <si>
    <t>TBL 100X125RG</t>
  </si>
  <si>
    <t>ALGIFEN NEO</t>
  </si>
  <si>
    <t>POR GTT SOL 1X25ML</t>
  </si>
  <si>
    <t>NOVALGIN</t>
  </si>
  <si>
    <t>TBL OBD 20X500MG</t>
  </si>
  <si>
    <t>OPHTAL LIQ 2X50ML</t>
  </si>
  <si>
    <t>AQUA PRO INJECTIONE BRAUN</t>
  </si>
  <si>
    <t>INJ SOL 20X10ML-PLA</t>
  </si>
  <si>
    <t>CODEIN SLOVAKOFARMA 15MG</t>
  </si>
  <si>
    <t>TBL 10X15MG-BLISTR</t>
  </si>
  <si>
    <t>CODEIN SLOVAKOFARMA 30MG</t>
  </si>
  <si>
    <t>TBL 10X30MG-BLISTR</t>
  </si>
  <si>
    <t>BEROTEC N 100 MCG</t>
  </si>
  <si>
    <t>INH SOL PSS200 DAV</t>
  </si>
  <si>
    <t>EUTHYROX 50</t>
  </si>
  <si>
    <t>TBL 100X50RG</t>
  </si>
  <si>
    <t>NITROMINT</t>
  </si>
  <si>
    <t>ORM SPR SLG 1X10GM</t>
  </si>
  <si>
    <t>TBL.MAGNESII LACTICI 0.5 GLO</t>
  </si>
  <si>
    <t>TBL 100X500MG</t>
  </si>
  <si>
    <t>TBL.CALCII CARBONICI 0.5</t>
  </si>
  <si>
    <t>STOPTUSSIN</t>
  </si>
  <si>
    <t>POR GTT SOL 1X50ML</t>
  </si>
  <si>
    <t>LOPERON CPS</t>
  </si>
  <si>
    <t>POR CPS DUR 20X2MG</t>
  </si>
  <si>
    <t>DEGAN</t>
  </si>
  <si>
    <t>TBL 40X10MG</t>
  </si>
  <si>
    <t>INDOMETACIN 50 BERLIN-CHEMIE</t>
  </si>
  <si>
    <t>SUP 10X50MG</t>
  </si>
  <si>
    <t>ZOLPIDEM-RATIOPHARM 10 MG</t>
  </si>
  <si>
    <t>POR TBL FLM 10X10MG</t>
  </si>
  <si>
    <t>POR TBL FLM 20X10MG</t>
  </si>
  <si>
    <t>SEPTISAN</t>
  </si>
  <si>
    <t>TBL 20X5MG</t>
  </si>
  <si>
    <t>EUTHYROX 100</t>
  </si>
  <si>
    <t>TBL 100X100RG</t>
  </si>
  <si>
    <t>ANOPYRIN 100MG</t>
  </si>
  <si>
    <t>TBL 20X100MG</t>
  </si>
  <si>
    <t>DZ SOFTASEPT N BEZBARVÝ 250 ml</t>
  </si>
  <si>
    <t>Heřmánek Spofa her.20x1g nálev.sáčky LEROS</t>
  </si>
  <si>
    <t>Vitar Soda tbl.150</t>
  </si>
  <si>
    <t>neleč.</t>
  </si>
  <si>
    <t>Máta peprná 20x1.5g nálev.sáčky LEROS</t>
  </si>
  <si>
    <t>MUCOSOLVAN PRO DOSPĚLÉ</t>
  </si>
  <si>
    <t>POR SIR 1X100ML</t>
  </si>
  <si>
    <t>AESCIN-TEVA</t>
  </si>
  <si>
    <t>POR TBL FLM 30X20MG</t>
  </si>
  <si>
    <t>PYRIDOXIN LÉČIVA TBL</t>
  </si>
  <si>
    <t xml:space="preserve">POR TBL NOB 20X20MG </t>
  </si>
  <si>
    <t>IBALGIN 200</t>
  </si>
  <si>
    <t>POR TBL FLM 24X200MG</t>
  </si>
  <si>
    <t>Leros Meduňka n.s.</t>
  </si>
  <si>
    <t>20x1g</t>
  </si>
  <si>
    <t>APO-IBUPROFEN 400 MG</t>
  </si>
  <si>
    <t>POR TBL FLM 100X400MG</t>
  </si>
  <si>
    <t>POR TBL FLM 30X400MG</t>
  </si>
  <si>
    <t>PARALEN 500</t>
  </si>
  <si>
    <t>POR TBL NOB 12X500MG</t>
  </si>
  <si>
    <t>POR TBL NOB 24X500MG</t>
  </si>
  <si>
    <t>KL TBL MAGN.LACT 0,5G+B6 0,02G, 100TBL</t>
  </si>
  <si>
    <t>DZ TRIXO LIND 500ML</t>
  </si>
  <si>
    <t>DZ TRIXO 100 ML</t>
  </si>
  <si>
    <t>P</t>
  </si>
  <si>
    <t>AULIN</t>
  </si>
  <si>
    <t>TBL 30X100MG</t>
  </si>
  <si>
    <t>LETROX 125</t>
  </si>
  <si>
    <t>POR TBL NOB 100X125MCG</t>
  </si>
  <si>
    <t>FRAXIPARINE</t>
  </si>
  <si>
    <t>INJ SOL 2X0.6ML</t>
  </si>
  <si>
    <t>TRALGIT 50 INJ</t>
  </si>
  <si>
    <t>INJ SOL 5X1ML/50MG</t>
  </si>
  <si>
    <t>LACTULOSE AL SIRUP</t>
  </si>
  <si>
    <t>POR SIR 1X500ML</t>
  </si>
  <si>
    <t>LETROX 150</t>
  </si>
  <si>
    <t>TBL 100X150RG</t>
  </si>
  <si>
    <t>LETROX 50</t>
  </si>
  <si>
    <t>LETROX 100</t>
  </si>
  <si>
    <t>XANAX</t>
  </si>
  <si>
    <t>TBL 30X0.25MG</t>
  </si>
  <si>
    <t>THYROGEN 0.9 MG</t>
  </si>
  <si>
    <t>INJ PLV SOL 2X0.9MG</t>
  </si>
  <si>
    <t>AMOKSIKLAV 1G</t>
  </si>
  <si>
    <t>TBL OBD 14X1GM</t>
  </si>
  <si>
    <t>AMOKSIKLAV 1.2GM</t>
  </si>
  <si>
    <t>INJ SIC 5X1.2GM</t>
  </si>
  <si>
    <t>MIDAZOLAM TORREX 5MG/ML</t>
  </si>
  <si>
    <t>INJ 10X1ML/5MG</t>
  </si>
  <si>
    <t>GLUKÓZA 5 BRAUN</t>
  </si>
  <si>
    <t>INF SOL 10X500ML-PE</t>
  </si>
  <si>
    <t>CHLORID SODNÝ 0,9% BRAUN</t>
  </si>
  <si>
    <t>INF SOL 20X100MLPELAH</t>
  </si>
  <si>
    <t>INF SOL 10X250MLPELAH</t>
  </si>
  <si>
    <t>CALCIUM BIOTIKA</t>
  </si>
  <si>
    <t>INJ 10X10ML/1GM</t>
  </si>
  <si>
    <t>NATRIUM CHLORATUM BIOTIKA ISOT.</t>
  </si>
  <si>
    <t>INJ 10X10ML</t>
  </si>
  <si>
    <t>FUROSEMID BIOTIKA</t>
  </si>
  <si>
    <t>INJ 5X2ML/20MG</t>
  </si>
  <si>
    <t>DITHIADEN</t>
  </si>
  <si>
    <t>TBL 20X2MG</t>
  </si>
  <si>
    <t>INJ 10X2ML</t>
  </si>
  <si>
    <t>HYDROCORTISON VUAB 100 MG</t>
  </si>
  <si>
    <t>INJ PLV SOL 1X100MG</t>
  </si>
  <si>
    <t>HYDROCORTISON VALEANT</t>
  </si>
  <si>
    <t>CHLORID SODNÝ 0.9% BRAUN, REF. 395120</t>
  </si>
  <si>
    <t>INFSOL1X100ML-PELAH</t>
  </si>
  <si>
    <t>STADALAX</t>
  </si>
  <si>
    <t>POR TBL OBD 20X5MG</t>
  </si>
  <si>
    <t>ARDEANUTRISOL G 5</t>
  </si>
  <si>
    <t>INF 1X80ML</t>
  </si>
  <si>
    <t>ARDEANUTRISOL G 40</t>
  </si>
  <si>
    <t>BETALOC</t>
  </si>
  <si>
    <t>INJ 5X5ML/5MG</t>
  </si>
  <si>
    <t>DEXAMED</t>
  </si>
  <si>
    <t>INJ 10X2ML/8MG</t>
  </si>
  <si>
    <t>TORECAN</t>
  </si>
  <si>
    <t>INJ 5X1ML/6.5MG</t>
  </si>
  <si>
    <t>ACIDUM ASCORBICUM</t>
  </si>
  <si>
    <t>INJ 5X5ML</t>
  </si>
  <si>
    <t>HEPARIN LECIVA</t>
  </si>
  <si>
    <t>INJ 1X10ML/50KU</t>
  </si>
  <si>
    <t>OBINADLO HYDROFILNI PLETENÉ STE</t>
  </si>
  <si>
    <t>RILNI  6X5</t>
  </si>
  <si>
    <t>OBINADLO HYDROFILNI PLETENE STE</t>
  </si>
  <si>
    <t>RILNI 8X 5</t>
  </si>
  <si>
    <t>KL KAPSLE</t>
  </si>
  <si>
    <t>KL BARVA NA  DETI 20 g</t>
  </si>
  <si>
    <t>Spofaplast 156 3M 72x19mm 5ks Galmed</t>
  </si>
  <si>
    <t>KL OBAL</t>
  </si>
  <si>
    <t>lékovky, kelímky</t>
  </si>
  <si>
    <t>Carbosorb tbl.20-blistr</t>
  </si>
  <si>
    <t>Dobutamin Admeda 250 inf.sol50ml</t>
  </si>
  <si>
    <t>VENTOLIN INHALER N</t>
  </si>
  <si>
    <t>INHSUSPSS200X100RG</t>
  </si>
  <si>
    <t>INF SOL 10X500MLPELAH</t>
  </si>
  <si>
    <t>INF SOL 10X1000MLPLAH</t>
  </si>
  <si>
    <t>CHLORID SODNÝ 10% BRAUN</t>
  </si>
  <si>
    <t>INF CNC SOL 20X10ML</t>
  </si>
  <si>
    <t>CALCIUM CHLORATUM BIOTIKA</t>
  </si>
  <si>
    <t>HEPARIN FORTE LECIVA</t>
  </si>
  <si>
    <t>INJ 5X1ML/25KU</t>
  </si>
  <si>
    <t>INJ 5X10ML 20%</t>
  </si>
  <si>
    <t>MESOCAIN</t>
  </si>
  <si>
    <t>INJ 10X10ML 1%</t>
  </si>
  <si>
    <t>DIAZEPAM SLOVAKOFARMA</t>
  </si>
  <si>
    <t>ARDEANUTRISOL G 20</t>
  </si>
  <si>
    <t>INF SOL 1X80ML</t>
  </si>
  <si>
    <t>ARDEAOSMOSOL MA 20 (Mannitol)</t>
  </si>
  <si>
    <t>INF 1X200ML</t>
  </si>
  <si>
    <t>0.9% W/V SODIUM CHLORIDE I.V.   REF. 3500403</t>
  </si>
  <si>
    <t>INF 1X1000ML(PE)</t>
  </si>
  <si>
    <t>0.9% W/V SODIUM CHLORIDE I.V.</t>
  </si>
  <si>
    <t>INJ 20X20ML</t>
  </si>
  <si>
    <t>BUSCOPAN</t>
  </si>
  <si>
    <t>INJ 5X1ML/20MG</t>
  </si>
  <si>
    <t>FYZIOLOGICKÝ ROZTOK VIAFLO</t>
  </si>
  <si>
    <t>INF SOL 20X500ML</t>
  </si>
  <si>
    <t>INF SOL 10X1000ML</t>
  </si>
  <si>
    <t>Persantin 5 x 2 ml/10 mg</t>
  </si>
  <si>
    <t>Diamox inj.sicc.1x500mg</t>
  </si>
  <si>
    <t>Indulona olivová ung.100g</t>
  </si>
  <si>
    <t>NOVORAPID 100 U/ML</t>
  </si>
  <si>
    <t>INJ SOL 1X10ML</t>
  </si>
  <si>
    <t>TRALGIT 100 INJ</t>
  </si>
  <si>
    <t>INJ SOL 5X2ML/100MG</t>
  </si>
  <si>
    <t>IOMERON 400</t>
  </si>
  <si>
    <t>INJ SOL 1X200ML</t>
  </si>
  <si>
    <t>VISIPAQUE 320 MG I/ML</t>
  </si>
  <si>
    <t>INJ SOL 10X100ML-PP</t>
  </si>
  <si>
    <t>RAPISCAN 400 MCG</t>
  </si>
  <si>
    <t>INJ SOL 1X5ML</t>
  </si>
  <si>
    <t>MICROPAQUE CT</t>
  </si>
  <si>
    <t>SUS 1X2000ML/100GM</t>
  </si>
  <si>
    <t>ULTRAVIST-370</t>
  </si>
  <si>
    <t>INJ 10X50ML</t>
  </si>
  <si>
    <t>INJ 10X100ML</t>
  </si>
  <si>
    <t>ULTRAVIST 370</t>
  </si>
  <si>
    <t>2211 - Klinika nukleární medicíny, lůžkové oddělení 40</t>
  </si>
  <si>
    <t>2251 - KNM, přístr.pracoviště - PET</t>
  </si>
  <si>
    <t>2221 - Klinika nukleární medicíny, ambulance</t>
  </si>
  <si>
    <t>Přehled plnění PL - Spotřeba léčivých přípravků dle objemu Kč mimo PL</t>
  </si>
  <si>
    <t>H03AA01 - Levothyroxin, sodná sůl</t>
  </si>
  <si>
    <t>A06AD11 - Laktulóza</t>
  </si>
  <si>
    <t>N05CD08 - Midazolam</t>
  </si>
  <si>
    <t>C07AB02 - Metoprolol</t>
  </si>
  <si>
    <t>M01AX17 - Nimesulid</t>
  </si>
  <si>
    <t>N05BA12 - Alprazolam</t>
  </si>
  <si>
    <t>N02AX02 - Tramadol</t>
  </si>
  <si>
    <t>A10AB05 - Inzulin aspart</t>
  </si>
  <si>
    <t>B01AB06 - Nadroparin</t>
  </si>
  <si>
    <t>R03AC02 - Salbutamol</t>
  </si>
  <si>
    <t>V08AB05 - Jopromid</t>
  </si>
  <si>
    <t>A02BC01 - Omeprazol</t>
  </si>
  <si>
    <t>J01CR02 - Amoxicilin a enzymový inhibitor</t>
  </si>
  <si>
    <t>A02BC01</t>
  </si>
  <si>
    <t>25365</t>
  </si>
  <si>
    <t>25366</t>
  </si>
  <si>
    <t>A06AD11</t>
  </si>
  <si>
    <t>17191</t>
  </si>
  <si>
    <t>POR SIR 1X500ML 50%</t>
  </si>
  <si>
    <t>42547</t>
  </si>
  <si>
    <t>B01AB06</t>
  </si>
  <si>
    <t>32060</t>
  </si>
  <si>
    <t>C07AB02</t>
  </si>
  <si>
    <t>46981</t>
  </si>
  <si>
    <t>BETALOC SR 200 MG</t>
  </si>
  <si>
    <t>POR TBL PRO 30X200MG</t>
  </si>
  <si>
    <t>H03AA01</t>
  </si>
  <si>
    <t>164997</t>
  </si>
  <si>
    <t>ELTROXIN 100 MCG</t>
  </si>
  <si>
    <t>POR TBL NOB 100X0.1MG</t>
  </si>
  <si>
    <t>30021</t>
  </si>
  <si>
    <t>46694</t>
  </si>
  <si>
    <t>EUTHYROX 125 MIKROGRAMŮ</t>
  </si>
  <si>
    <t>POR TBL NOB 100X125RG</t>
  </si>
  <si>
    <t>47133</t>
  </si>
  <si>
    <t>POR TBL NOB 100X150RG</t>
  </si>
  <si>
    <t>47141</t>
  </si>
  <si>
    <t>POR TBL NOB 100X50RG I</t>
  </si>
  <si>
    <t>47144</t>
  </si>
  <si>
    <t>POR TBL NOB 100X100RG I</t>
  </si>
  <si>
    <t>69189</t>
  </si>
  <si>
    <t>EUTHYROX 50 MIKROGRAMŮ</t>
  </si>
  <si>
    <t>POR TBL NOB 100X50RG</t>
  </si>
  <si>
    <t>97186</t>
  </si>
  <si>
    <t>EUTHYROX 100 MIKROGRAMŮ</t>
  </si>
  <si>
    <t>POR TBL NOB 100X100RG</t>
  </si>
  <si>
    <t>J01CR02</t>
  </si>
  <si>
    <t>5951</t>
  </si>
  <si>
    <t>AMOKSIKLAV 1 G</t>
  </si>
  <si>
    <t>POR TBL FLM 14X1GM</t>
  </si>
  <si>
    <t>72972</t>
  </si>
  <si>
    <t>AMOKSIKLAV 1,2 G</t>
  </si>
  <si>
    <t>INJ PLV SOL 5X1.2GM</t>
  </si>
  <si>
    <t>M01AX17</t>
  </si>
  <si>
    <t>12892</t>
  </si>
  <si>
    <t>POR TBL NOB 30X100MG</t>
  </si>
  <si>
    <t>N02AX02</t>
  </si>
  <si>
    <t>32090</t>
  </si>
  <si>
    <t>N05BA12</t>
  </si>
  <si>
    <t>90957</t>
  </si>
  <si>
    <t>XANAX 0,25 MG</t>
  </si>
  <si>
    <t>POR TBL NOB 30X0.25MG</t>
  </si>
  <si>
    <t>N05CD08</t>
  </si>
  <si>
    <t>30187</t>
  </si>
  <si>
    <t>MIDAZOLAM TORREX 5 MG/ML</t>
  </si>
  <si>
    <t>INJ SOL 10X1ML/5MG</t>
  </si>
  <si>
    <t>R03AC02</t>
  </si>
  <si>
    <t>31934</t>
  </si>
  <si>
    <t>INH SUS PSS 200X100RG</t>
  </si>
  <si>
    <t>A10AB05</t>
  </si>
  <si>
    <t>26786</t>
  </si>
  <si>
    <t>32087</t>
  </si>
  <si>
    <t>V08AB05</t>
  </si>
  <si>
    <t>77018</t>
  </si>
  <si>
    <t>INJ SOL 10X50ML</t>
  </si>
  <si>
    <t>77019</t>
  </si>
  <si>
    <t>INJ SOL 10X100ML</t>
  </si>
  <si>
    <t>93626</t>
  </si>
  <si>
    <t>HVLP</t>
  </si>
  <si>
    <t>IPLP</t>
  </si>
  <si>
    <t>89301221</t>
  </si>
  <si>
    <t>Standardní lůžková péče Celkem</t>
  </si>
  <si>
    <t>89301222</t>
  </si>
  <si>
    <t>Všeobecná ambulance Celkem</t>
  </si>
  <si>
    <t>Klinika nukleární medicíny Celkem</t>
  </si>
  <si>
    <t>Budíková Miroslava</t>
  </si>
  <si>
    <t>Crháková Hana</t>
  </si>
  <si>
    <t>Dočkal Milan</t>
  </si>
  <si>
    <t>Formánek Radim</t>
  </si>
  <si>
    <t>Henzlová Lenka</t>
  </si>
  <si>
    <t>Kamínek Milan</t>
  </si>
  <si>
    <t>Koranda Pavel</t>
  </si>
  <si>
    <t>Metelková Iva</t>
  </si>
  <si>
    <t>Mysliveček Miroslav</t>
  </si>
  <si>
    <t>Roubalová Eva</t>
  </si>
  <si>
    <t>Dočkalová Eva</t>
  </si>
  <si>
    <t>Kalcitriol</t>
  </si>
  <si>
    <t>14937</t>
  </si>
  <si>
    <t>ROCALTROL 0,25 MCG</t>
  </si>
  <si>
    <t>POR CPS MOL 30X0.25RG</t>
  </si>
  <si>
    <t>Kodein</t>
  </si>
  <si>
    <t>90</t>
  </si>
  <si>
    <t>CODEIN SLOVAKOFARMA 30 MG</t>
  </si>
  <si>
    <t>POR TBL NOB 10X30MG</t>
  </si>
  <si>
    <t>Kombinace levothyroxinu a liothyroninu</t>
  </si>
  <si>
    <t>3876</t>
  </si>
  <si>
    <t>THYREOTOM FORTE</t>
  </si>
  <si>
    <t>POR TBL NOB 60X150RG</t>
  </si>
  <si>
    <t>Levothyroxin, sodná sůl</t>
  </si>
  <si>
    <t>147466</t>
  </si>
  <si>
    <t>EUTHYROX 137 MIKROGRAMŮ</t>
  </si>
  <si>
    <t>POR TBL NOB 100X137RG II</t>
  </si>
  <si>
    <t>69191</t>
  </si>
  <si>
    <t>EUTHYROX 150 MIKROGRAMŮ</t>
  </si>
  <si>
    <t>69192</t>
  </si>
  <si>
    <t>POR TBL NOB 50X150RG</t>
  </si>
  <si>
    <t>Omeprazol</t>
  </si>
  <si>
    <t>132526</t>
  </si>
  <si>
    <t>HELICID 10</t>
  </si>
  <si>
    <t>POR CPS ETD 28X10MG</t>
  </si>
  <si>
    <t>Prednison</t>
  </si>
  <si>
    <t>2963</t>
  </si>
  <si>
    <t>PREDNISON 20 LÉČIVA</t>
  </si>
  <si>
    <t>POR TBL NOB 20X20MG</t>
  </si>
  <si>
    <t>Alfakalcidol</t>
  </si>
  <si>
    <t>14398</t>
  </si>
  <si>
    <t>ALPHA D3 1 MCG</t>
  </si>
  <si>
    <t>POR CPS MOL 30X1RG</t>
  </si>
  <si>
    <t>Ambroxol</t>
  </si>
  <si>
    <t>104694</t>
  </si>
  <si>
    <t>Chlorid draselný</t>
  </si>
  <si>
    <t>125599</t>
  </si>
  <si>
    <t>KALNORMIN</t>
  </si>
  <si>
    <t>POR TBL PRO 30X1GM</t>
  </si>
  <si>
    <t>Jiná</t>
  </si>
  <si>
    <t>999999</t>
  </si>
  <si>
    <t>Jiný</t>
  </si>
  <si>
    <t>269</t>
  </si>
  <si>
    <t>PREDNISON 5 LÉČIVA</t>
  </si>
  <si>
    <t>POR TBL NOB 20X5MG</t>
  </si>
  <si>
    <t>Uhličitan vápenatý</t>
  </si>
  <si>
    <t>17994</t>
  </si>
  <si>
    <t>CALCII CARBONICI 0,5 TBL. MEDICAMENTA</t>
  </si>
  <si>
    <t>POR TBL NOB 100X0.5GM</t>
  </si>
  <si>
    <t>53439</t>
  </si>
  <si>
    <t>VITACALCIN TABLETY</t>
  </si>
  <si>
    <t>POR TBL NOB 60X250MG</t>
  </si>
  <si>
    <t>Amoxicilin a enzymový inhibitor</t>
  </si>
  <si>
    <t>Citalopram</t>
  </si>
  <si>
    <t>17431</t>
  </si>
  <si>
    <t>CITALEC 20 ZENTIVA</t>
  </si>
  <si>
    <t>POR TBL FLM 30X20 MG</t>
  </si>
  <si>
    <t>17188</t>
  </si>
  <si>
    <t>POR TBL FLM 50X500MG</t>
  </si>
  <si>
    <t>30018</t>
  </si>
  <si>
    <t>LETROX 75</t>
  </si>
  <si>
    <t>POR TBL NOB 100X75MCG I</t>
  </si>
  <si>
    <t>Nadroparin</t>
  </si>
  <si>
    <t>32061</t>
  </si>
  <si>
    <t>INJ SOL 10X0.6ML</t>
  </si>
  <si>
    <t>132530</t>
  </si>
  <si>
    <t>HELICID 20</t>
  </si>
  <si>
    <t>Paracetamol</t>
  </si>
  <si>
    <t>59092</t>
  </si>
  <si>
    <t>POR TBL NOB 20X500MG</t>
  </si>
  <si>
    <t>*2024</t>
  </si>
  <si>
    <t>25364</t>
  </si>
  <si>
    <t>POR CPS ETD 14X20MG</t>
  </si>
  <si>
    <t>Adapalen</t>
  </si>
  <si>
    <t>46643</t>
  </si>
  <si>
    <t>DIFFERINE KRÉM</t>
  </si>
  <si>
    <t>DRM CRM 1X30GM/30MG</t>
  </si>
  <si>
    <t>14399</t>
  </si>
  <si>
    <t>POR CPS MOL 100X1RG</t>
  </si>
  <si>
    <t>Alprazolam</t>
  </si>
  <si>
    <t>91788</t>
  </si>
  <si>
    <t>NEUROL 0,25</t>
  </si>
  <si>
    <t>Amlodipin</t>
  </si>
  <si>
    <t>125064</t>
  </si>
  <si>
    <t>APO-AMLO 5</t>
  </si>
  <si>
    <t>POR TBL NOB 90X5MG</t>
  </si>
  <si>
    <t>Atorvastatin</t>
  </si>
  <si>
    <t>93018</t>
  </si>
  <si>
    <t>SORTIS 20 MG</t>
  </si>
  <si>
    <t>POR TBL FLM 100X20MG</t>
  </si>
  <si>
    <t>Bilastin</t>
  </si>
  <si>
    <t>148674</t>
  </si>
  <si>
    <t>XADOS 20 MG TABLETY</t>
  </si>
  <si>
    <t>POR TBL NOB 40X20MG</t>
  </si>
  <si>
    <t>Cefuroxim</t>
  </si>
  <si>
    <t>47726</t>
  </si>
  <si>
    <t>ZINNAT 250 MG</t>
  </si>
  <si>
    <t>POR TBL FLM 14X250MG</t>
  </si>
  <si>
    <t>Cilazapril</t>
  </si>
  <si>
    <t>125440</t>
  </si>
  <si>
    <t>INHIBACE 2,5 MG</t>
  </si>
  <si>
    <t>POR TBL FLM 100X2.5MG</t>
  </si>
  <si>
    <t>Desloratadin</t>
  </si>
  <si>
    <t>26330</t>
  </si>
  <si>
    <t>AERIUS 5 MG</t>
  </si>
  <si>
    <t>POR TBL FLM 50X5MG</t>
  </si>
  <si>
    <t>Diklofenak</t>
  </si>
  <si>
    <t>14826</t>
  </si>
  <si>
    <t>89025</t>
  </si>
  <si>
    <t>DICLOFENAC AL 50</t>
  </si>
  <si>
    <t>POR TBL FLM 50X50MG</t>
  </si>
  <si>
    <t>32615</t>
  </si>
  <si>
    <t>MONOFLAM 50 MG</t>
  </si>
  <si>
    <t>POR TBL ENT 100X50MG</t>
  </si>
  <si>
    <t>Doxycyklin</t>
  </si>
  <si>
    <t>47719</t>
  </si>
  <si>
    <t>DOXYCYCLIN AL 100</t>
  </si>
  <si>
    <t>POR TBL NOB 20X100MG</t>
  </si>
  <si>
    <t>Eprosartan</t>
  </si>
  <si>
    <t>59551</t>
  </si>
  <si>
    <t>TEVETEN 600 MG</t>
  </si>
  <si>
    <t>POR TBL FLM 28X600MG</t>
  </si>
  <si>
    <t>Erythromycin, kombinace</t>
  </si>
  <si>
    <t>30902</t>
  </si>
  <si>
    <t>AKNEMYCIN PLUS</t>
  </si>
  <si>
    <t>DRM SOL 1X25ML</t>
  </si>
  <si>
    <t>Esomeprazol</t>
  </si>
  <si>
    <t>147918</t>
  </si>
  <si>
    <t>EMANERA 20 MG</t>
  </si>
  <si>
    <t>POR CPS ETD 50X20MG I</t>
  </si>
  <si>
    <t>147924</t>
  </si>
  <si>
    <t>POR CPS ETD 98X20MG</t>
  </si>
  <si>
    <t>Hořčík (různé sole v kombinaci)</t>
  </si>
  <si>
    <t>66555</t>
  </si>
  <si>
    <t>MAGNOSOLV</t>
  </si>
  <si>
    <t>POR GRA SOL 30</t>
  </si>
  <si>
    <t>Cholekalciferol</t>
  </si>
  <si>
    <t>12023</t>
  </si>
  <si>
    <t>VIGANTOL</t>
  </si>
  <si>
    <t>POR GTT SOL 1X10ML</t>
  </si>
  <si>
    <t>Isotretinoin, kombinace</t>
  </si>
  <si>
    <t>169737</t>
  </si>
  <si>
    <t>ISOTREXIN</t>
  </si>
  <si>
    <t>DRM GEL 1X30GM</t>
  </si>
  <si>
    <t>Jiná kapiláry stabilizující látky</t>
  </si>
  <si>
    <t>107806</t>
  </si>
  <si>
    <t>Kalcium-dobesylát</t>
  </si>
  <si>
    <t>56068</t>
  </si>
  <si>
    <t>DOBICA</t>
  </si>
  <si>
    <t>POR CPS DUR 50X250MG</t>
  </si>
  <si>
    <t>57440</t>
  </si>
  <si>
    <t>DANIUM</t>
  </si>
  <si>
    <t>POR TBL NOB 50X250MG(PE)</t>
  </si>
  <si>
    <t>Kaptopril</t>
  </si>
  <si>
    <t>31385</t>
  </si>
  <si>
    <t>TENSIOMIN 12,5 MG</t>
  </si>
  <si>
    <t>POR TBL NOB 30X12.5MG</t>
  </si>
  <si>
    <t>Klarithromycin</t>
  </si>
  <si>
    <t>53283</t>
  </si>
  <si>
    <t>FROMILID 500</t>
  </si>
  <si>
    <t>POR TBL FLM 14X500MG</t>
  </si>
  <si>
    <t>Klopidogrel</t>
  </si>
  <si>
    <t>149480</t>
  </si>
  <si>
    <t>ZYLLT 75 MG</t>
  </si>
  <si>
    <t>POR TBL FLM 28X75MG</t>
  </si>
  <si>
    <t>149484</t>
  </si>
  <si>
    <t>POR TBL FLM 60X75MG</t>
  </si>
  <si>
    <t>Kyselina acetylsalicylová</t>
  </si>
  <si>
    <t>1288</t>
  </si>
  <si>
    <t>GODASAL 100</t>
  </si>
  <si>
    <t>POR TBL NOB 50</t>
  </si>
  <si>
    <t>155781</t>
  </si>
  <si>
    <t>17968</t>
  </si>
  <si>
    <t>POR TBL NOB 100</t>
  </si>
  <si>
    <t>Lansoprazol</t>
  </si>
  <si>
    <t>17122</t>
  </si>
  <si>
    <t>LANZUL 30 MG</t>
  </si>
  <si>
    <t>POR CPS DUR 56X30MG</t>
  </si>
  <si>
    <t>Levocetirizin</t>
  </si>
  <si>
    <t>32720</t>
  </si>
  <si>
    <t>XYZAL</t>
  </si>
  <si>
    <t>EUTHYROX 125 MIKROGRAMU</t>
  </si>
  <si>
    <t>47132</t>
  </si>
  <si>
    <t>EUTHYROX 50 MIKROGRAMU</t>
  </si>
  <si>
    <t>EUTHYROX 150 MIKROGRAMU</t>
  </si>
  <si>
    <t>EUTHYROX 100 MIKROGRAMU</t>
  </si>
  <si>
    <t>98629</t>
  </si>
  <si>
    <t>Mometason</t>
  </si>
  <si>
    <t>14325</t>
  </si>
  <si>
    <t>ELOCOM</t>
  </si>
  <si>
    <t>DRM SOL 1X20ML 0.1%</t>
  </si>
  <si>
    <t>Perindopril</t>
  </si>
  <si>
    <t>85158</t>
  </si>
  <si>
    <t>PRENESSA 4 MG</t>
  </si>
  <si>
    <t>POR TBL NOB 60X4MG</t>
  </si>
  <si>
    <t>Rutosid, kombinace</t>
  </si>
  <si>
    <t>96303</t>
  </si>
  <si>
    <t>ASCORUTIN</t>
  </si>
  <si>
    <t>POR TBL FLM 50</t>
  </si>
  <si>
    <t>Tetrazepam</t>
  </si>
  <si>
    <t>57780</t>
  </si>
  <si>
    <t>MYOLASTAN</t>
  </si>
  <si>
    <t>POR TBL FLM 20X50MG</t>
  </si>
  <si>
    <t>Tretinoin</t>
  </si>
  <si>
    <t>15388</t>
  </si>
  <si>
    <t>RETIN-A 0,05%</t>
  </si>
  <si>
    <t>DRM CRM 1X30GM</t>
  </si>
  <si>
    <t>Troxerutin</t>
  </si>
  <si>
    <t>4336</t>
  </si>
  <si>
    <t>CILKANOL</t>
  </si>
  <si>
    <t>POR CPS DUR 30X300MG</t>
  </si>
  <si>
    <t>Vápník, kombinace s vitaminem D a/nebo jinými léčivy</t>
  </si>
  <si>
    <t>164887</t>
  </si>
  <si>
    <t>CALTRATE 600 MG/400 IU D3 POTAHOVANÁ TABLETA</t>
  </si>
  <si>
    <t>POR TBL FLM 60</t>
  </si>
  <si>
    <t>Zolpidem</t>
  </si>
  <si>
    <t>16285</t>
  </si>
  <si>
    <t>STILNOX</t>
  </si>
  <si>
    <t>16286</t>
  </si>
  <si>
    <t>47460</t>
  </si>
  <si>
    <t>169714</t>
  </si>
  <si>
    <t>47142</t>
  </si>
  <si>
    <t>POR TBL NOB 50X100RG I</t>
  </si>
  <si>
    <t>32058</t>
  </si>
  <si>
    <t>INJ SOL 10X0.3ML</t>
  </si>
  <si>
    <t>Bromazepam</t>
  </si>
  <si>
    <t>88219</t>
  </si>
  <si>
    <t>LEXAURIN 3</t>
  </si>
  <si>
    <t>POR TBL NOB 30X3MG</t>
  </si>
  <si>
    <t>Dexamethason a antiinfektiva</t>
  </si>
  <si>
    <t>2546</t>
  </si>
  <si>
    <t>MAXITROL</t>
  </si>
  <si>
    <t>OPH GTT SUS 1X5ML</t>
  </si>
  <si>
    <t>2547</t>
  </si>
  <si>
    <t>OPH UNG 1X3.5GM</t>
  </si>
  <si>
    <t>Kyselina listová</t>
  </si>
  <si>
    <t>76064</t>
  </si>
  <si>
    <t>ACIDUM FOLICUM LECIVA</t>
  </si>
  <si>
    <t>POR TBL OBD 30X10MG</t>
  </si>
  <si>
    <t>ACIDUM FOLICUM LÉČIVA</t>
  </si>
  <si>
    <t>147462</t>
  </si>
  <si>
    <t>EUTHYROX 200 MIKROGRAMŮ</t>
  </si>
  <si>
    <t>POR TBL NOB 100X200RG II</t>
  </si>
  <si>
    <t>Midazolam</t>
  </si>
  <si>
    <t>15010</t>
  </si>
  <si>
    <t>DORMICUM 15 MG</t>
  </si>
  <si>
    <t>POR TBL FLM 10X15MG</t>
  </si>
  <si>
    <t>Nifuroxazid</t>
  </si>
  <si>
    <t>155871</t>
  </si>
  <si>
    <t>ERCEFURYL 200 MG CPS.</t>
  </si>
  <si>
    <t>POR CPS DUR 14X200MG</t>
  </si>
  <si>
    <t>47515</t>
  </si>
  <si>
    <t>CALCICHEW D3 200 IU</t>
  </si>
  <si>
    <t>POR TBL MND 60</t>
  </si>
  <si>
    <t>Vitamin B1 v kombinaci s vitaminem B6 a/nebo B12</t>
  </si>
  <si>
    <t>42476</t>
  </si>
  <si>
    <t>MILGAMMA</t>
  </si>
  <si>
    <t>POR TBL OBD 50</t>
  </si>
  <si>
    <t>Acetylcystein</t>
  </si>
  <si>
    <t>94539</t>
  </si>
  <si>
    <t>ACC LONG</t>
  </si>
  <si>
    <t>POR TBL EFF 6X600MG</t>
  </si>
  <si>
    <t>Fentermin</t>
  </si>
  <si>
    <t>97375</t>
  </si>
  <si>
    <t>ADIPEX RETARD</t>
  </si>
  <si>
    <t>POR CPS RML 30X15MG</t>
  </si>
  <si>
    <t>Meloxikam</t>
  </si>
  <si>
    <t>83970</t>
  </si>
  <si>
    <t>MOVALIS 15 MG</t>
  </si>
  <si>
    <t>POR TBL NOB 30X15MG</t>
  </si>
  <si>
    <t>Nimesulid</t>
  </si>
  <si>
    <t>12891</t>
  </si>
  <si>
    <t>POR TBL NOB 15X100MG</t>
  </si>
  <si>
    <t>17187</t>
  </si>
  <si>
    <t>NIMESIL</t>
  </si>
  <si>
    <t>POR GRA SUS 30X100MG</t>
  </si>
  <si>
    <t>Pitofenon a analgetika</t>
  </si>
  <si>
    <t>50335</t>
  </si>
  <si>
    <t>Acebutolol</t>
  </si>
  <si>
    <t>80058</t>
  </si>
  <si>
    <t>SECTRAL 400 MG</t>
  </si>
  <si>
    <t>Alopurinol</t>
  </si>
  <si>
    <t>107869</t>
  </si>
  <si>
    <t>APO-ALLOPURINOL</t>
  </si>
  <si>
    <t>POR TBL NOB 100X100MG</t>
  </si>
  <si>
    <t>2592</t>
  </si>
  <si>
    <t>MILURIT 100</t>
  </si>
  <si>
    <t>POR TBL NOB 50X100MG</t>
  </si>
  <si>
    <t>Azithromycin</t>
  </si>
  <si>
    <t>14870</t>
  </si>
  <si>
    <t>SUMAMED 500 MG</t>
  </si>
  <si>
    <t>POR TBL FLM 3X500MG</t>
  </si>
  <si>
    <t>45010</t>
  </si>
  <si>
    <t>AZITROMYCIN SANDOZ 500 MG</t>
  </si>
  <si>
    <t>Betaxolol</t>
  </si>
  <si>
    <t>49909</t>
  </si>
  <si>
    <t>LOKREN 20 MG</t>
  </si>
  <si>
    <t>POR TBL FLM 28X20MG</t>
  </si>
  <si>
    <t>Cyproteron a estrogen</t>
  </si>
  <si>
    <t>13940</t>
  </si>
  <si>
    <t>CHLOE</t>
  </si>
  <si>
    <t>POR TBL FLM 3X28</t>
  </si>
  <si>
    <t>178930</t>
  </si>
  <si>
    <t>DESLORATADIN ZENTIVA 5 MG POTAHOVANÉ TABLETY</t>
  </si>
  <si>
    <t>Digoxin</t>
  </si>
  <si>
    <t>3542</t>
  </si>
  <si>
    <t>DIGOXIN 0,250 LÉČIVA</t>
  </si>
  <si>
    <t>Erdostein</t>
  </si>
  <si>
    <t>87076</t>
  </si>
  <si>
    <t>ERDOMED</t>
  </si>
  <si>
    <t>POR CPS DUR 20X300MG</t>
  </si>
  <si>
    <t>14098</t>
  </si>
  <si>
    <t>OSTEOD 0,25 MCG</t>
  </si>
  <si>
    <t>132527</t>
  </si>
  <si>
    <t>TROMBEX 75 MG</t>
  </si>
  <si>
    <t>POR TBL FLM 90X75MG</t>
  </si>
  <si>
    <t>125114</t>
  </si>
  <si>
    <t>ANOPYRIN 100 MG</t>
  </si>
  <si>
    <t>POR TBL NOB 3X20X100MG</t>
  </si>
  <si>
    <t>46692</t>
  </si>
  <si>
    <t>EUTHYROX 75 MIKROGRAMU</t>
  </si>
  <si>
    <t>POR TBL NOB 100X75RG</t>
  </si>
  <si>
    <t>Losartan a diuretika</t>
  </si>
  <si>
    <t>15316</t>
  </si>
  <si>
    <t>LOZAP H</t>
  </si>
  <si>
    <t>POR TBL FLM 30</t>
  </si>
  <si>
    <t>16457</t>
  </si>
  <si>
    <t>NASONEX</t>
  </si>
  <si>
    <t>NAS SPR SUS 140X50RG</t>
  </si>
  <si>
    <t>12893</t>
  </si>
  <si>
    <t>POR TBL NOB 60X100MG</t>
  </si>
  <si>
    <t>Perindopril a diuretika</t>
  </si>
  <si>
    <t>122681</t>
  </si>
  <si>
    <t>PRESTARIUM NEO COMBI 5 MG/1,25 MG</t>
  </si>
  <si>
    <t>POR TBL FLM 100</t>
  </si>
  <si>
    <t>Permethrin</t>
  </si>
  <si>
    <t>85346</t>
  </si>
  <si>
    <t>INFECTOSCAB 5% KRÉM</t>
  </si>
  <si>
    <t>Rilmenidin</t>
  </si>
  <si>
    <t>166423</t>
  </si>
  <si>
    <t>RILMENIDIN TEVA 1 MG TABLETY</t>
  </si>
  <si>
    <t>POR TBL NOB 90X1MG</t>
  </si>
  <si>
    <t>Sertralin</t>
  </si>
  <si>
    <t>23898</t>
  </si>
  <si>
    <t>SERTRALIN ACTAVIS 50 MG</t>
  </si>
  <si>
    <t>POR TBL FLM 100X50MG</t>
  </si>
  <si>
    <t>Tetryzolin, kombinace</t>
  </si>
  <si>
    <t>15518</t>
  </si>
  <si>
    <t>SPERSALLERG</t>
  </si>
  <si>
    <t>OPH GTT SOL 1X10ML</t>
  </si>
  <si>
    <t>Triamcinolon a antiseptika</t>
  </si>
  <si>
    <t>4178</t>
  </si>
  <si>
    <t>TRIAMCINOLON E LÉČIVA</t>
  </si>
  <si>
    <t>DRM UNG 1X20GM</t>
  </si>
  <si>
    <t>164888</t>
  </si>
  <si>
    <t>CALTRATE 600 MG/400 IU D3 POTAHOVANA TABLETA</t>
  </si>
  <si>
    <t>POR TBL FLM 90</t>
  </si>
  <si>
    <t>26329</t>
  </si>
  <si>
    <t>POR TBL FLM 30X5MG</t>
  </si>
  <si>
    <t>28816</t>
  </si>
  <si>
    <t>POR TBL DIS 30X5MG</t>
  </si>
  <si>
    <t>28834</t>
  </si>
  <si>
    <t>AERIUS 2,5 MG</t>
  </si>
  <si>
    <t>POR TBL DIS 90X2.5MG</t>
  </si>
  <si>
    <t>Jiná antibiotika pro lokální aplikaci</t>
  </si>
  <si>
    <t>1066</t>
  </si>
  <si>
    <t>FRAMYKOIN</t>
  </si>
  <si>
    <t>DRM UNG 1X10GM</t>
  </si>
  <si>
    <t>19593</t>
  </si>
  <si>
    <t>TORVACARD 20</t>
  </si>
  <si>
    <t>POR TBL FLM 90X20MG</t>
  </si>
  <si>
    <t>Ciprofloxacin</t>
  </si>
  <si>
    <t>53202</t>
  </si>
  <si>
    <t>CIPHIN 500</t>
  </si>
  <si>
    <t>POR TBL FLM 10X500MG</t>
  </si>
  <si>
    <t>Furosemid</t>
  </si>
  <si>
    <t>56805</t>
  </si>
  <si>
    <t>FURORESE 40</t>
  </si>
  <si>
    <t>POR TBL NOB 100X40MG</t>
  </si>
  <si>
    <t>Isosorbid-mononitrát</t>
  </si>
  <si>
    <t>164344</t>
  </si>
  <si>
    <t>MONO MACK DEPOT</t>
  </si>
  <si>
    <t>POR TBL PRO 28X100MG</t>
  </si>
  <si>
    <t>EUTHYROX 75 MIKROGRAMŮ</t>
  </si>
  <si>
    <t>Pantoprazol</t>
  </si>
  <si>
    <t>109404</t>
  </si>
  <si>
    <t>NOLPAZA 20 MG ENTEROSOLVENTNÍ TABLETY</t>
  </si>
  <si>
    <t>POR TBL ENT 100X20MG</t>
  </si>
  <si>
    <t>Paracetamol, kombinace kromě psycholeptik</t>
  </si>
  <si>
    <t>42888</t>
  </si>
  <si>
    <t>SARIDON</t>
  </si>
  <si>
    <t>POR TBL NOB 20</t>
  </si>
  <si>
    <t>Propafenon</t>
  </si>
  <si>
    <t>53535</t>
  </si>
  <si>
    <t>PROPAFENON AL 150</t>
  </si>
  <si>
    <t>POR TBL FLM 50X150MG</t>
  </si>
  <si>
    <t>Thiethylperazin</t>
  </si>
  <si>
    <t>9847</t>
  </si>
  <si>
    <t>RCT SUP 6X6.5MG</t>
  </si>
  <si>
    <t>Trimetazidin</t>
  </si>
  <si>
    <t>32917</t>
  </si>
  <si>
    <t>PREDUCTAL MR</t>
  </si>
  <si>
    <t>POR TBL RET 60X35MG</t>
  </si>
  <si>
    <t>14329</t>
  </si>
  <si>
    <t>ALPHA D3 0.25 MCG</t>
  </si>
  <si>
    <t>14330</t>
  </si>
  <si>
    <t>POR CPS MOL 100X0.25RG</t>
  </si>
  <si>
    <t>Antitusika a expektorancia</t>
  </si>
  <si>
    <t>88967</t>
  </si>
  <si>
    <t>Bisoprolol</t>
  </si>
  <si>
    <t>3801</t>
  </si>
  <si>
    <t>CONCOR COR 2,5 MG</t>
  </si>
  <si>
    <t>POR TBL FLM 28X2.5MG</t>
  </si>
  <si>
    <t>Cetirizin</t>
  </si>
  <si>
    <t>5496</t>
  </si>
  <si>
    <t>ZODAC</t>
  </si>
  <si>
    <t>POR TBL FLM 60X10MG</t>
  </si>
  <si>
    <t>Drotaverin</t>
  </si>
  <si>
    <t>107807</t>
  </si>
  <si>
    <t>NO-SPA</t>
  </si>
  <si>
    <t>POR TBL NOB 20X40MG</t>
  </si>
  <si>
    <t>Hydrokortison</t>
  </si>
  <si>
    <t>2668</t>
  </si>
  <si>
    <t>OPHTHALMO-HYDROCORTISON LÉČIVA</t>
  </si>
  <si>
    <t>OPH UNG 1X5GM/25MG</t>
  </si>
  <si>
    <t>0</t>
  </si>
  <si>
    <t>14936</t>
  </si>
  <si>
    <t>ROCALTROL 0,50 MCG</t>
  </si>
  <si>
    <t>POR CPS MOL 30X0.50RG</t>
  </si>
  <si>
    <t>3875</t>
  </si>
  <si>
    <t>THYREOTOM</t>
  </si>
  <si>
    <t>POR TBL NOB 60X50RG</t>
  </si>
  <si>
    <t>Kyselina tiaprofenová</t>
  </si>
  <si>
    <t>96484</t>
  </si>
  <si>
    <t>SURGAM LÉČIVA</t>
  </si>
  <si>
    <t>POR TBL NOB 20X300MG</t>
  </si>
  <si>
    <t>85142</t>
  </si>
  <si>
    <t>POR TBL FLM 90X5MG</t>
  </si>
  <si>
    <t>Levothyroxin, sodna sul</t>
  </si>
  <si>
    <t>49565</t>
  </si>
  <si>
    <t>Magnesium-laktát</t>
  </si>
  <si>
    <t>88630</t>
  </si>
  <si>
    <t>TBL.MAGNESII LACTICI 0,5 GLO</t>
  </si>
  <si>
    <t>POR TBL NOB 100X500MG</t>
  </si>
  <si>
    <t>120791</t>
  </si>
  <si>
    <t>APO-PERINDO 4 MG</t>
  </si>
  <si>
    <t>POR TBL NOB 30X4MG</t>
  </si>
  <si>
    <t>122684</t>
  </si>
  <si>
    <t>POR TBL FLM 28</t>
  </si>
  <si>
    <t>Pseudoefedrin, kombinace</t>
  </si>
  <si>
    <t>46489</t>
  </si>
  <si>
    <t>DISOPHROL REPETABS</t>
  </si>
  <si>
    <t>POR TBL PRO 8</t>
  </si>
  <si>
    <t>Sulfamethoxazol a trimethoprim</t>
  </si>
  <si>
    <t>75023</t>
  </si>
  <si>
    <t>COTRIMOXAZOL AL FORTE</t>
  </si>
  <si>
    <t>POR TBL NOB 20X960MG</t>
  </si>
  <si>
    <t>Tamsulosin</t>
  </si>
  <si>
    <t>14498</t>
  </si>
  <si>
    <t>OMNIC TOCAS 0,4</t>
  </si>
  <si>
    <t>POR TBL PRO 100X0.4MG</t>
  </si>
  <si>
    <t>Tramadol, kombinace</t>
  </si>
  <si>
    <t>138841</t>
  </si>
  <si>
    <t>DORETA 37,5 MG/325 MG</t>
  </si>
  <si>
    <t>17926</t>
  </si>
  <si>
    <t>ZALDIAR</t>
  </si>
  <si>
    <t>119773</t>
  </si>
  <si>
    <t>86656</t>
  </si>
  <si>
    <t>NEUROL 1,0</t>
  </si>
  <si>
    <t>POR TBL NOB 30X1MG</t>
  </si>
  <si>
    <t>93015</t>
  </si>
  <si>
    <t>SORTIS 10 MG</t>
  </si>
  <si>
    <t>POR TBL FLM 100X10MG</t>
  </si>
  <si>
    <t>88217</t>
  </si>
  <si>
    <t>LEXAURIN 1,5</t>
  </si>
  <si>
    <t>POR TBL NOB 30X1.5MG</t>
  </si>
  <si>
    <t>Diazepam</t>
  </si>
  <si>
    <t>2478</t>
  </si>
  <si>
    <t>DIAZEPAM SLOVAKOFARMA 10 MG</t>
  </si>
  <si>
    <t>POR TBL NOB 20X10MG</t>
  </si>
  <si>
    <t>125122</t>
  </si>
  <si>
    <t>APO-DICLO SR 100</t>
  </si>
  <si>
    <t>POR TBL RET 100X100MG</t>
  </si>
  <si>
    <t>Escitalopram</t>
  </si>
  <si>
    <t>125192</t>
  </si>
  <si>
    <t>CIPRALEX 10 MG</t>
  </si>
  <si>
    <t>POR TBL FLM 100X10MG I</t>
  </si>
  <si>
    <t>176961</t>
  </si>
  <si>
    <t>POR TBL FLM 100X10MG II</t>
  </si>
  <si>
    <t>Makrogol</t>
  </si>
  <si>
    <t>58827</t>
  </si>
  <si>
    <t>FORTRANS</t>
  </si>
  <si>
    <t>POR PLV SOL 1X4(SÁČKY)</t>
  </si>
  <si>
    <t>Mefenoxalon</t>
  </si>
  <si>
    <t>3645</t>
  </si>
  <si>
    <t>DIMEXOL</t>
  </si>
  <si>
    <t>POR TBL NOB 30X200MG</t>
  </si>
  <si>
    <t>Naftifin</t>
  </si>
  <si>
    <t>72927</t>
  </si>
  <si>
    <t>EXODERIL</t>
  </si>
  <si>
    <t>DRM CRM 1X15GM</t>
  </si>
  <si>
    <t>101207</t>
  </si>
  <si>
    <t>PRESTARIUM NEO</t>
  </si>
  <si>
    <t>101211</t>
  </si>
  <si>
    <t>94164</t>
  </si>
  <si>
    <t>CONCOR 5</t>
  </si>
  <si>
    <t>Ibuprofen</t>
  </si>
  <si>
    <t>125526</t>
  </si>
  <si>
    <t>47300</t>
  </si>
  <si>
    <t>DRM CRM 1X30GM 0.1%</t>
  </si>
  <si>
    <t>81693</t>
  </si>
  <si>
    <t>DRM CRM 1X15GM 0.1%</t>
  </si>
  <si>
    <t>Telmisartan a amlodipin</t>
  </si>
  <si>
    <t>167852</t>
  </si>
  <si>
    <t>TWYNSTA 80 MG/5 MG</t>
  </si>
  <si>
    <t>POR TBL NOB 28</t>
  </si>
  <si>
    <t>9844</t>
  </si>
  <si>
    <t>POR TBL OBD 50X6.5MG</t>
  </si>
  <si>
    <t>Norethisteron a estrogen</t>
  </si>
  <si>
    <t>96382</t>
  </si>
  <si>
    <t>TRISEQUENS</t>
  </si>
  <si>
    <t>POR TBL FLM 1X28</t>
  </si>
  <si>
    <t>Standardní lůžková péče</t>
  </si>
  <si>
    <t>Všeobecná ambulance</t>
  </si>
  <si>
    <t>Přehled plnění PL - Preskripce léčivých přípravků dle objemu Kč mimo PL</t>
  </si>
  <si>
    <t>B01AC04 - Klopidogrel</t>
  </si>
  <si>
    <t>R06AE09 - Levocetirizin</t>
  </si>
  <si>
    <t>C09AA04 - Perindopril</t>
  </si>
  <si>
    <t>G04CA02 - Tamsulosin</t>
  </si>
  <si>
    <t>C07AB07 - Bisoprolol</t>
  </si>
  <si>
    <t>A02BC02 - Pantoprazol</t>
  </si>
  <si>
    <t>J01FA09 - Klarithromycin</t>
  </si>
  <si>
    <t>J01FA10 - Azithromycin</t>
  </si>
  <si>
    <t>M04AA01 - Alopurinol</t>
  </si>
  <si>
    <t>C08CA01 - Amlodipin</t>
  </si>
  <si>
    <t>C09BA04 - Perindopril a diuretika</t>
  </si>
  <si>
    <t>J01MA02 - Ciprofloxacin</t>
  </si>
  <si>
    <t>C10AA05 - Atorvastatin</t>
  </si>
  <si>
    <t>C07AB05 - Betaxolol</t>
  </si>
  <si>
    <t>C01BC03 - Propafenon</t>
  </si>
  <si>
    <t>A02BC03 - Lansoprazol</t>
  </si>
  <si>
    <t>M01AC06 - Meloxikam</t>
  </si>
  <si>
    <t>C09DA01 - Losartan a diuretika</t>
  </si>
  <si>
    <t>N06AB06 - Sertralin</t>
  </si>
  <si>
    <t>R06AE07 - Cetirizin</t>
  </si>
  <si>
    <t>N06AB04 - Citalopram</t>
  </si>
  <si>
    <t>A02BC05 - Esomeprazol</t>
  </si>
  <si>
    <t>N06AB10 - Escitalopram</t>
  </si>
  <si>
    <t>J01DC02 - Cefuroxim</t>
  </si>
  <si>
    <t>J01AA02 - Doxycyklin</t>
  </si>
  <si>
    <t>A02BC03</t>
  </si>
  <si>
    <t>A02BC05</t>
  </si>
  <si>
    <t>B01AC04</t>
  </si>
  <si>
    <t>C08CA01</t>
  </si>
  <si>
    <t>C09AA04</t>
  </si>
  <si>
    <t>C10AA05</t>
  </si>
  <si>
    <t>J01AA02</t>
  </si>
  <si>
    <t>J01DC02</t>
  </si>
  <si>
    <t>J01FA09</t>
  </si>
  <si>
    <t>R06AE09</t>
  </si>
  <si>
    <t>C07AB07</t>
  </si>
  <si>
    <t>M01AC06</t>
  </si>
  <si>
    <t>C07AB05</t>
  </si>
  <si>
    <t>C09BA04</t>
  </si>
  <si>
    <t>C09DA01</t>
  </si>
  <si>
    <t>J01FA10</t>
  </si>
  <si>
    <t>M04AA01</t>
  </si>
  <si>
    <t>N06AB06</t>
  </si>
  <si>
    <t>A02BC02</t>
  </si>
  <si>
    <t>C01BC03</t>
  </si>
  <si>
    <t>J01MA02</t>
  </si>
  <si>
    <t>G04CA02</t>
  </si>
  <si>
    <t>N06AB04</t>
  </si>
  <si>
    <t>R06AE07</t>
  </si>
  <si>
    <t>N06AB10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</si>
  <si>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</si>
  <si>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</si>
  <si>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</si>
  <si>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</si>
  <si>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</si>
  <si>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</si>
  <si>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</si>
  <si>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</si>
  <si>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</si>
  <si>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</si>
  <si>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</si>
  <si>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Lékárna - SZM diagnostika</t>
  </si>
  <si>
    <t>ZA090</t>
  </si>
  <si>
    <t>Vata buničitá přířezy 37 x 57 cm 273015</t>
  </si>
  <si>
    <t>ZA439</t>
  </si>
  <si>
    <t>Obinadlo pruban č.  6 427306</t>
  </si>
  <si>
    <t>ZB084</t>
  </si>
  <si>
    <t>Náplast transpore 2,5   x 9,14 1527-1</t>
  </si>
  <si>
    <t>ZC100</t>
  </si>
  <si>
    <t>Vata buničitá dělená 2 role / 500 ks 40 x 50 mm 1230200310</t>
  </si>
  <si>
    <t>ZA787</t>
  </si>
  <si>
    <t>Stříkačka injekční 10 ml 4606108V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</si>
  <si>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</si>
  <si>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</si>
  <si>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</si>
  <si>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</si>
  <si>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</si>
  <si>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</si>
  <si>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ZB761</t>
  </si>
  <si>
    <t>Zkumavka červená 4 ml 454092</t>
  </si>
  <si>
    <t>ZB762</t>
  </si>
  <si>
    <t>Zkumavka červená 6 ml 456092</t>
  </si>
  <si>
    <t>ZB768</t>
  </si>
  <si>
    <t>Jehla vakuová 216/38 mm zelená 450076</t>
  </si>
  <si>
    <t>ZB771</t>
  </si>
  <si>
    <t>Držák jehly základní 450201</t>
  </si>
  <si>
    <t>ZB777</t>
  </si>
  <si>
    <t>Zkumavka červená 4 ml gel 454071</t>
  </si>
  <si>
    <t>ZE159</t>
  </si>
  <si>
    <t>Nádoba na kontam.odpad 2 l 15-0003</t>
  </si>
  <si>
    <t>ZG515</t>
  </si>
  <si>
    <t>Zkumavka močová vacuette 10,5 ml bal. á 50 ks 331980455007</t>
  </si>
  <si>
    <t>ZA360</t>
  </si>
  <si>
    <t>Jehla sterican 0,5 x 25 mm oranžová 9186158</t>
  </si>
  <si>
    <t>ZA835</t>
  </si>
  <si>
    <t>Jehla injekční 0,6 x   25 mm modrá 4657667</t>
  </si>
  <si>
    <t>ZA836</t>
  </si>
  <si>
    <t>Jehla injekční 0,9 x   70 mm žlutá</t>
  </si>
  <si>
    <t>ZB556</t>
  </si>
  <si>
    <t>Jehla injekční 1,2 x   40 mm růžová 4665120</t>
  </si>
  <si>
    <t>ZD370</t>
  </si>
  <si>
    <t>Rukavice nitril promedica bez p.M á 100 ks 98897</t>
  </si>
  <si>
    <t>ZE668</t>
  </si>
  <si>
    <t>Rukavice latex bez p.zdrsněné L 9421625</t>
  </si>
  <si>
    <t>ZL131</t>
  </si>
  <si>
    <t>Rukavice nitril promedica bez p.L á 100 ks 98898</t>
  </si>
  <si>
    <t>ZA738</t>
  </si>
  <si>
    <t>Filtr mini spike zelený 4550242</t>
  </si>
  <si>
    <t>ZA789</t>
  </si>
  <si>
    <t>Stříkačka injekční   2 ml 4606027V</t>
  </si>
  <si>
    <t>ZB844</t>
  </si>
  <si>
    <t>Esmarch 6 x 125 KVS 06125</t>
  </si>
  <si>
    <t>ZB893</t>
  </si>
  <si>
    <t>Stříkačka inzulinová omnican 0,5 ml 100j 9151125S</t>
  </si>
  <si>
    <t>ZC648</t>
  </si>
  <si>
    <t>Elektroda EKG s gelem ovál 51 x 33 mm pro dospělé H-108006</t>
  </si>
  <si>
    <t>ZC769</t>
  </si>
  <si>
    <t>Hadička spojovací HS 1,8 x 450LL 606301</t>
  </si>
  <si>
    <t>ZC800</t>
  </si>
  <si>
    <t>Náústek jednor.s nos.klipem,á 20 ks, DRN3694</t>
  </si>
  <si>
    <t>ZD211</t>
  </si>
  <si>
    <t>Kohout trojcestný modrý á 50 ks, RO 301- pouze pro KNM</t>
  </si>
  <si>
    <t>ZD808</t>
  </si>
  <si>
    <t>Kanyla vasofix 22G modrá safety 4269098S-01</t>
  </si>
  <si>
    <t>ZD809</t>
  </si>
  <si>
    <t>Kanyla vasofix 20G růžová safety 4269110S-01</t>
  </si>
  <si>
    <t>ZK798</t>
  </si>
  <si>
    <t xml:space="preserve">Zátka combi modrá 4495152 </t>
  </si>
  <si>
    <t>ZC799</t>
  </si>
  <si>
    <t>Filtr hygienický jednorázový DRN3693</t>
  </si>
  <si>
    <t>ZL388</t>
  </si>
  <si>
    <t>Rukavice nitril promedica bez p.S á 100 ks 98896</t>
  </si>
  <si>
    <t>ZA746</t>
  </si>
  <si>
    <t>Stříkačka omnifix 1 ml 9161406V</t>
  </si>
  <si>
    <t>ZA788</t>
  </si>
  <si>
    <t>Stříkačka injekční 20 ml 4606205V</t>
  </si>
  <si>
    <t>ZA790</t>
  </si>
  <si>
    <t>Stříkačka injekční   5 ml 4606051V</t>
  </si>
  <si>
    <t>ZA832</t>
  </si>
  <si>
    <t>Jehla injekční 0,9 x   40 mm žlutá 4657519</t>
  </si>
  <si>
    <t>801087</t>
  </si>
  <si>
    <t>-ACETON P.A. UN 1090   1000 ml</t>
  </si>
  <si>
    <t>ZA737</t>
  </si>
  <si>
    <t>Filtr mini spike modrý 4550234</t>
  </si>
  <si>
    <t>ZB289</t>
  </si>
  <si>
    <t>Válec tlak.stříkačky Medrad SDS-CTP-QFT 1H07169</t>
  </si>
  <si>
    <t>ZB599</t>
  </si>
  <si>
    <t>Kit denní DDK-A pro dávávkovač DDS-A</t>
  </si>
  <si>
    <t>ZB600</t>
  </si>
  <si>
    <t>Kit denní DDK-LU pro systém LU</t>
  </si>
  <si>
    <t>ZC863</t>
  </si>
  <si>
    <t>Hadička spojovací HS 1,8 x 1800LL 606304</t>
  </si>
  <si>
    <t>ZJ222</t>
  </si>
  <si>
    <t>Stříkačka injekční ke kitu DDK-A/SYR, bal.á 15 ks, AF-D002</t>
  </si>
  <si>
    <t>ZJ568</t>
  </si>
  <si>
    <t>Roztok Accu-Check senzor komfort Pro Control 1+2 level 03513670</t>
  </si>
  <si>
    <t>ZJ569</t>
  </si>
  <si>
    <t>Proužky Accu-Check senzor komfort Pro Control á 50 ks</t>
  </si>
  <si>
    <t>ZB905</t>
  </si>
  <si>
    <t>Elektroda defibrilační CPR-D Zoll 8900-0800</t>
  </si>
  <si>
    <t>ZD151</t>
  </si>
  <si>
    <t>Ambuvak pro dospělé vak 1,5 l 7152000</t>
  </si>
  <si>
    <t>ZG387</t>
  </si>
  <si>
    <t>Zkumavka 50 ml UH steril. bal. á 250 ks 30 x 115 mm 1003</t>
  </si>
  <si>
    <t>ZL688</t>
  </si>
  <si>
    <t>Proužky Accu-Check Inform IIStrip 50 EU1 á 50 ks 05942861</t>
  </si>
  <si>
    <t>ZL689</t>
  </si>
  <si>
    <t>Roztok Accu-Check Performa Int´l Controls 1+2 level 04861736</t>
  </si>
  <si>
    <t>ZC801</t>
  </si>
  <si>
    <t>Set dýchací jednoráz. DRN3695</t>
  </si>
  <si>
    <t>ZI760</t>
  </si>
  <si>
    <t>Rukavice nitril Sterling bez p.S á 200 ks 13940</t>
  </si>
  <si>
    <t>407 - Pracoviště nukleární medicíny</t>
  </si>
  <si>
    <t>407</t>
  </si>
  <si>
    <t>1</t>
  </si>
  <si>
    <t>0022077</t>
  </si>
  <si>
    <t xml:space="preserve">IOMERON 400                                       </t>
  </si>
  <si>
    <t>0042433</t>
  </si>
  <si>
    <t xml:space="preserve">VISIPAQUE 320 MG I/ML                             </t>
  </si>
  <si>
    <t>0056340</t>
  </si>
  <si>
    <t>0077019</t>
  </si>
  <si>
    <t xml:space="preserve">ULTRAVIST 370                                     </t>
  </si>
  <si>
    <t>0093625</t>
  </si>
  <si>
    <t>0093626</t>
  </si>
  <si>
    <t>0095609</t>
  </si>
  <si>
    <t xml:space="preserve">MICROPAQUE CT                                     </t>
  </si>
  <si>
    <t>0099999</t>
  </si>
  <si>
    <t xml:space="preserve"> </t>
  </si>
  <si>
    <t>9999999</t>
  </si>
  <si>
    <t xml:space="preserve">Nespecifikovany LEK                               </t>
  </si>
  <si>
    <t>2</t>
  </si>
  <si>
    <t>0002013</t>
  </si>
  <si>
    <t xml:space="preserve">90Y-CITRONAN YTTRITÝ INJ.                         </t>
  </si>
  <si>
    <t>0002015</t>
  </si>
  <si>
    <t xml:space="preserve">99MTC-TECHNECISTAN SODNÝ INJ.                     </t>
  </si>
  <si>
    <t>0002016</t>
  </si>
  <si>
    <t xml:space="preserve">99MTC-MEDRONAN INJ.                               </t>
  </si>
  <si>
    <t>0002018</t>
  </si>
  <si>
    <t xml:space="preserve">99MTC-MAKROSALB INJ.                              </t>
  </si>
  <si>
    <t>0002021</t>
  </si>
  <si>
    <t xml:space="preserve">99MTC-NANOKOLOID ALBUMINU INJ.                    </t>
  </si>
  <si>
    <t>0002023</t>
  </si>
  <si>
    <t xml:space="preserve">99MTC-MEFENIN INJ.                                </t>
  </si>
  <si>
    <t>0002025</t>
  </si>
  <si>
    <t xml:space="preserve">99MTC-HM PAO INJ.                                 </t>
  </si>
  <si>
    <t>0002027</t>
  </si>
  <si>
    <t xml:space="preserve">99MTC-MIBI INJ.                                   </t>
  </si>
  <si>
    <t>0002028</t>
  </si>
  <si>
    <t xml:space="preserve">99MTC-DMSA INJ.                                   </t>
  </si>
  <si>
    <t>0002034</t>
  </si>
  <si>
    <t xml:space="preserve">99MTC-DTPA INJ.                                   </t>
  </si>
  <si>
    <t>0002035</t>
  </si>
  <si>
    <t xml:space="preserve">99MTC-MAG3 INJ.                                   </t>
  </si>
  <si>
    <t>0002039</t>
  </si>
  <si>
    <t xml:space="preserve">99MTC-BESILESOMAB INJ.                            </t>
  </si>
  <si>
    <t>0002049</t>
  </si>
  <si>
    <t xml:space="preserve">131I-JODID SODNÝ INJ. DIAGNOST.                   </t>
  </si>
  <si>
    <t>0002057</t>
  </si>
  <si>
    <t xml:space="preserve">201TL-CHLORID THALLNÝ INJ.                        </t>
  </si>
  <si>
    <t>0002060</t>
  </si>
  <si>
    <t xml:space="preserve">99MTC-ERYTROCYTY IN VIVO                          </t>
  </si>
  <si>
    <t>0002061</t>
  </si>
  <si>
    <t xml:space="preserve">99MTC-LEUKOCYTY ZNAČENÉ HM PAO                    </t>
  </si>
  <si>
    <t>0002062</t>
  </si>
  <si>
    <t xml:space="preserve">51CR-ERYTROCYTY VITÁLNÍ                           </t>
  </si>
  <si>
    <t>0002066</t>
  </si>
  <si>
    <t xml:space="preserve">51CR-TROMBOCYTY                                   </t>
  </si>
  <si>
    <t>0002067</t>
  </si>
  <si>
    <t xml:space="preserve">81M-KRYPTON PLYN K INHAL.                         </t>
  </si>
  <si>
    <t>0002072</t>
  </si>
  <si>
    <t xml:space="preserve">123I-MIBG INJ.                                    </t>
  </si>
  <si>
    <t>0002073</t>
  </si>
  <si>
    <t xml:space="preserve">99MTC-OXIDRONÁT DISODNÝ INJ.                      </t>
  </si>
  <si>
    <t>0002074</t>
  </si>
  <si>
    <t xml:space="preserve">99MTC-TETROFOSMIN INJ.                            </t>
  </si>
  <si>
    <t>0002077</t>
  </si>
  <si>
    <t xml:space="preserve">111IN PENTETREOTID INJ.                           </t>
  </si>
  <si>
    <t>0002081</t>
  </si>
  <si>
    <t xml:space="preserve">153SM-EDTMP INJ.                                  </t>
  </si>
  <si>
    <t>0002087</t>
  </si>
  <si>
    <t xml:space="preserve">18F-FDG                                           </t>
  </si>
  <si>
    <t>0002089</t>
  </si>
  <si>
    <t xml:space="preserve">99MTC-BICISÁT INJ.                                </t>
  </si>
  <si>
    <t>0002092</t>
  </si>
  <si>
    <t xml:space="preserve">123I-JOFLUPAN INJ.                                </t>
  </si>
  <si>
    <t>0002095</t>
  </si>
  <si>
    <t xml:space="preserve">99MTC-NANOKOLOID ALB.INJ.                         </t>
  </si>
  <si>
    <t>0002097</t>
  </si>
  <si>
    <t>99Y-IB</t>
  </si>
  <si>
    <t>0002100</t>
  </si>
  <si>
    <t xml:space="preserve">99mTc-HYNIC-TOC inj.                              </t>
  </si>
  <si>
    <t>3</t>
  </si>
  <si>
    <t>0110740</t>
  </si>
  <si>
    <t>VÁLCE (DVA) STERILNÍ, JEDNORÁZOVÉ DO INJEKTORU, CE</t>
  </si>
  <si>
    <t>V</t>
  </si>
  <si>
    <t>09511</t>
  </si>
  <si>
    <t>MINIMÁLNÍ KONTAKT LÉKAŘE S PACIENTEM</t>
  </si>
  <si>
    <t>09555</t>
  </si>
  <si>
    <t>OŠETŘENÍ DÍTĚTE DO 6 LET</t>
  </si>
  <si>
    <t>17113</t>
  </si>
  <si>
    <t>SPECIALIZOVANÉ ERGOMETRICKÉ VYŠETŘENÍ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</si>
  <si>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</si>
  <si>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</si>
  <si>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</si>
  <si>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</si>
  <si>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</si>
  <si>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</si>
  <si>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</si>
  <si>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</si>
  <si>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</si>
  <si>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</si>
  <si>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47129</t>
  </si>
  <si>
    <t>PERFÚZNÍ SCINTIGRAFIE MYOKARDU V KLIDU</t>
  </si>
  <si>
    <t>RADIONUKLIDOVÁ VENTRIKULOGRAFIE KLIDOVÁ</t>
  </si>
  <si>
    <t>47137</t>
  </si>
  <si>
    <t>RADIONUKLIDOVÁ ANGIOGRAFIE</t>
  </si>
  <si>
    <t>47139</t>
  </si>
  <si>
    <t>RADIONUKLIDOVÁ FLEBOGRAFIE</t>
  </si>
  <si>
    <t>47147</t>
  </si>
  <si>
    <t>SCINTIGRAFIE ŠTÍTNÉ ŽLÁZY PROSTÁ</t>
  </si>
  <si>
    <t>47150</t>
  </si>
  <si>
    <t>OVĚŘENÍ DOZIMETRICKÝCH PODMÍNEK PRO TERAPII ŠTÍTNÉ</t>
  </si>
  <si>
    <t>47151</t>
  </si>
  <si>
    <t>CELOTĚLOVÁ SCINTIGRAFIE U KARCINOMU ŠTÍTNÉ ŽLÁZY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</si>
  <si>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</si>
  <si>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</si>
  <si>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</si>
  <si>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</si>
  <si>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</si>
  <si>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</si>
  <si>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</si>
  <si>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</si>
  <si>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47171</t>
  </si>
  <si>
    <t>SCINTIGRAFICKÁ DIAGNOSTIKA KRVÁCENÍ DO GIT</t>
  </si>
  <si>
    <t>47185</t>
  </si>
  <si>
    <t>SCINTIGRAFIE JATER A SLEZINY</t>
  </si>
  <si>
    <t>47187</t>
  </si>
  <si>
    <t>SCINTIGRAFIE JATER A ŽLUČOVÝCH CEST DYNAMICKÁ</t>
  </si>
  <si>
    <t>47197</t>
  </si>
  <si>
    <t>STANOVENÍ GF MEŘENÍM RADIOAKTIVITY KREVNÍCH VZORKŮ</t>
  </si>
  <si>
    <t>47213</t>
  </si>
  <si>
    <t>SCINTIGRAFIE LEDVIN PROSTÁ</t>
  </si>
  <si>
    <t>47215</t>
  </si>
  <si>
    <t>SCINTIGRAFIE LEDVIN S VÝPOČTEM RELATIVNÍ FUNKCE</t>
  </si>
  <si>
    <t>47219</t>
  </si>
  <si>
    <t xml:space="preserve">SCINTIGRAFIE LEDVIN DYNAMICKÁ VČETNĚ STANOVENÍ GF </t>
  </si>
  <si>
    <t>47221</t>
  </si>
  <si>
    <t>FUNKČNÍ SCINTIGRAFIE TRANSPLANTOVANÉ LEDVINY</t>
  </si>
  <si>
    <t>47227</t>
  </si>
  <si>
    <t>STANOVENÍ OBJEMU KRVE A JEJÍCH SLOŽEK POMOCÍ RADIO</t>
  </si>
  <si>
    <t>47231</t>
  </si>
  <si>
    <t>PŘEŽÍVÁNÍ A LOKALIZACE DESTRUKCE 51Cr ERYTROCYTŮ</t>
  </si>
  <si>
    <t>47233</t>
  </si>
  <si>
    <t>PŘEŽÍVÁNÍ A LOKALIZACE DESTRUKCE AUTOLOGNÍCH THROM</t>
  </si>
  <si>
    <t>47237</t>
  </si>
  <si>
    <t>DETEKCE ZÁNĚTLIVÝCH LOŽISEK POMOCI AUTOLOGNÍCH LEU</t>
  </si>
  <si>
    <t>47241</t>
  </si>
  <si>
    <t>SCINTIGRAFIE SKELETU</t>
  </si>
  <si>
    <t>47245</t>
  </si>
  <si>
    <t>SCINTIGRAFIE SKELETU CÍLENÁ TŘÍFÁZOVÁ</t>
  </si>
  <si>
    <t>47255</t>
  </si>
  <si>
    <t xml:space="preserve">TOMOGRAFICKÁ SCINTIGRAFIE PERFÚSE MOZKU PO PODÁNÍ </t>
  </si>
  <si>
    <t>47257</t>
  </si>
  <si>
    <t>SCINTIGRAFIE PLIC PERFÚZNÍ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</si>
  <si>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</si>
  <si>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</si>
  <si>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</si>
  <si>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</si>
  <si>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</si>
  <si>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</si>
  <si>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47267</t>
  </si>
  <si>
    <t>SCINTIGRAFIE  NÁDORU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</si>
  <si>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</si>
  <si>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</si>
  <si>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</si>
  <si>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</si>
  <si>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</si>
  <si>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</si>
  <si>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47302</t>
  </si>
  <si>
    <t>47351</t>
  </si>
  <si>
    <t>POZITRONOVÁ EMISNÍ TOMOGRAFIE (PET) TRUPU</t>
  </si>
  <si>
    <t>47353</t>
  </si>
  <si>
    <t>POZITRONOVÁ EMISNÍ TOMOGRAFIE (PET) LIMITOVANÉ OBL</t>
  </si>
  <si>
    <t>47355</t>
  </si>
  <si>
    <t>HYBRIDNÍ VÝPOČETNÍ A POZITRONOVÁ EMISNÍ TOMOGRAFIE</t>
  </si>
  <si>
    <t>09543</t>
  </si>
  <si>
    <t>REGULAČNÍ POPLATEK ZA NÁVŠTĚVU -- POPLATEK UHRAZEN</t>
  </si>
  <si>
    <t>09547</t>
  </si>
  <si>
    <t>REGULAČNÍ POPLATEK -- POJIŠTĚNEC OD ÚHRADY POPLATK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</si>
  <si>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</si>
  <si>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</si>
  <si>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</si>
  <si>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</si>
  <si>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</si>
  <si>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</si>
  <si>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</si>
  <si>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</si>
  <si>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</si>
  <si>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</si>
  <si>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</si>
  <si>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</si>
  <si>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</si>
  <si>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</si>
  <si>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</si>
  <si>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</si>
  <si>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</si>
  <si>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</si>
  <si>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</si>
  <si>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</si>
  <si>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</si>
  <si>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</si>
  <si>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</si>
  <si>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</si>
  <si>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</si>
  <si>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</si>
  <si>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</si>
  <si>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</si>
  <si>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</si>
  <si>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</si>
  <si>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</si>
  <si>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0002030</t>
  </si>
  <si>
    <t xml:space="preserve">99MTC SÍRA KOLOIDNÍ INJ.                          </t>
  </si>
  <si>
    <t>04</t>
  </si>
  <si>
    <t>05</t>
  </si>
  <si>
    <t>06</t>
  </si>
  <si>
    <t>07</t>
  </si>
  <si>
    <t>47251</t>
  </si>
  <si>
    <t>SCINTIGRAFIE MOZKU STATICKÁ</t>
  </si>
  <si>
    <t>08</t>
  </si>
  <si>
    <t>10</t>
  </si>
  <si>
    <t>47181</t>
  </si>
  <si>
    <t>STANOVENÍ ZTRÁT BÍLKOVIN GIT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</si>
  <si>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</si>
  <si>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</si>
  <si>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</si>
  <si>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</si>
  <si>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</si>
  <si>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</si>
  <si>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</si>
  <si>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</si>
  <si>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</si>
  <si>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</si>
  <si>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0002075</t>
  </si>
  <si>
    <t xml:space="preserve">131I JODID SODNÝ DIAGN.PERORÁLNÍ                  </t>
  </si>
  <si>
    <t>4F7</t>
  </si>
  <si>
    <t>0072972</t>
  </si>
  <si>
    <t xml:space="preserve">AMOKSIKLAV 1,2 G                                  </t>
  </si>
  <si>
    <t>0002050</t>
  </si>
  <si>
    <t xml:space="preserve">131I-JODID SODNÝ INJ. TERAP.                      </t>
  </si>
  <si>
    <t>0002076</t>
  </si>
  <si>
    <t xml:space="preserve">131I JODID SODNÝ TERAP.PERORÁLNÍ                  </t>
  </si>
  <si>
    <t>00601</t>
  </si>
  <si>
    <t>OD TYPU 01 - PRO NEMOCNICE TYPU 3, (KATEGORIE 6)</t>
  </si>
  <si>
    <t>00602</t>
  </si>
  <si>
    <t>OD TYPU 02 - PRO NEMOCNICE TYPU 3, (KATEGORIE 6)</t>
  </si>
  <si>
    <t>47021</t>
  </si>
  <si>
    <t>KOMPLEXNÍ VYŠETŘENÍ LÉKAŘEM SE SPECIALIZOVANOU ZPŮ</t>
  </si>
  <si>
    <t>47022</t>
  </si>
  <si>
    <t>CÍLENÉ VYŠETŘENÍ LÉKAŘEM SE SPECIALIZOVANOU ZPŮSOB</t>
  </si>
  <si>
    <t>47111</t>
  </si>
  <si>
    <t>MALIGNÍ THYREOIDEA - TERAPIE RADIONUKLIDY</t>
  </si>
  <si>
    <t>47113</t>
  </si>
  <si>
    <t>HYPERTHYREOSA - TERAPIE RADIONUKLIDY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</si>
  <si>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</si>
  <si>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</si>
  <si>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</si>
  <si>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</si>
  <si>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</si>
  <si>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</si>
  <si>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</si>
  <si>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REGULAČNÍ POPLATEK ZA KAŽDÝ DEN LŮŽKOVÉ PÉČE -- PO</t>
  </si>
  <si>
    <t>00699</t>
  </si>
  <si>
    <t>OD TYPU 99 - PRO NEMOCNICE TYPU 3, (KATEGORIE 6) -</t>
  </si>
  <si>
    <t>25</t>
  </si>
  <si>
    <t>26</t>
  </si>
  <si>
    <t>29</t>
  </si>
  <si>
    <t>30</t>
  </si>
  <si>
    <t>31</t>
  </si>
  <si>
    <t>32</t>
  </si>
  <si>
    <t xml:space="preserve">99Y-IBRITUMOMAB TIUXETAN INJ.                     </t>
  </si>
  <si>
    <t>47223</t>
  </si>
  <si>
    <t>SCINTIGRAFIE VARLAT A SCROTA</t>
  </si>
  <si>
    <t>47311</t>
  </si>
  <si>
    <t>MALIGNÍ LYMFOMY - TERAPIE RADIONUKLIDY</t>
  </si>
  <si>
    <t>50</t>
  </si>
  <si>
    <t>59</t>
  </si>
  <si>
    <t>06301</t>
  </si>
  <si>
    <t>A</t>
  </si>
  <si>
    <t xml:space="preserve">MALIGNÍ ONEMOCNĚNÍ TRÁVICÍHO SYSTÉMU BEZ CC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</si>
  <si>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</si>
  <si>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</si>
  <si>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</si>
  <si>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</si>
  <si>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10333</t>
  </si>
  <si>
    <t xml:space="preserve">JINÉ ENDOKRINNÍ PORUCHY S MCC                                                                       </t>
  </si>
  <si>
    <t>17321</t>
  </si>
  <si>
    <t>C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</si>
  <si>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</si>
  <si>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</si>
  <si>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</si>
  <si>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</si>
  <si>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</si>
  <si>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</si>
  <si>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</si>
  <si>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33 - ODDĚLENÍ KLINICKÉ BIOCHEMIE</t>
  </si>
  <si>
    <t>34 - KLINIKA RADIOLOGICKÁ</t>
  </si>
  <si>
    <t>37 - ÚSTAV PATOLOGIE</t>
  </si>
  <si>
    <t>40 - ÚSTAV MIKROBIOLOGIE</t>
  </si>
  <si>
    <t>41 - ÚSTAV IMUNOLOGIE</t>
  </si>
  <si>
    <t>101</t>
  </si>
  <si>
    <t>87427</t>
  </si>
  <si>
    <t>CYTOLOGICKÉ NÁTĚRY  NECENTRIFUGOVANÉ TEKUTINY - 4-</t>
  </si>
  <si>
    <t>603</t>
  </si>
  <si>
    <t>82056</t>
  </si>
  <si>
    <t>MIKROSKOPICKÉ STANOVENÍ MIKROBIÁLNÍHO OBRAZU POŠEV</t>
  </si>
  <si>
    <t>818</t>
  </si>
  <si>
    <t>96167</t>
  </si>
  <si>
    <t>KREVNÍ OBRAZ S PĚTI POPULAČNÍM DIFERENCIÁLNÍM POČT</t>
  </si>
  <si>
    <t>96315</t>
  </si>
  <si>
    <t>ANALÝZA KREVNÍHO NÁTĚRU PANOPTICKY OBARVENÉHO. IND</t>
  </si>
  <si>
    <t>96321</t>
  </si>
  <si>
    <t>POČET TROMBOCYTŮ MIKROSKOPICKY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</si>
  <si>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</si>
  <si>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</si>
  <si>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</si>
  <si>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</si>
  <si>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</si>
  <si>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</si>
  <si>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</si>
  <si>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</si>
  <si>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33</t>
  </si>
  <si>
    <t>801</t>
  </si>
  <si>
    <t>81111</t>
  </si>
  <si>
    <t>A L T  STATIM</t>
  </si>
  <si>
    <t>81113</t>
  </si>
  <si>
    <t>A S T  STATIM</t>
  </si>
  <si>
    <t>81121</t>
  </si>
  <si>
    <t>BILIRUBIN CELKOVÝ STATIM</t>
  </si>
  <si>
    <t>81135</t>
  </si>
  <si>
    <t>SODÍK STATIM</t>
  </si>
  <si>
    <t>81137</t>
  </si>
  <si>
    <t>UREA STATIM</t>
  </si>
  <si>
    <t>81139</t>
  </si>
  <si>
    <t>VÁPNÍK CELKOVÝ STATIM</t>
  </si>
  <si>
    <t>81145</t>
  </si>
  <si>
    <t>DRASLÍK STATIM</t>
  </si>
  <si>
    <t>81147</t>
  </si>
  <si>
    <t>FOSFATÁZA ALKALICKÁ STATIM</t>
  </si>
  <si>
    <t>81157</t>
  </si>
  <si>
    <t>CHLORIDY STATIM</t>
  </si>
  <si>
    <t>81165</t>
  </si>
  <si>
    <t>KREATINKINÁZA (CK) STATIM</t>
  </si>
  <si>
    <t>81169</t>
  </si>
  <si>
    <t>KREATININ STATIM</t>
  </si>
  <si>
    <t>81237</t>
  </si>
  <si>
    <t>TROPONIN - T NEBO I ELISA</t>
  </si>
  <si>
    <t>81269</t>
  </si>
  <si>
    <t>ANGIOTENSIN KONVERTUJÍCÍ ENZYM V SÉRU (ACE)</t>
  </si>
  <si>
    <t>81345</t>
  </si>
  <si>
    <t>AMYLÁZA</t>
  </si>
  <si>
    <t>81363</t>
  </si>
  <si>
    <t>BILIRUBIN KONJUGOVANÝ</t>
  </si>
  <si>
    <t>81427</t>
  </si>
  <si>
    <t>FOSFOR ANORGANICKÝ</t>
  </si>
  <si>
    <t>81465</t>
  </si>
  <si>
    <t>HOŘČÍK</t>
  </si>
  <si>
    <t>81473</t>
  </si>
  <si>
    <t>CHOLESTEROL HDL</t>
  </si>
  <si>
    <t>81527</t>
  </si>
  <si>
    <t>CHOLESTEROL LDL</t>
  </si>
  <si>
    <t>81625</t>
  </si>
  <si>
    <t>VÁPNÍK CELKOVÝ</t>
  </si>
  <si>
    <t>81731</t>
  </si>
  <si>
    <t>STANOVENÍ NATRIURETICKÝCH PEPTIDŮ V SÉRU A V PLAZM</t>
  </si>
  <si>
    <t>91153</t>
  </si>
  <si>
    <t>STANOVENÍ  C - REAKTIVNÍHO PROTEINU</t>
  </si>
  <si>
    <t>93141</t>
  </si>
  <si>
    <t>KALCITONIN</t>
  </si>
  <si>
    <t>93171</t>
  </si>
  <si>
    <t>PARATHORMON</t>
  </si>
  <si>
    <t>93185</t>
  </si>
  <si>
    <t>TRIJODTYRONIN CELKOVÝ (TT3)</t>
  </si>
  <si>
    <t>93187</t>
  </si>
  <si>
    <t>TYROXIN CELKOVÝ (TT4)</t>
  </si>
  <si>
    <t>93189</t>
  </si>
  <si>
    <t>TYROXIN VOLNÝ (FT4)</t>
  </si>
  <si>
    <t>93195</t>
  </si>
  <si>
    <t>TYREOTROPIN (TSH)</t>
  </si>
  <si>
    <t>93199</t>
  </si>
  <si>
    <t>TYREOGLOBULIN (TG)</t>
  </si>
  <si>
    <t>93217</t>
  </si>
  <si>
    <t>AUTOPROTILÁTKY PROTI MIKROSOMÁLNÍMU ANTIGENU</t>
  </si>
  <si>
    <t>93223</t>
  </si>
  <si>
    <t>NÁDOROVÉ ANTIGENY CA - TYPU</t>
  </si>
  <si>
    <t>93231</t>
  </si>
  <si>
    <t>TYREOGLOBULIN AUTOPROTILÁTKY</t>
  </si>
  <si>
    <t>93235</t>
  </si>
  <si>
    <t>AUTOPROTILÁTKY PROTI RECEPTORŮM (hTSH)</t>
  </si>
  <si>
    <t>93245</t>
  </si>
  <si>
    <t>TRIJODTYRONIN VOLNÝ (FT3)</t>
  </si>
  <si>
    <t>93263</t>
  </si>
  <si>
    <t>KARBOHYDRÁT-DEFICIENTNÍ TRANSFERIN (CDT)</t>
  </si>
  <si>
    <t>813</t>
  </si>
  <si>
    <t>91197</t>
  </si>
  <si>
    <t>STANOVENÍ CYTOKINU ELISA</t>
  </si>
  <si>
    <t>34</t>
  </si>
  <si>
    <t>809</t>
  </si>
  <si>
    <t>89111</t>
  </si>
  <si>
    <t>RTG PRSTŮ A ZÁPRSTNÍCH KŮSTEK RUKY NEBO NOHY</t>
  </si>
  <si>
    <t>89117</t>
  </si>
  <si>
    <t>RTG KRKU A KRČNÍ PÁTEŘE</t>
  </si>
  <si>
    <t>89125</t>
  </si>
  <si>
    <t>RTG RAMENNÍHO KLOUBU</t>
  </si>
  <si>
    <t>89129</t>
  </si>
  <si>
    <t>RTG ŽEBER A STERNA</t>
  </si>
  <si>
    <t>89131</t>
  </si>
  <si>
    <t>RTG HRUDNÍKU</t>
  </si>
  <si>
    <t>89313</t>
  </si>
  <si>
    <t xml:space="preserve">PERKUTÁNNÍ PUNKCE NEBO BIOPSIE ŘÍZENÁ RDG METODOU </t>
  </si>
  <si>
    <t>89611</t>
  </si>
  <si>
    <t>CT VYŠETŘENÍ HLAVY NEBO TĚLA NATIVNÍ A KONTRASTNÍ</t>
  </si>
  <si>
    <t>89615</t>
  </si>
  <si>
    <t>CT VYŠETŘENÍ S VĚTŠÍM POČTEM SKENŮ (NAD 30), BEZ P</t>
  </si>
  <si>
    <t>89713</t>
  </si>
  <si>
    <t>MR ZOBRAZENÍ HLAVY, KONČETIN, KLOUBU, JEDNOHO ÚSEK</t>
  </si>
  <si>
    <t>37</t>
  </si>
  <si>
    <t>807</t>
  </si>
  <si>
    <t>87231</t>
  </si>
  <si>
    <t>IMUNOHISTOCHEMIE (ZA KAŽDÝ MARKER Z 1 BLOKU)</t>
  </si>
  <si>
    <t>87435</t>
  </si>
  <si>
    <t>STANDARDNÍ CYTOLOGICKÉ BARVENÍ,  ZA 4-10  PREPARÁT</t>
  </si>
  <si>
    <t>87449</t>
  </si>
  <si>
    <t xml:space="preserve">SCREENINGOVÉ ODEČÍTÁNÍ CYTOLOGICKÝCH NÁLEZŮ (ZA 1 </t>
  </si>
  <si>
    <t>87513</t>
  </si>
  <si>
    <t>STANOVENÍ CYTOLOGICKÉ DIAGNÓZY I. STUPNĚ OBTÍŽNOST</t>
  </si>
  <si>
    <t>87519</t>
  </si>
  <si>
    <t>STANOVENÍ CYTOLOGICKÉ DIAGNÓZY II. STUPNĚ OBTÍŽNOS</t>
  </si>
  <si>
    <t>87525</t>
  </si>
  <si>
    <t>STANOVENÍ CYTOLOGICKÉ DIAGNÓZY III. STUPNĚ OBTÍŽNO</t>
  </si>
  <si>
    <t>40</t>
  </si>
  <si>
    <t>802</t>
  </si>
  <si>
    <t>82025</t>
  </si>
  <si>
    <t>KULTIVAČNÍ VYŠETŘENÍ NA GO</t>
  </si>
  <si>
    <t>82057</t>
  </si>
  <si>
    <t>IDENTIFIKACE KMENE ORIENTAČNÍ JEDNODUCHÝM TESTEM</t>
  </si>
  <si>
    <t>82079</t>
  </si>
  <si>
    <t>STANOVENÍ PROTILÁTEK PROTI ANTIGENŮM VIRŮ (MIMO VI</t>
  </si>
  <si>
    <t>41</t>
  </si>
  <si>
    <t>82241</t>
  </si>
  <si>
    <t>IN VITRO STIMULACE T LYMFOCYTŮ SPECIFICKÝMI ANTIGE</t>
  </si>
  <si>
    <t>91129</t>
  </si>
  <si>
    <t>STANOVENÍ IgG</t>
  </si>
  <si>
    <t>91131</t>
  </si>
  <si>
    <t>STANOVENÍ IgA</t>
  </si>
  <si>
    <t>91133</t>
  </si>
  <si>
    <t>STANOVENÍ IgM</t>
  </si>
  <si>
    <t>91149</t>
  </si>
  <si>
    <t>STANOVENÍ A1 - ANTITRYPSINU</t>
  </si>
  <si>
    <t>91159</t>
  </si>
  <si>
    <t>STANOVENÍ C3 SLOŽKY KOMPLEMENTU</t>
  </si>
  <si>
    <t>91161</t>
  </si>
  <si>
    <t>STANOVENÍ C4 SLOŽKY KOMPLEMENTU</t>
  </si>
  <si>
    <t>91189</t>
  </si>
  <si>
    <t>STANOVENÍ IgE</t>
  </si>
  <si>
    <t>91261</t>
  </si>
  <si>
    <t>STANOVENÍ ANTI ENA Ab ELISA</t>
  </si>
  <si>
    <t>91263</t>
  </si>
  <si>
    <t>STANOVENÍ ANTI SS-A/Ro Ab ELISA</t>
  </si>
  <si>
    <t>91265</t>
  </si>
  <si>
    <t>STANOVENÍ ANTI SS-B/La Ab ELISA</t>
  </si>
  <si>
    <t>91267</t>
  </si>
  <si>
    <t>STANOVENÍ ANTI Sm Ab ELISA</t>
  </si>
  <si>
    <t>91269</t>
  </si>
  <si>
    <t>STANOVENÍ ANTI U1-RNP Ab ELISA</t>
  </si>
  <si>
    <t>91271</t>
  </si>
  <si>
    <t>STANOVENÍ ANTI Scl-70 Ab ELISA</t>
  </si>
  <si>
    <t>91317</t>
  </si>
  <si>
    <t>PRŮKAZ ANTINUKLEÁRNÍCH PROTILÁTEK - JINÉ SUBSTRÁTY</t>
  </si>
  <si>
    <t>91323</t>
  </si>
  <si>
    <t>PRŮKAZ ANCA IF</t>
  </si>
  <si>
    <t>91355</t>
  </si>
  <si>
    <t>STANOVENÍ CIK METODOU PEG-IKEM</t>
  </si>
  <si>
    <t>91501</t>
  </si>
  <si>
    <t>STANOVENÍ HLADIN REVMATOIDNÍHO FAKTORU (RF) NEFELO</t>
  </si>
  <si>
    <t>91567</t>
  </si>
  <si>
    <t>IMUNOANALYTICKÉ STANOVENÍ AUTOPROTILÁTEK</t>
  </si>
  <si>
    <t xml:space="preserve">Ošetřovací den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</si>
</sst>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%"/>
    <numFmt numFmtId="175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2"/>
      <name val="Arial CE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8">
    <xf numFmtId="0" fontId="0" fillId="0" borderId="0"/>
    <xf numFmtId="0" fontId="35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32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16" fillId="0" borderId="0"/>
    <xf numFmtId="0" fontId="17" fillId="0" borderId="0"/>
    <xf numFmtId="0" fontId="4" fillId="0" borderId="0"/>
    <xf numFmtId="0" fontId="16" fillId="0" borderId="0"/>
    <xf numFmtId="0" fontId="16" fillId="0" borderId="0"/>
    <xf numFmtId="0" fontId="4" fillId="0" borderId="0"/>
    <xf numFmtId="0" fontId="18" fillId="0" borderId="0"/>
    <xf numFmtId="0" fontId="16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6" fillId="0" borderId="0"/>
    <xf numFmtId="0" fontId="30" fillId="0" borderId="0"/>
    <xf numFmtId="0" fontId="31" fillId="0" borderId="0"/>
    <xf numFmtId="0" fontId="36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774">
    <xf numFmtId="0" fontId="0" fillId="0" borderId="0" xfId="0"/>
    <xf numFmtId="0" fontId="37" fillId="2" borderId="22" xfId="81" applyFont="1" applyFill="1" applyBorder="1"/>
    <xf numFmtId="0" fontId="38" fillId="2" borderId="23" xfId="81" applyFont="1" applyFill="1" applyBorder="1"/>
    <xf numFmtId="3" fontId="38" fillId="2" borderId="24" xfId="81" applyNumberFormat="1" applyFont="1" applyFill="1" applyBorder="1"/>
    <xf numFmtId="10" fontId="38" fillId="2" borderId="25" xfId="81" applyNumberFormat="1" applyFont="1" applyFill="1" applyBorder="1"/>
    <xf numFmtId="0" fontId="38" fillId="4" borderId="23" xfId="81" applyFont="1" applyFill="1" applyBorder="1"/>
    <xf numFmtId="3" fontId="39" fillId="0" borderId="10" xfId="26" applyNumberFormat="1" applyFont="1" applyFill="1" applyBorder="1" applyAlignment="1">
      <alignment horizontal="center"/>
    </xf>
    <xf numFmtId="3" fontId="39" fillId="0" borderId="12" xfId="26" applyNumberFormat="1" applyFont="1" applyFill="1" applyBorder="1" applyAlignment="1">
      <alignment horizontal="center"/>
    </xf>
    <xf numFmtId="3" fontId="39" fillId="0" borderId="29" xfId="26" applyNumberFormat="1" applyFont="1" applyFill="1" applyBorder="1" applyAlignment="1">
      <alignment horizontal="center"/>
    </xf>
    <xf numFmtId="3" fontId="39" fillId="0" borderId="30" xfId="26" applyNumberFormat="1" applyFont="1" applyFill="1" applyBorder="1" applyAlignment="1">
      <alignment horizontal="center"/>
    </xf>
    <xf numFmtId="3" fontId="38" fillId="4" borderId="24" xfId="81" applyNumberFormat="1" applyFont="1" applyFill="1" applyBorder="1"/>
    <xf numFmtId="10" fontId="38" fillId="4" borderId="25" xfId="81" applyNumberFormat="1" applyFont="1" applyFill="1" applyBorder="1"/>
    <xf numFmtId="172" fontId="38" fillId="3" borderId="24" xfId="81" applyNumberFormat="1" applyFont="1" applyFill="1" applyBorder="1"/>
    <xf numFmtId="10" fontId="38" fillId="3" borderId="25" xfId="81" applyNumberFormat="1" applyFont="1" applyFill="1" applyBorder="1" applyAlignment="1"/>
    <xf numFmtId="0" fontId="39" fillId="5" borderId="0" xfId="74" applyFont="1" applyFill="1"/>
    <xf numFmtId="0" fontId="45" fillId="5" borderId="0" xfId="74" applyFont="1" applyFill="1"/>
    <xf numFmtId="3" fontId="37" fillId="5" borderId="29" xfId="81" applyNumberFormat="1" applyFont="1" applyFill="1" applyBorder="1"/>
    <xf numFmtId="10" fontId="37" fillId="5" borderId="30" xfId="81" applyNumberFormat="1" applyFont="1" applyFill="1" applyBorder="1"/>
    <xf numFmtId="3" fontId="37" fillId="5" borderId="10" xfId="81" applyNumberFormat="1" applyFont="1" applyFill="1" applyBorder="1"/>
    <xf numFmtId="10" fontId="37" fillId="5" borderId="12" xfId="81" applyNumberFormat="1" applyFont="1" applyFill="1" applyBorder="1"/>
    <xf numFmtId="3" fontId="37" fillId="5" borderId="14" xfId="81" applyNumberFormat="1" applyFont="1" applyFill="1" applyBorder="1"/>
    <xf numFmtId="10" fontId="37" fillId="5" borderId="16" xfId="81" applyNumberFormat="1" applyFont="1" applyFill="1" applyBorder="1"/>
    <xf numFmtId="0" fontId="37" fillId="5" borderId="0" xfId="81" applyFont="1" applyFill="1"/>
    <xf numFmtId="10" fontId="37" fillId="5" borderId="0" xfId="81" applyNumberFormat="1" applyFont="1" applyFill="1"/>
    <xf numFmtId="0" fontId="50" fillId="2" borderId="38" xfId="0" applyFont="1" applyFill="1" applyBorder="1" applyAlignment="1">
      <alignment vertical="top"/>
    </xf>
    <xf numFmtId="0" fontId="50" fillId="2" borderId="39" xfId="0" applyFont="1" applyFill="1" applyBorder="1" applyAlignment="1">
      <alignment vertical="top"/>
    </xf>
    <xf numFmtId="0" fontId="47" fillId="2" borderId="39" xfId="0" applyFont="1" applyFill="1" applyBorder="1" applyAlignment="1">
      <alignment vertical="top"/>
    </xf>
    <xf numFmtId="0" fontId="51" fillId="2" borderId="39" xfId="0" applyFont="1" applyFill="1" applyBorder="1" applyAlignment="1">
      <alignment vertical="top"/>
    </xf>
    <xf numFmtId="0" fontId="49" fillId="2" borderId="39" xfId="0" applyFont="1" applyFill="1" applyBorder="1" applyAlignment="1">
      <alignment vertical="top"/>
    </xf>
    <xf numFmtId="0" fontId="47" fillId="2" borderId="40" xfId="0" applyFont="1" applyFill="1" applyBorder="1" applyAlignment="1">
      <alignment vertical="top"/>
    </xf>
    <xf numFmtId="0" fontId="50" fillId="2" borderId="10" xfId="0" applyFont="1" applyFill="1" applyBorder="1" applyAlignment="1">
      <alignment horizontal="center" vertical="center"/>
    </xf>
    <xf numFmtId="0" fontId="50" fillId="2" borderId="26" xfId="0" applyFont="1" applyFill="1" applyBorder="1" applyAlignment="1">
      <alignment horizontal="center" vertical="center"/>
    </xf>
    <xf numFmtId="0" fontId="50" fillId="2" borderId="28" xfId="0" applyFont="1" applyFill="1" applyBorder="1" applyAlignment="1">
      <alignment horizontal="center" vertical="center"/>
    </xf>
    <xf numFmtId="0" fontId="50" fillId="2" borderId="27" xfId="0" applyFont="1" applyFill="1" applyBorder="1" applyAlignment="1">
      <alignment horizontal="center" vertical="center"/>
    </xf>
    <xf numFmtId="0" fontId="51" fillId="2" borderId="26" xfId="0" applyFont="1" applyFill="1" applyBorder="1" applyAlignment="1">
      <alignment horizontal="center" vertical="center" wrapText="1"/>
    </xf>
    <xf numFmtId="0" fontId="51" fillId="2" borderId="28" xfId="0" applyFont="1" applyFill="1" applyBorder="1" applyAlignment="1">
      <alignment horizontal="center" vertical="center" wrapText="1"/>
    </xf>
    <xf numFmtId="0" fontId="49" fillId="2" borderId="28" xfId="0" applyFont="1" applyFill="1" applyBorder="1" applyAlignment="1">
      <alignment horizontal="center" vertical="center" wrapText="1"/>
    </xf>
    <xf numFmtId="3" fontId="37" fillId="5" borderId="5" xfId="81" applyNumberFormat="1" applyFont="1" applyFill="1" applyBorder="1"/>
    <xf numFmtId="3" fontId="37" fillId="5" borderId="34" xfId="81" applyNumberFormat="1" applyFont="1" applyFill="1" applyBorder="1"/>
    <xf numFmtId="3" fontId="37" fillId="5" borderId="30" xfId="81" applyNumberFormat="1" applyFont="1" applyFill="1" applyBorder="1"/>
    <xf numFmtId="3" fontId="37" fillId="5" borderId="11" xfId="81" applyNumberFormat="1" applyFont="1" applyFill="1" applyBorder="1"/>
    <xf numFmtId="3" fontId="37" fillId="5" borderId="12" xfId="81" applyNumberFormat="1" applyFont="1" applyFill="1" applyBorder="1"/>
    <xf numFmtId="3" fontId="37" fillId="5" borderId="15" xfId="81" applyNumberFormat="1" applyFont="1" applyFill="1" applyBorder="1"/>
    <xf numFmtId="3" fontId="37" fillId="5" borderId="16" xfId="81" applyNumberFormat="1" applyFont="1" applyFill="1" applyBorder="1"/>
    <xf numFmtId="3" fontId="38" fillId="2" borderId="32" xfId="81" applyNumberFormat="1" applyFont="1" applyFill="1" applyBorder="1"/>
    <xf numFmtId="3" fontId="38" fillId="2" borderId="25" xfId="81" applyNumberFormat="1" applyFont="1" applyFill="1" applyBorder="1"/>
    <xf numFmtId="3" fontId="38" fillId="4" borderId="32" xfId="81" applyNumberFormat="1" applyFont="1" applyFill="1" applyBorder="1"/>
    <xf numFmtId="3" fontId="38" fillId="4" borderId="25" xfId="81" applyNumberFormat="1" applyFont="1" applyFill="1" applyBorder="1"/>
    <xf numFmtId="172" fontId="38" fillId="3" borderId="32" xfId="81" applyNumberFormat="1" applyFont="1" applyFill="1" applyBorder="1"/>
    <xf numFmtId="172" fontId="38" fillId="3" borderId="25" xfId="81" applyNumberFormat="1" applyFont="1" applyFill="1" applyBorder="1"/>
    <xf numFmtId="0" fontId="44" fillId="2" borderId="28" xfId="74" applyFont="1" applyFill="1" applyBorder="1" applyAlignment="1">
      <alignment horizontal="center"/>
    </xf>
    <xf numFmtId="0" fontId="44" fillId="2" borderId="27" xfId="74" applyFont="1" applyFill="1" applyBorder="1" applyAlignment="1">
      <alignment horizontal="center"/>
    </xf>
    <xf numFmtId="0" fontId="44" fillId="2" borderId="29" xfId="81" applyFont="1" applyFill="1" applyBorder="1" applyAlignment="1">
      <alignment horizontal="center"/>
    </xf>
    <xf numFmtId="0" fontId="44" fillId="2" borderId="30" xfId="81" applyFont="1" applyFill="1" applyBorder="1" applyAlignment="1">
      <alignment horizontal="center"/>
    </xf>
    <xf numFmtId="0" fontId="52" fillId="0" borderId="2" xfId="0" applyFont="1" applyFill="1" applyBorder="1"/>
    <xf numFmtId="0" fontId="52" fillId="0" borderId="3" xfId="0" applyFont="1" applyFill="1" applyBorder="1"/>
    <xf numFmtId="3" fontId="38" fillId="0" borderId="32" xfId="78" applyNumberFormat="1" applyFont="1" applyFill="1" applyBorder="1" applyAlignment="1">
      <alignment horizontal="right"/>
    </xf>
    <xf numFmtId="9" fontId="38" fillId="0" borderId="32" xfId="78" applyNumberFormat="1" applyFont="1" applyFill="1" applyBorder="1" applyAlignment="1">
      <alignment horizontal="right"/>
    </xf>
    <xf numFmtId="3" fontId="38" fillId="0" borderId="25" xfId="78" applyNumberFormat="1" applyFont="1" applyFill="1" applyBorder="1" applyAlignment="1">
      <alignment horizontal="right"/>
    </xf>
    <xf numFmtId="0" fontId="44" fillId="2" borderId="26" xfId="81" applyFont="1" applyFill="1" applyBorder="1" applyAlignment="1">
      <alignment horizontal="center"/>
    </xf>
    <xf numFmtId="0" fontId="45" fillId="2" borderId="34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/>
    </xf>
    <xf numFmtId="0" fontId="45" fillId="2" borderId="3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/>
    <xf numFmtId="0" fontId="45" fillId="0" borderId="0" xfId="0" applyFont="1" applyFill="1"/>
    <xf numFmtId="0" fontId="45" fillId="0" borderId="49" xfId="0" applyFont="1" applyFill="1" applyBorder="1" applyAlignment="1"/>
    <xf numFmtId="0" fontId="54" fillId="0" borderId="0" xfId="0" applyFont="1" applyFill="1" applyBorder="1" applyAlignment="1"/>
    <xf numFmtId="0" fontId="45" fillId="0" borderId="55" xfId="0" applyFont="1" applyFill="1" applyBorder="1"/>
    <xf numFmtId="0" fontId="0" fillId="0" borderId="0" xfId="0" applyFill="1"/>
    <xf numFmtId="0" fontId="0" fillId="0" borderId="55" xfId="0" applyFill="1" applyBorder="1" applyAlignment="1"/>
    <xf numFmtId="0" fontId="9" fillId="0" borderId="0" xfId="81" applyFill="1"/>
    <xf numFmtId="0" fontId="10" fillId="0" borderId="49" xfId="81" applyFont="1" applyFill="1" applyBorder="1" applyAlignment="1"/>
    <xf numFmtId="3" fontId="46" fillId="0" borderId="8" xfId="0" applyNumberFormat="1" applyFont="1" applyFill="1" applyBorder="1" applyAlignment="1">
      <alignment horizontal="right" vertical="top"/>
    </xf>
    <xf numFmtId="3" fontId="46" fillId="0" borderId="6" xfId="0" applyNumberFormat="1" applyFont="1" applyFill="1" applyBorder="1" applyAlignment="1">
      <alignment horizontal="right" vertical="top"/>
    </xf>
    <xf numFmtId="3" fontId="47" fillId="0" borderId="6" xfId="0" applyNumberFormat="1" applyFont="1" applyFill="1" applyBorder="1" applyAlignment="1">
      <alignment horizontal="right" vertical="top"/>
    </xf>
    <xf numFmtId="3" fontId="46" fillId="0" borderId="13" xfId="0" applyNumberFormat="1" applyFont="1" applyFill="1" applyBorder="1" applyAlignment="1">
      <alignment horizontal="right" vertical="top"/>
    </xf>
    <xf numFmtId="3" fontId="46" fillId="0" borderId="11" xfId="0" applyNumberFormat="1" applyFont="1" applyFill="1" applyBorder="1" applyAlignment="1">
      <alignment horizontal="right" vertical="top"/>
    </xf>
    <xf numFmtId="3" fontId="47" fillId="0" borderId="11" xfId="0" applyNumberFormat="1" applyFont="1" applyFill="1" applyBorder="1" applyAlignment="1">
      <alignment horizontal="right" vertical="top"/>
    </xf>
    <xf numFmtId="3" fontId="48" fillId="0" borderId="13" xfId="0" applyNumberFormat="1" applyFont="1" applyFill="1" applyBorder="1" applyAlignment="1">
      <alignment horizontal="right" vertical="top"/>
    </xf>
    <xf numFmtId="3" fontId="48" fillId="0" borderId="11" xfId="0" applyNumberFormat="1" applyFont="1" applyFill="1" applyBorder="1" applyAlignment="1">
      <alignment horizontal="right" vertical="top"/>
    </xf>
    <xf numFmtId="3" fontId="49" fillId="0" borderId="11" xfId="0" applyNumberFormat="1" applyFont="1" applyFill="1" applyBorder="1" applyAlignment="1">
      <alignment horizontal="right" vertical="top"/>
    </xf>
    <xf numFmtId="3" fontId="46" fillId="0" borderId="37" xfId="0" applyNumberFormat="1" applyFont="1" applyFill="1" applyBorder="1" applyAlignment="1">
      <alignment horizontal="right" vertical="top"/>
    </xf>
    <xf numFmtId="3" fontId="46" fillId="0" borderId="28" xfId="0" applyNumberFormat="1" applyFont="1" applyFill="1" applyBorder="1" applyAlignment="1">
      <alignment horizontal="right" vertical="top"/>
    </xf>
    <xf numFmtId="3" fontId="47" fillId="0" borderId="28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9" xfId="82" applyFont="1" applyFill="1" applyBorder="1" applyAlignment="1"/>
    <xf numFmtId="0" fontId="1" fillId="0" borderId="0" xfId="78" applyFill="1"/>
    <xf numFmtId="0" fontId="39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7" xfId="79" applyNumberFormat="1" applyFont="1" applyFill="1" applyBorder="1"/>
    <xf numFmtId="9" fontId="3" fillId="0" borderId="47" xfId="79" applyNumberFormat="1" applyFont="1" applyFill="1" applyBorder="1"/>
    <xf numFmtId="9" fontId="3" fillId="0" borderId="48" xfId="79" applyNumberFormat="1" applyFont="1" applyFill="1" applyBorder="1"/>
    <xf numFmtId="0" fontId="3" fillId="0" borderId="42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3" xfId="79" applyFont="1" applyFill="1" applyBorder="1"/>
    <xf numFmtId="0" fontId="3" fillId="0" borderId="44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56" fillId="0" borderId="55" xfId="0" applyFont="1" applyFill="1" applyBorder="1" applyAlignment="1"/>
    <xf numFmtId="165" fontId="3" fillId="0" borderId="81" xfId="53" applyNumberFormat="1" applyFont="1" applyFill="1" applyBorder="1"/>
    <xf numFmtId="9" fontId="3" fillId="0" borderId="81" xfId="53" applyNumberFormat="1" applyFont="1" applyFill="1" applyBorder="1"/>
    <xf numFmtId="3" fontId="19" fillId="0" borderId="0" xfId="76" applyNumberFormat="1" applyFont="1" applyFill="1" applyBorder="1"/>
    <xf numFmtId="3" fontId="4" fillId="0" borderId="0" xfId="76" applyNumberFormat="1" applyFill="1"/>
    <xf numFmtId="0" fontId="2" fillId="0" borderId="55" xfId="26" applyFont="1" applyFill="1" applyBorder="1" applyAlignment="1"/>
    <xf numFmtId="3" fontId="40" fillId="0" borderId="0" xfId="26" applyNumberFormat="1" applyFont="1" applyFill="1" applyBorder="1"/>
    <xf numFmtId="9" fontId="19" fillId="0" borderId="0" xfId="76" applyNumberFormat="1" applyFont="1" applyFill="1" applyBorder="1" applyAlignment="1">
      <alignment horizontal="right"/>
    </xf>
    <xf numFmtId="9" fontId="19" fillId="0" borderId="0" xfId="76" applyNumberFormat="1" applyFont="1" applyFill="1" applyBorder="1"/>
    <xf numFmtId="9" fontId="4" fillId="0" borderId="0" xfId="76" applyNumberFormat="1" applyFill="1" applyAlignment="1">
      <alignment horizontal="right"/>
    </xf>
    <xf numFmtId="9" fontId="4" fillId="0" borderId="0" xfId="76" applyNumberFormat="1" applyFill="1"/>
    <xf numFmtId="0" fontId="39" fillId="0" borderId="0" xfId="26" applyFont="1" applyFill="1"/>
    <xf numFmtId="0" fontId="39" fillId="0" borderId="55" xfId="26" applyFont="1" applyFill="1" applyBorder="1" applyAlignment="1"/>
    <xf numFmtId="3" fontId="41" fillId="0" borderId="0" xfId="26" applyNumberFormat="1" applyFont="1" applyFill="1" applyBorder="1" applyAlignment="1">
      <alignment horizontal="center" vertical="center"/>
    </xf>
    <xf numFmtId="0" fontId="42" fillId="0" borderId="0" xfId="26" applyFont="1" applyFill="1" applyBorder="1" applyAlignment="1">
      <alignment horizontal="right"/>
    </xf>
    <xf numFmtId="171" fontId="39" fillId="0" borderId="29" xfId="26" applyNumberFormat="1" applyFont="1" applyFill="1" applyBorder="1"/>
    <xf numFmtId="9" fontId="39" fillId="0" borderId="30" xfId="26" applyNumberFormat="1" applyFont="1" applyFill="1" applyBorder="1"/>
    <xf numFmtId="171" fontId="39" fillId="0" borderId="52" xfId="26" applyNumberFormat="1" applyFont="1" applyFill="1" applyBorder="1"/>
    <xf numFmtId="9" fontId="42" fillId="0" borderId="0" xfId="26" applyNumberFormat="1" applyFont="1" applyFill="1" applyBorder="1" applyAlignment="1">
      <alignment horizontal="right"/>
    </xf>
    <xf numFmtId="171" fontId="39" fillId="0" borderId="10" xfId="26" applyNumberFormat="1" applyFont="1" applyFill="1" applyBorder="1"/>
    <xf numFmtId="9" fontId="39" fillId="0" borderId="12" xfId="26" applyNumberFormat="1" applyFont="1" applyFill="1" applyBorder="1"/>
    <xf numFmtId="171" fontId="39" fillId="0" borderId="41" xfId="26" applyNumberFormat="1" applyFont="1" applyFill="1" applyBorder="1"/>
    <xf numFmtId="3" fontId="43" fillId="0" borderId="0" xfId="26" applyNumberFormat="1" applyFont="1" applyFill="1" applyBorder="1"/>
    <xf numFmtId="171" fontId="39" fillId="0" borderId="26" xfId="26" applyNumberFormat="1" applyFont="1" applyFill="1" applyBorder="1"/>
    <xf numFmtId="9" fontId="39" fillId="0" borderId="27" xfId="26" applyNumberFormat="1" applyFont="1" applyFill="1" applyBorder="1"/>
    <xf numFmtId="171" fontId="39" fillId="0" borderId="54" xfId="26" applyNumberFormat="1" applyFont="1" applyFill="1" applyBorder="1"/>
    <xf numFmtId="0" fontId="5" fillId="0" borderId="0" xfId="26" applyFont="1" applyFill="1"/>
    <xf numFmtId="0" fontId="14" fillId="0" borderId="49" xfId="26" applyFont="1" applyFill="1" applyBorder="1" applyAlignment="1">
      <alignment vertical="center"/>
    </xf>
    <xf numFmtId="169" fontId="14" fillId="0" borderId="49" xfId="26" applyNumberFormat="1" applyFont="1" applyFill="1" applyBorder="1" applyAlignment="1">
      <alignment vertical="center"/>
    </xf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20" fillId="0" borderId="0" xfId="26" applyFont="1" applyFill="1"/>
    <xf numFmtId="3" fontId="20" fillId="0" borderId="0" xfId="26" applyNumberFormat="1" applyFont="1" applyFill="1"/>
    <xf numFmtId="0" fontId="0" fillId="0" borderId="0" xfId="0" applyFill="1" applyBorder="1" applyAlignment="1"/>
    <xf numFmtId="0" fontId="0" fillId="0" borderId="0" xfId="0" applyFont="1" applyFill="1"/>
    <xf numFmtId="0" fontId="56" fillId="0" borderId="0" xfId="0" applyFont="1" applyFill="1" applyBorder="1" applyAlignment="1"/>
    <xf numFmtId="3" fontId="0" fillId="0" borderId="0" xfId="0" applyNumberFormat="1" applyFill="1" applyBorder="1" applyAlignment="1"/>
    <xf numFmtId="0" fontId="45" fillId="0" borderId="35" xfId="0" applyFont="1" applyFill="1" applyBorder="1" applyAlignment="1"/>
    <xf numFmtId="0" fontId="45" fillId="0" borderId="36" xfId="0" applyFont="1" applyFill="1" applyBorder="1" applyAlignment="1"/>
    <xf numFmtId="0" fontId="45" fillId="0" borderId="73" xfId="0" applyFont="1" applyFill="1" applyBorder="1" applyAlignment="1"/>
    <xf numFmtId="0" fontId="38" fillId="2" borderId="31" xfId="78" applyFont="1" applyFill="1" applyBorder="1" applyAlignment="1">
      <alignment horizontal="right"/>
    </xf>
    <xf numFmtId="3" fontId="38" fillId="2" borderId="72" xfId="78" applyNumberFormat="1" applyFont="1" applyFill="1" applyBorder="1"/>
    <xf numFmtId="0" fontId="3" fillId="2" borderId="24" xfId="79" applyFont="1" applyFill="1" applyBorder="1" applyAlignment="1">
      <alignment horizontal="left"/>
    </xf>
    <xf numFmtId="0" fontId="3" fillId="2" borderId="32" xfId="79" applyFont="1" applyFill="1" applyBorder="1" applyAlignment="1">
      <alignment horizontal="left"/>
    </xf>
    <xf numFmtId="0" fontId="3" fillId="2" borderId="28" xfId="80" applyFont="1" applyFill="1" applyBorder="1"/>
    <xf numFmtId="0" fontId="3" fillId="2" borderId="27" xfId="80" applyFont="1" applyFill="1" applyBorder="1"/>
    <xf numFmtId="0" fontId="3" fillId="2" borderId="46" xfId="79" applyFont="1" applyFill="1" applyBorder="1"/>
    <xf numFmtId="0" fontId="3" fillId="2" borderId="45" xfId="79" applyFont="1" applyFill="1" applyBorder="1"/>
    <xf numFmtId="0" fontId="3" fillId="2" borderId="79" xfId="53" applyFont="1" applyFill="1" applyBorder="1" applyAlignment="1">
      <alignment horizontal="right"/>
    </xf>
    <xf numFmtId="3" fontId="39" fillId="7" borderId="11" xfId="26" applyNumberFormat="1" applyFont="1" applyFill="1" applyBorder="1"/>
    <xf numFmtId="3" fontId="39" fillId="7" borderId="6" xfId="26" applyNumberFormat="1" applyFont="1" applyFill="1" applyBorder="1"/>
    <xf numFmtId="3" fontId="44" fillId="2" borderId="24" xfId="26" applyNumberFormat="1" applyFont="1" applyFill="1" applyBorder="1"/>
    <xf numFmtId="3" fontId="44" fillId="2" borderId="32" xfId="26" applyNumberFormat="1" applyFont="1" applyFill="1" applyBorder="1"/>
    <xf numFmtId="3" fontId="44" fillId="4" borderId="24" xfId="26" applyNumberFormat="1" applyFont="1" applyFill="1" applyBorder="1"/>
    <xf numFmtId="3" fontId="44" fillId="7" borderId="4" xfId="26" applyNumberFormat="1" applyFont="1" applyFill="1" applyBorder="1"/>
    <xf numFmtId="3" fontId="44" fillId="7" borderId="9" xfId="26" applyNumberFormat="1" applyFont="1" applyFill="1" applyBorder="1"/>
    <xf numFmtId="3" fontId="44" fillId="2" borderId="31" xfId="26" applyNumberFormat="1" applyFont="1" applyFill="1" applyBorder="1"/>
    <xf numFmtId="3" fontId="39" fillId="7" borderId="5" xfId="26" applyNumberFormat="1" applyFont="1" applyFill="1" applyBorder="1"/>
    <xf numFmtId="3" fontId="39" fillId="7" borderId="10" xfId="26" applyNumberFormat="1" applyFont="1" applyFill="1" applyBorder="1"/>
    <xf numFmtId="3" fontId="39" fillId="5" borderId="0" xfId="26" applyNumberFormat="1" applyFont="1" applyFill="1" applyBorder="1"/>
    <xf numFmtId="3" fontId="66" fillId="5" borderId="0" xfId="26" applyNumberFormat="1" applyFont="1" applyFill="1" applyBorder="1"/>
    <xf numFmtId="168" fontId="39" fillId="5" borderId="0" xfId="26" applyNumberFormat="1" applyFont="1" applyFill="1" applyBorder="1"/>
    <xf numFmtId="0" fontId="44" fillId="2" borderId="1" xfId="26" applyNumberFormat="1" applyFont="1" applyFill="1" applyBorder="1" applyAlignment="1">
      <alignment horizontal="center"/>
    </xf>
    <xf numFmtId="0" fontId="44" fillId="2" borderId="2" xfId="26" applyNumberFormat="1" applyFont="1" applyFill="1" applyBorder="1" applyAlignment="1">
      <alignment horizontal="center"/>
    </xf>
    <xf numFmtId="168" fontId="44" fillId="2" borderId="3" xfId="26" applyNumberFormat="1" applyFont="1" applyFill="1" applyBorder="1" applyAlignment="1">
      <alignment horizontal="center"/>
    </xf>
    <xf numFmtId="3" fontId="44" fillId="2" borderId="24" xfId="26" applyNumberFormat="1" applyFont="1" applyFill="1" applyBorder="1" applyAlignment="1">
      <alignment horizontal="center"/>
    </xf>
    <xf numFmtId="168" fontId="44" fillId="2" borderId="25" xfId="26" applyNumberFormat="1" applyFont="1" applyFill="1" applyBorder="1" applyAlignment="1">
      <alignment horizontal="center"/>
    </xf>
    <xf numFmtId="168" fontId="44" fillId="7" borderId="7" xfId="86" applyNumberFormat="1" applyFont="1" applyFill="1" applyBorder="1" applyAlignment="1">
      <alignment horizontal="right"/>
    </xf>
    <xf numFmtId="3" fontId="39" fillId="7" borderId="8" xfId="26" applyNumberFormat="1" applyFont="1" applyFill="1" applyBorder="1"/>
    <xf numFmtId="168" fontId="44" fillId="7" borderId="7" xfId="86" applyNumberFormat="1" applyFont="1" applyFill="1" applyBorder="1"/>
    <xf numFmtId="168" fontId="44" fillId="7" borderId="12" xfId="86" applyNumberFormat="1" applyFont="1" applyFill="1" applyBorder="1" applyAlignment="1">
      <alignment horizontal="right"/>
    </xf>
    <xf numFmtId="3" fontId="39" fillId="7" borderId="13" xfId="26" applyNumberFormat="1" applyFont="1" applyFill="1" applyBorder="1"/>
    <xf numFmtId="168" fontId="44" fillId="7" borderId="12" xfId="86" applyNumberFormat="1" applyFont="1" applyFill="1" applyBorder="1"/>
    <xf numFmtId="168" fontId="44" fillId="2" borderId="25" xfId="86" applyNumberFormat="1" applyFont="1" applyFill="1" applyBorder="1" applyAlignment="1">
      <alignment horizontal="right"/>
    </xf>
    <xf numFmtId="3" fontId="44" fillId="2" borderId="33" xfId="26" applyNumberFormat="1" applyFont="1" applyFill="1" applyBorder="1"/>
    <xf numFmtId="168" fontId="44" fillId="2" borderId="25" xfId="86" applyNumberFormat="1" applyFont="1" applyFill="1" applyBorder="1"/>
    <xf numFmtId="3" fontId="44" fillId="2" borderId="25" xfId="26" applyNumberFormat="1" applyFont="1" applyFill="1" applyBorder="1" applyAlignment="1">
      <alignment horizontal="center"/>
    </xf>
    <xf numFmtId="3" fontId="44" fillId="7" borderId="0" xfId="26" applyNumberFormat="1" applyFont="1" applyFill="1" applyBorder="1" applyAlignment="1">
      <alignment horizontal="left"/>
    </xf>
    <xf numFmtId="3" fontId="40" fillId="7" borderId="0" xfId="26" applyNumberFormat="1" applyFont="1" applyFill="1" applyBorder="1"/>
    <xf numFmtId="0" fontId="44" fillId="3" borderId="1" xfId="26" applyNumberFormat="1" applyFont="1" applyFill="1" applyBorder="1" applyAlignment="1">
      <alignment horizontal="center"/>
    </xf>
    <xf numFmtId="0" fontId="44" fillId="3" borderId="2" xfId="26" applyNumberFormat="1" applyFont="1" applyFill="1" applyBorder="1" applyAlignment="1">
      <alignment horizontal="center"/>
    </xf>
    <xf numFmtId="168" fontId="44" fillId="3" borderId="3" xfId="26" applyNumberFormat="1" applyFont="1" applyFill="1" applyBorder="1" applyAlignment="1">
      <alignment horizontal="center"/>
    </xf>
    <xf numFmtId="3" fontId="44" fillId="3" borderId="24" xfId="26" applyNumberFormat="1" applyFont="1" applyFill="1" applyBorder="1" applyAlignment="1">
      <alignment horizontal="center"/>
    </xf>
    <xf numFmtId="168" fontId="44" fillId="3" borderId="25" xfId="26" applyNumberFormat="1" applyFont="1" applyFill="1" applyBorder="1" applyAlignment="1">
      <alignment horizontal="center"/>
    </xf>
    <xf numFmtId="3" fontId="39" fillId="7" borderId="29" xfId="26" applyNumberFormat="1" applyFont="1" applyFill="1" applyBorder="1" applyAlignment="1">
      <alignment horizontal="center"/>
    </xf>
    <xf numFmtId="3" fontId="39" fillId="7" borderId="30" xfId="26" applyNumberFormat="1" applyFont="1" applyFill="1" applyBorder="1" applyAlignment="1">
      <alignment horizontal="center"/>
    </xf>
    <xf numFmtId="3" fontId="39" fillId="7" borderId="10" xfId="26" applyNumberFormat="1" applyFont="1" applyFill="1" applyBorder="1" applyAlignment="1">
      <alignment horizontal="center"/>
    </xf>
    <xf numFmtId="3" fontId="39" fillId="7" borderId="12" xfId="26" applyNumberFormat="1" applyFont="1" applyFill="1" applyBorder="1" applyAlignment="1">
      <alignment horizontal="center"/>
    </xf>
    <xf numFmtId="3" fontId="44" fillId="3" borderId="31" xfId="26" applyNumberFormat="1" applyFont="1" applyFill="1" applyBorder="1"/>
    <xf numFmtId="3" fontId="44" fillId="3" borderId="24" xfId="26" applyNumberFormat="1" applyFont="1" applyFill="1" applyBorder="1"/>
    <xf numFmtId="3" fontId="44" fillId="3" borderId="32" xfId="26" applyNumberFormat="1" applyFont="1" applyFill="1" applyBorder="1"/>
    <xf numFmtId="168" fontId="44" fillId="3" borderId="25" xfId="86" applyNumberFormat="1" applyFont="1" applyFill="1" applyBorder="1" applyAlignment="1">
      <alignment horizontal="right"/>
    </xf>
    <xf numFmtId="168" fontId="44" fillId="3" borderId="25" xfId="86" applyNumberFormat="1" applyFont="1" applyFill="1" applyBorder="1"/>
    <xf numFmtId="3" fontId="44" fillId="3" borderId="25" xfId="26" applyNumberFormat="1" applyFont="1" applyFill="1" applyBorder="1" applyAlignment="1">
      <alignment horizontal="center"/>
    </xf>
    <xf numFmtId="3" fontId="44" fillId="7" borderId="0" xfId="26" applyNumberFormat="1" applyFont="1" applyFill="1" applyBorder="1"/>
    <xf numFmtId="3" fontId="39" fillId="7" borderId="0" xfId="26" applyNumberFormat="1" applyFont="1" applyFill="1" applyBorder="1"/>
    <xf numFmtId="168" fontId="39" fillId="7" borderId="0" xfId="26" applyNumberFormat="1" applyFont="1" applyFill="1" applyBorder="1"/>
    <xf numFmtId="0" fontId="44" fillId="6" borderId="1" xfId="26" applyNumberFormat="1" applyFont="1" applyFill="1" applyBorder="1" applyAlignment="1">
      <alignment horizontal="center"/>
    </xf>
    <xf numFmtId="0" fontId="44" fillId="6" borderId="2" xfId="26" applyNumberFormat="1" applyFont="1" applyFill="1" applyBorder="1" applyAlignment="1">
      <alignment horizontal="center"/>
    </xf>
    <xf numFmtId="0" fontId="44" fillId="6" borderId="3" xfId="26" applyNumberFormat="1" applyFont="1" applyFill="1" applyBorder="1" applyAlignment="1">
      <alignment horizontal="center"/>
    </xf>
    <xf numFmtId="3" fontId="44" fillId="7" borderId="18" xfId="26" applyNumberFormat="1" applyFont="1" applyFill="1" applyBorder="1"/>
    <xf numFmtId="168" fontId="44" fillId="7" borderId="18" xfId="86" applyNumberFormat="1" applyFont="1" applyFill="1" applyBorder="1"/>
    <xf numFmtId="3" fontId="44" fillId="7" borderId="19" xfId="26" applyNumberFormat="1" applyFont="1" applyFill="1" applyBorder="1"/>
    <xf numFmtId="168" fontId="44" fillId="7" borderId="19" xfId="86" applyNumberFormat="1" applyFont="1" applyFill="1" applyBorder="1"/>
    <xf numFmtId="3" fontId="44" fillId="6" borderId="31" xfId="26" applyNumberFormat="1" applyFont="1" applyFill="1" applyBorder="1"/>
    <xf numFmtId="3" fontId="44" fillId="6" borderId="24" xfId="26" applyNumberFormat="1" applyFont="1" applyFill="1" applyBorder="1"/>
    <xf numFmtId="3" fontId="44" fillId="6" borderId="32" xfId="26" applyNumberFormat="1" applyFont="1" applyFill="1" applyBorder="1"/>
    <xf numFmtId="168" fontId="44" fillId="6" borderId="25" xfId="86" applyNumberFormat="1" applyFont="1" applyFill="1" applyBorder="1" applyAlignment="1">
      <alignment horizontal="right"/>
    </xf>
    <xf numFmtId="3" fontId="44" fillId="6" borderId="33" xfId="26" applyNumberFormat="1" applyFont="1" applyFill="1" applyBorder="1"/>
    <xf numFmtId="168" fontId="44" fillId="6" borderId="58" xfId="86" applyNumberFormat="1" applyFont="1" applyFill="1" applyBorder="1"/>
    <xf numFmtId="168" fontId="39" fillId="7" borderId="0" xfId="26" applyNumberFormat="1" applyFont="1" applyFill="1" applyBorder="1" applyAlignment="1">
      <alignment horizontal="right"/>
    </xf>
    <xf numFmtId="0" fontId="44" fillId="4" borderId="1" xfId="26" applyNumberFormat="1" applyFont="1" applyFill="1" applyBorder="1" applyAlignment="1">
      <alignment horizontal="center"/>
    </xf>
    <xf numFmtId="0" fontId="44" fillId="4" borderId="2" xfId="26" applyNumberFormat="1" applyFont="1" applyFill="1" applyBorder="1" applyAlignment="1">
      <alignment horizontal="center"/>
    </xf>
    <xf numFmtId="168" fontId="44" fillId="4" borderId="3" xfId="26" applyNumberFormat="1" applyFont="1" applyFill="1" applyBorder="1" applyAlignment="1">
      <alignment horizontal="center"/>
    </xf>
    <xf numFmtId="3" fontId="44" fillId="4" borderId="24" xfId="26" applyNumberFormat="1" applyFont="1" applyFill="1" applyBorder="1" applyAlignment="1">
      <alignment horizontal="center"/>
    </xf>
    <xf numFmtId="168" fontId="44" fillId="4" borderId="25" xfId="26" applyNumberFormat="1" applyFont="1" applyFill="1" applyBorder="1" applyAlignment="1">
      <alignment horizontal="center"/>
    </xf>
    <xf numFmtId="3" fontId="44" fillId="4" borderId="31" xfId="26" applyNumberFormat="1" applyFont="1" applyFill="1" applyBorder="1"/>
    <xf numFmtId="3" fontId="44" fillId="4" borderId="32" xfId="26" applyNumberFormat="1" applyFont="1" applyFill="1" applyBorder="1"/>
    <xf numFmtId="168" fontId="44" fillId="4" borderId="25" xfId="86" applyNumberFormat="1" applyFont="1" applyFill="1" applyBorder="1" applyAlignment="1">
      <alignment horizontal="right"/>
    </xf>
    <xf numFmtId="3" fontId="44" fillId="4" borderId="33" xfId="26" applyNumberFormat="1" applyFont="1" applyFill="1" applyBorder="1"/>
    <xf numFmtId="168" fontId="44" fillId="4" borderId="25" xfId="86" applyNumberFormat="1" applyFont="1" applyFill="1" applyBorder="1"/>
    <xf numFmtId="3" fontId="44" fillId="4" borderId="25" xfId="26" applyNumberFormat="1" applyFont="1" applyFill="1" applyBorder="1" applyAlignment="1">
      <alignment horizontal="center"/>
    </xf>
    <xf numFmtId="3" fontId="63" fillId="0" borderId="0" xfId="26" applyNumberFormat="1" applyFont="1" applyFill="1" applyBorder="1" applyAlignment="1">
      <alignment horizontal="right" vertical="top"/>
    </xf>
    <xf numFmtId="0" fontId="53" fillId="0" borderId="0" xfId="0" applyFont="1" applyFill="1" applyBorder="1" applyAlignment="1">
      <alignment horizontal="right" vertical="top"/>
    </xf>
    <xf numFmtId="3" fontId="63" fillId="0" borderId="2" xfId="26" applyNumberFormat="1" applyFont="1" applyFill="1" applyBorder="1" applyAlignment="1">
      <alignment horizontal="right" vertical="top"/>
    </xf>
    <xf numFmtId="0" fontId="53" fillId="0" borderId="2" xfId="0" applyFont="1" applyFill="1" applyBorder="1" applyAlignment="1">
      <alignment horizontal="right" vertical="top"/>
    </xf>
    <xf numFmtId="9" fontId="3" fillId="2" borderId="35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44" fillId="2" borderId="51" xfId="26" quotePrefix="1" applyNumberFormat="1" applyFont="1" applyFill="1" applyBorder="1" applyAlignment="1">
      <alignment horizontal="center"/>
    </xf>
    <xf numFmtId="171" fontId="44" fillId="2" borderId="9" xfId="26" quotePrefix="1" applyNumberFormat="1" applyFont="1" applyFill="1" applyBorder="1" applyAlignment="1">
      <alignment horizontal="center"/>
    </xf>
    <xf numFmtId="171" fontId="44" fillId="2" borderId="53" xfId="26" quotePrefix="1" applyNumberFormat="1" applyFont="1" applyFill="1" applyBorder="1" applyAlignment="1">
      <alignment horizontal="center"/>
    </xf>
    <xf numFmtId="0" fontId="39" fillId="2" borderId="35" xfId="26" applyFont="1" applyFill="1" applyBorder="1"/>
    <xf numFmtId="0" fontId="3" fillId="2" borderId="73" xfId="33" applyFont="1" applyFill="1" applyBorder="1" applyAlignment="1">
      <alignment horizontal="center" vertical="center"/>
    </xf>
    <xf numFmtId="9" fontId="3" fillId="0" borderId="80" xfId="53" applyNumberFormat="1" applyFont="1" applyFill="1" applyBorder="1"/>
    <xf numFmtId="0" fontId="35" fillId="3" borderId="10" xfId="1" applyFill="1" applyBorder="1"/>
    <xf numFmtId="0" fontId="45" fillId="0" borderId="30" xfId="0" applyFont="1" applyBorder="1" applyAlignment="1"/>
    <xf numFmtId="0" fontId="35" fillId="3" borderId="5" xfId="1" applyFill="1" applyBorder="1"/>
    <xf numFmtId="0" fontId="45" fillId="5" borderId="7" xfId="0" applyFont="1" applyFill="1" applyBorder="1"/>
    <xf numFmtId="0" fontId="35" fillId="6" borderId="5" xfId="1" applyFill="1" applyBorder="1"/>
    <xf numFmtId="0" fontId="45" fillId="5" borderId="12" xfId="0" applyFont="1" applyFill="1" applyBorder="1"/>
    <xf numFmtId="0" fontId="35" fillId="6" borderId="71" xfId="1" applyFill="1" applyBorder="1"/>
    <xf numFmtId="0" fontId="45" fillId="5" borderId="27" xfId="0" applyFont="1" applyFill="1" applyBorder="1"/>
    <xf numFmtId="0" fontId="45" fillId="5" borderId="49" xfId="0" applyFont="1" applyFill="1" applyBorder="1"/>
    <xf numFmtId="0" fontId="35" fillId="2" borderId="5" xfId="1" applyFill="1" applyBorder="1"/>
    <xf numFmtId="0" fontId="45" fillId="5" borderId="55" xfId="0" applyFont="1" applyFill="1" applyBorder="1"/>
    <xf numFmtId="0" fontId="35" fillId="4" borderId="5" xfId="1" applyFill="1" applyBorder="1"/>
    <xf numFmtId="9" fontId="47" fillId="0" borderId="7" xfId="0" applyNumberFormat="1" applyFont="1" applyFill="1" applyBorder="1" applyAlignment="1">
      <alignment horizontal="right" vertical="top"/>
    </xf>
    <xf numFmtId="9" fontId="47" fillId="0" borderId="12" xfId="0" applyNumberFormat="1" applyFont="1" applyFill="1" applyBorder="1" applyAlignment="1">
      <alignment horizontal="right" vertical="top"/>
    </xf>
    <xf numFmtId="9" fontId="49" fillId="0" borderId="12" xfId="0" applyNumberFormat="1" applyFont="1" applyFill="1" applyBorder="1" applyAlignment="1">
      <alignment horizontal="right" vertical="top"/>
    </xf>
    <xf numFmtId="9" fontId="47" fillId="0" borderId="27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39" fillId="0" borderId="0" xfId="76" applyFont="1" applyFill="1"/>
    <xf numFmtId="0" fontId="39" fillId="0" borderId="0" xfId="26" applyFont="1" applyFill="1" applyBorder="1" applyAlignment="1"/>
    <xf numFmtId="0" fontId="39" fillId="0" borderId="2" xfId="76" applyFont="1" applyFill="1" applyBorder="1" applyAlignment="1"/>
    <xf numFmtId="0" fontId="44" fillId="2" borderId="79" xfId="53" applyFont="1" applyFill="1" applyBorder="1" applyAlignment="1">
      <alignment horizontal="right"/>
    </xf>
    <xf numFmtId="165" fontId="44" fillId="0" borderId="84" xfId="53" applyNumberFormat="1" applyFont="1" applyFill="1" applyBorder="1"/>
    <xf numFmtId="165" fontId="44" fillId="0" borderId="85" xfId="53" applyNumberFormat="1" applyFont="1" applyFill="1" applyBorder="1"/>
    <xf numFmtId="9" fontId="44" fillId="0" borderId="86" xfId="83" applyNumberFormat="1" applyFont="1" applyFill="1" applyBorder="1"/>
    <xf numFmtId="170" fontId="44" fillId="0" borderId="84" xfId="53" applyNumberFormat="1" applyFont="1" applyFill="1" applyBorder="1"/>
    <xf numFmtId="170" fontId="44" fillId="0" borderId="85" xfId="53" applyNumberFormat="1" applyFont="1" applyFill="1" applyBorder="1"/>
    <xf numFmtId="3" fontId="44" fillId="0" borderId="86" xfId="83" applyNumberFormat="1" applyFont="1" applyFill="1" applyBorder="1"/>
    <xf numFmtId="3" fontId="39" fillId="0" borderId="0" xfId="76" applyNumberFormat="1" applyFont="1" applyFill="1"/>
    <xf numFmtId="9" fontId="39" fillId="0" borderId="0" xfId="76" applyNumberFormat="1" applyFont="1" applyFill="1"/>
    <xf numFmtId="170" fontId="39" fillId="0" borderId="0" xfId="76" applyNumberFormat="1" applyFont="1" applyFill="1"/>
    <xf numFmtId="0" fontId="0" fillId="0" borderId="0" xfId="0" applyAlignment="1"/>
    <xf numFmtId="0" fontId="39" fillId="0" borderId="55" xfId="26" applyFont="1" applyFill="1" applyBorder="1" applyAlignment="1">
      <alignment horizontal="right"/>
    </xf>
    <xf numFmtId="3" fontId="40" fillId="0" borderId="0" xfId="26" applyNumberFormat="1" applyFont="1" applyFill="1" applyBorder="1" applyAlignment="1">
      <alignment horizontal="right"/>
    </xf>
    <xf numFmtId="171" fontId="39" fillId="0" borderId="51" xfId="26" quotePrefix="1" applyNumberFormat="1" applyFont="1" applyFill="1" applyBorder="1" applyAlignment="1">
      <alignment horizontal="right"/>
    </xf>
    <xf numFmtId="171" fontId="39" fillId="0" borderId="9" xfId="26" quotePrefix="1" applyNumberFormat="1" applyFont="1" applyFill="1" applyBorder="1" applyAlignment="1">
      <alignment horizontal="right"/>
    </xf>
    <xf numFmtId="171" fontId="39" fillId="0" borderId="53" xfId="26" quotePrefix="1" applyNumberFormat="1" applyFont="1" applyFill="1" applyBorder="1" applyAlignment="1">
      <alignment horizontal="right"/>
    </xf>
    <xf numFmtId="0" fontId="39" fillId="0" borderId="0" xfId="26" applyFont="1" applyFill="1" applyAlignment="1">
      <alignment horizontal="right"/>
    </xf>
    <xf numFmtId="0" fontId="3" fillId="2" borderId="32" xfId="79" applyFont="1" applyFill="1" applyBorder="1"/>
    <xf numFmtId="0" fontId="3" fillId="2" borderId="32" xfId="53" applyFont="1" applyFill="1" applyBorder="1" applyAlignment="1">
      <alignment horizontal="left"/>
    </xf>
    <xf numFmtId="3" fontId="3" fillId="2" borderId="25" xfId="53" applyNumberFormat="1" applyFont="1" applyFill="1" applyBorder="1" applyAlignment="1">
      <alignment horizontal="left"/>
    </xf>
    <xf numFmtId="165" fontId="55" fillId="0" borderId="0" xfId="78" applyNumberFormat="1" applyFont="1" applyFill="1" applyBorder="1" applyAlignment="1"/>
    <xf numFmtId="3" fontId="55" fillId="0" borderId="0" xfId="78" applyNumberFormat="1" applyFont="1" applyFill="1" applyBorder="1" applyAlignment="1"/>
    <xf numFmtId="3" fontId="44" fillId="0" borderId="34" xfId="53" applyNumberFormat="1" applyFont="1" applyFill="1" applyBorder="1"/>
    <xf numFmtId="3" fontId="44" fillId="0" borderId="30" xfId="53" applyNumberFormat="1" applyFont="1" applyFill="1" applyBorder="1"/>
    <xf numFmtId="0" fontId="0" fillId="0" borderId="0" xfId="0" applyBorder="1" applyAlignment="1"/>
    <xf numFmtId="165" fontId="44" fillId="2" borderId="29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55" xfId="0" applyFont="1" applyFill="1" applyBorder="1" applyAlignment="1"/>
    <xf numFmtId="0" fontId="33" fillId="0" borderId="0" xfId="0" applyFont="1" applyFill="1"/>
    <xf numFmtId="16" fontId="33" fillId="0" borderId="0" xfId="0" quotePrefix="1" applyNumberFormat="1" applyFont="1" applyFill="1"/>
    <xf numFmtId="0" fontId="33" fillId="0" borderId="0" xfId="0" quotePrefix="1" applyFont="1" applyFill="1"/>
    <xf numFmtId="172" fontId="33" fillId="0" borderId="0" xfId="0" applyNumberFormat="1" applyFont="1" applyFill="1"/>
    <xf numFmtId="173" fontId="33" fillId="0" borderId="0" xfId="0" applyNumberFormat="1" applyFont="1" applyFill="1"/>
    <xf numFmtId="3" fontId="33" fillId="0" borderId="0" xfId="0" applyNumberFormat="1" applyFont="1" applyFill="1"/>
    <xf numFmtId="0" fontId="38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44" fillId="2" borderId="55" xfId="0" applyFont="1" applyFill="1" applyBorder="1" applyAlignment="1">
      <alignment horizontal="center"/>
    </xf>
    <xf numFmtId="170" fontId="0" fillId="0" borderId="0" xfId="0" applyNumberFormat="1" applyFill="1"/>
    <xf numFmtId="3" fontId="56" fillId="0" borderId="55" xfId="0" applyNumberFormat="1" applyFont="1" applyFill="1" applyBorder="1" applyAlignment="1"/>
    <xf numFmtId="3" fontId="3" fillId="0" borderId="80" xfId="53" applyNumberFormat="1" applyFont="1" applyFill="1" applyBorder="1"/>
    <xf numFmtId="3" fontId="3" fillId="0" borderId="81" xfId="53" applyNumberFormat="1" applyFont="1" applyFill="1" applyBorder="1"/>
    <xf numFmtId="3" fontId="3" fillId="0" borderId="82" xfId="53" applyNumberFormat="1" applyFont="1" applyFill="1" applyBorder="1"/>
    <xf numFmtId="9" fontId="56" fillId="0" borderId="55" xfId="0" applyNumberFormat="1" applyFont="1" applyFill="1" applyBorder="1" applyAlignment="1"/>
    <xf numFmtId="0" fontId="44" fillId="2" borderId="55" xfId="0" applyNumberFormat="1" applyFont="1" applyFill="1" applyBorder="1" applyAlignment="1">
      <alignment horizontal="center"/>
    </xf>
    <xf numFmtId="3" fontId="3" fillId="0" borderId="83" xfId="53" applyNumberFormat="1" applyFont="1" applyFill="1" applyBorder="1"/>
    <xf numFmtId="3" fontId="3" fillId="0" borderId="88" xfId="53" applyNumberFormat="1" applyFont="1" applyFill="1" applyBorder="1"/>
    <xf numFmtId="0" fontId="45" fillId="0" borderId="0" xfId="0" applyFont="1" applyFill="1"/>
    <xf numFmtId="0" fontId="45" fillId="0" borderId="0" xfId="0" applyFont="1" applyFill="1"/>
    <xf numFmtId="3" fontId="0" fillId="0" borderId="0" xfId="0" applyNumberFormat="1"/>
    <xf numFmtId="9" fontId="0" fillId="0" borderId="0" xfId="0" applyNumberFormat="1"/>
    <xf numFmtId="169" fontId="5" fillId="0" borderId="0" xfId="26" applyNumberFormat="1" applyFont="1" applyFill="1"/>
    <xf numFmtId="169" fontId="3" fillId="2" borderId="35" xfId="26" applyNumberFormat="1" applyFont="1" applyFill="1" applyBorder="1" applyAlignment="1">
      <alignment horizontal="left" vertical="top"/>
    </xf>
    <xf numFmtId="167" fontId="14" fillId="0" borderId="49" xfId="26" applyNumberFormat="1" applyFont="1" applyFill="1" applyBorder="1" applyAlignment="1">
      <alignment vertical="center"/>
    </xf>
    <xf numFmtId="167" fontId="3" fillId="2" borderId="35" xfId="24" applyNumberFormat="1" applyFont="1" applyFill="1" applyBorder="1" applyAlignment="1">
      <alignment horizontal="center" vertical="center" wrapText="1"/>
    </xf>
    <xf numFmtId="0" fontId="45" fillId="0" borderId="0" xfId="0" applyFont="1" applyFill="1"/>
    <xf numFmtId="0" fontId="3" fillId="2" borderId="34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34" fillId="2" borderId="59" xfId="0" applyNumberFormat="1" applyFont="1" applyFill="1" applyBorder="1"/>
    <xf numFmtId="3" fontId="34" fillId="2" borderId="61" xfId="0" applyNumberFormat="1" applyFont="1" applyFill="1" applyBorder="1"/>
    <xf numFmtId="9" fontId="34" fillId="2" borderId="72" xfId="0" applyNumberFormat="1" applyFont="1" applyFill="1" applyBorder="1"/>
    <xf numFmtId="0" fontId="34" fillId="0" borderId="0" xfId="0" applyFont="1" applyFill="1" applyBorder="1" applyAlignment="1"/>
    <xf numFmtId="0" fontId="0" fillId="0" borderId="8" xfId="0" applyBorder="1" applyAlignment="1"/>
    <xf numFmtId="0" fontId="0" fillId="0" borderId="13" xfId="0" applyBorder="1" applyAlignment="1"/>
    <xf numFmtId="0" fontId="0" fillId="0" borderId="37" xfId="0" applyBorder="1" applyAlignment="1"/>
    <xf numFmtId="0" fontId="0" fillId="4" borderId="33" xfId="0" applyFill="1" applyBorder="1" applyAlignment="1"/>
    <xf numFmtId="0" fontId="0" fillId="3" borderId="33" xfId="0" applyFill="1" applyBorder="1" applyAlignment="1"/>
    <xf numFmtId="0" fontId="34" fillId="2" borderId="65" xfId="0" applyFont="1" applyFill="1" applyBorder="1" applyAlignment="1"/>
    <xf numFmtId="0" fontId="34" fillId="2" borderId="39" xfId="0" applyFont="1" applyFill="1" applyBorder="1" applyAlignment="1">
      <alignment horizontal="left" indent="2"/>
    </xf>
    <xf numFmtId="0" fontId="34" fillId="4" borderId="40" xfId="0" applyFont="1" applyFill="1" applyBorder="1" applyAlignment="1">
      <alignment horizontal="left" indent="2"/>
    </xf>
    <xf numFmtId="0" fontId="34" fillId="3" borderId="23" xfId="0" applyFont="1" applyFill="1" applyBorder="1" applyAlignment="1"/>
    <xf numFmtId="0" fontId="0" fillId="2" borderId="33" xfId="0" applyFill="1" applyBorder="1" applyAlignment="1"/>
    <xf numFmtId="9" fontId="0" fillId="0" borderId="11" xfId="0" applyNumberFormat="1" applyBorder="1" applyAlignment="1"/>
    <xf numFmtId="3" fontId="0" fillId="0" borderId="11" xfId="0" applyNumberFormat="1" applyBorder="1" applyAlignment="1"/>
    <xf numFmtId="9" fontId="0" fillId="2" borderId="25" xfId="0" applyNumberFormat="1" applyFill="1" applyBorder="1" applyAlignment="1"/>
    <xf numFmtId="9" fontId="0" fillId="0" borderId="12" xfId="0" applyNumberFormat="1" applyBorder="1" applyAlignment="1"/>
    <xf numFmtId="9" fontId="0" fillId="0" borderId="27" xfId="0" applyNumberFormat="1" applyBorder="1" applyAlignment="1"/>
    <xf numFmtId="9" fontId="0" fillId="0" borderId="49" xfId="0" applyNumberFormat="1" applyBorder="1" applyAlignment="1"/>
    <xf numFmtId="9" fontId="0" fillId="4" borderId="25" xfId="0" applyNumberFormat="1" applyFill="1" applyBorder="1" applyAlignment="1"/>
    <xf numFmtId="9" fontId="0" fillId="0" borderId="55" xfId="0" applyNumberFormat="1" applyBorder="1" applyAlignment="1"/>
    <xf numFmtId="9" fontId="0" fillId="3" borderId="25" xfId="0" applyNumberFormat="1" applyFill="1" applyBorder="1" applyAlignment="1"/>
    <xf numFmtId="3" fontId="0" fillId="2" borderId="32" xfId="0" applyNumberFormat="1" applyFill="1" applyBorder="1" applyAlignment="1"/>
    <xf numFmtId="3" fontId="0" fillId="0" borderId="6" xfId="0" applyNumberFormat="1" applyBorder="1" applyAlignment="1"/>
    <xf numFmtId="3" fontId="0" fillId="0" borderId="28" xfId="0" applyNumberFormat="1" applyBorder="1" applyAlignment="1"/>
    <xf numFmtId="3" fontId="0" fillId="0" borderId="0" xfId="0" applyNumberFormat="1" applyAlignment="1"/>
    <xf numFmtId="3" fontId="0" fillId="4" borderId="32" xfId="0" applyNumberFormat="1" applyFill="1" applyBorder="1" applyAlignment="1"/>
    <xf numFmtId="3" fontId="0" fillId="3" borderId="32" xfId="0" applyNumberFormat="1" applyFill="1" applyBorder="1" applyAlignment="1"/>
    <xf numFmtId="0" fontId="34" fillId="0" borderId="49" xfId="0" applyFont="1" applyFill="1" applyBorder="1" applyAlignment="1">
      <alignment horizontal="left" indent="2"/>
    </xf>
    <xf numFmtId="0" fontId="0" fillId="0" borderId="49" xfId="0" applyBorder="1" applyAlignment="1"/>
    <xf numFmtId="3" fontId="0" fillId="0" borderId="49" xfId="0" applyNumberFormat="1" applyBorder="1" applyAlignment="1"/>
    <xf numFmtId="9" fontId="0" fillId="0" borderId="11" xfId="0" applyNumberFormat="1" applyBorder="1" applyAlignment="1">
      <alignment horizontal="right"/>
    </xf>
    <xf numFmtId="0" fontId="35" fillId="2" borderId="22" xfId="1" applyFill="1" applyBorder="1"/>
    <xf numFmtId="0" fontId="35" fillId="0" borderId="0" xfId="1" applyFill="1"/>
    <xf numFmtId="0" fontId="35" fillId="4" borderId="38" xfId="1" applyFill="1" applyBorder="1"/>
    <xf numFmtId="0" fontId="35" fillId="4" borderId="22" xfId="1" applyFill="1" applyBorder="1"/>
    <xf numFmtId="0" fontId="35" fillId="2" borderId="39" xfId="1" applyFill="1" applyBorder="1" applyAlignment="1">
      <alignment horizontal="left" indent="2"/>
    </xf>
    <xf numFmtId="0" fontId="35" fillId="2" borderId="39" xfId="1" applyFill="1" applyBorder="1" applyAlignment="1">
      <alignment horizontal="left" indent="4"/>
    </xf>
    <xf numFmtId="0" fontId="35" fillId="4" borderId="39" xfId="1" applyFill="1" applyBorder="1" applyAlignment="1">
      <alignment horizontal="left" indent="2"/>
    </xf>
    <xf numFmtId="0" fontId="35" fillId="4" borderId="39" xfId="1" applyFill="1" applyBorder="1" applyAlignment="1">
      <alignment horizontal="left" indent="4"/>
    </xf>
    <xf numFmtId="0" fontId="35" fillId="4" borderId="39" xfId="1" applyFill="1" applyBorder="1" applyAlignment="1">
      <alignment horizontal="left" wrapText="1" indent="2"/>
    </xf>
    <xf numFmtId="0" fontId="67" fillId="2" borderId="39" xfId="1" applyFont="1" applyFill="1" applyBorder="1" applyAlignment="1">
      <alignment horizontal="left" indent="2"/>
    </xf>
    <xf numFmtId="0" fontId="67" fillId="2" borderId="39" xfId="1" applyFont="1" applyFill="1" applyBorder="1" applyAlignment="1"/>
    <xf numFmtId="0" fontId="68" fillId="3" borderId="23" xfId="1" applyFont="1" applyFill="1" applyBorder="1"/>
    <xf numFmtId="0" fontId="68" fillId="2" borderId="39" xfId="1" applyFont="1" applyFill="1" applyBorder="1" applyAlignment="1"/>
    <xf numFmtId="0" fontId="68" fillId="4" borderId="23" xfId="1" applyFont="1" applyFill="1" applyBorder="1" applyAlignment="1">
      <alignment horizontal="left"/>
    </xf>
    <xf numFmtId="0" fontId="68" fillId="2" borderId="23" xfId="1" applyFont="1" applyFill="1" applyBorder="1" applyAlignment="1"/>
    <xf numFmtId="0" fontId="68" fillId="4" borderId="65" xfId="1" applyFont="1" applyFill="1" applyBorder="1" applyAlignment="1">
      <alignment horizontal="left"/>
    </xf>
    <xf numFmtId="0" fontId="68" fillId="4" borderId="39" xfId="1" applyFont="1" applyFill="1" applyBorder="1" applyAlignment="1">
      <alignment horizontal="left"/>
    </xf>
    <xf numFmtId="0" fontId="34" fillId="2" borderId="31" xfId="0" applyFont="1" applyFill="1" applyBorder="1" applyAlignment="1">
      <alignment horizontal="right"/>
    </xf>
    <xf numFmtId="170" fontId="34" fillId="0" borderId="24" xfId="0" applyNumberFormat="1" applyFont="1" applyFill="1" applyBorder="1" applyAlignment="1"/>
    <xf numFmtId="170" fontId="34" fillId="0" borderId="32" xfId="0" applyNumberFormat="1" applyFont="1" applyFill="1" applyBorder="1" applyAlignment="1"/>
    <xf numFmtId="9" fontId="34" fillId="0" borderId="58" xfId="0" applyNumberFormat="1" applyFont="1" applyFill="1" applyBorder="1" applyAlignment="1"/>
    <xf numFmtId="9" fontId="34" fillId="0" borderId="25" xfId="0" applyNumberFormat="1" applyFont="1" applyFill="1" applyBorder="1" applyAlignment="1"/>
    <xf numFmtId="170" fontId="34" fillId="0" borderId="33" xfId="0" applyNumberFormat="1" applyFont="1" applyFill="1" applyBorder="1" applyAlignment="1"/>
    <xf numFmtId="0" fontId="52" fillId="3" borderId="31" xfId="0" applyFont="1" applyFill="1" applyBorder="1" applyAlignment="1"/>
    <xf numFmtId="0" fontId="0" fillId="0" borderId="50" xfId="0" applyBorder="1" applyAlignment="1"/>
    <xf numFmtId="0" fontId="52" fillId="2" borderId="31" xfId="0" applyFont="1" applyFill="1" applyBorder="1" applyAlignment="1"/>
    <xf numFmtId="0" fontId="52" fillId="4" borderId="31" xfId="0" applyFont="1" applyFill="1" applyBorder="1" applyAlignment="1"/>
    <xf numFmtId="0" fontId="56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57" fillId="5" borderId="21" xfId="81" applyFont="1" applyFill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44" fillId="2" borderId="29" xfId="74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44" fillId="2" borderId="26" xfId="8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Font="1" applyFill="1" applyBorder="1" applyAlignment="1"/>
    <xf numFmtId="0" fontId="45" fillId="0" borderId="0" xfId="0" applyFont="1" applyFill="1"/>
    <xf numFmtId="0" fontId="2" fillId="0" borderId="2" xfId="0" applyFont="1" applyFill="1" applyBorder="1" applyAlignment="1"/>
    <xf numFmtId="0" fontId="51" fillId="2" borderId="29" xfId="0" applyFont="1" applyFill="1" applyBorder="1" applyAlignment="1">
      <alignment horizontal="center" vertical="center"/>
    </xf>
    <xf numFmtId="0" fontId="45" fillId="2" borderId="34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/>
    </xf>
    <xf numFmtId="0" fontId="45" fillId="2" borderId="12" xfId="0" applyFont="1" applyFill="1" applyBorder="1" applyAlignment="1">
      <alignment horizontal="center" vertical="center"/>
    </xf>
    <xf numFmtId="0" fontId="59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45" fillId="2" borderId="10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center"/>
    </xf>
    <xf numFmtId="0" fontId="51" fillId="2" borderId="34" xfId="0" applyFont="1" applyFill="1" applyBorder="1" applyAlignment="1">
      <alignment horizontal="center" vertical="center"/>
    </xf>
    <xf numFmtId="0" fontId="45" fillId="2" borderId="3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 wrapText="1"/>
    </xf>
    <xf numFmtId="0" fontId="45" fillId="2" borderId="28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45" fillId="2" borderId="27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32" fillId="0" borderId="2" xfId="14" applyFill="1" applyBorder="1" applyAlignment="1"/>
    <xf numFmtId="165" fontId="44" fillId="0" borderId="0" xfId="53" applyNumberFormat="1" applyFont="1" applyFill="1" applyBorder="1" applyAlignment="1">
      <alignment horizontal="center"/>
    </xf>
    <xf numFmtId="165" fontId="39" fillId="0" borderId="0" xfId="79" applyNumberFormat="1" applyFont="1" applyFill="1" applyBorder="1" applyAlignment="1">
      <alignment horizontal="center"/>
    </xf>
    <xf numFmtId="165" fontId="44" fillId="2" borderId="29" xfId="53" applyNumberFormat="1" applyFont="1" applyFill="1" applyBorder="1" applyAlignment="1">
      <alignment horizontal="right"/>
    </xf>
    <xf numFmtId="165" fontId="39" fillId="2" borderId="34" xfId="79" applyNumberFormat="1" applyFont="1" applyFill="1" applyBorder="1" applyAlignment="1">
      <alignment horizontal="right"/>
    </xf>
    <xf numFmtId="165" fontId="60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38" fillId="2" borderId="74" xfId="78" applyNumberFormat="1" applyFont="1" applyFill="1" applyBorder="1" applyAlignment="1">
      <alignment horizontal="left"/>
    </xf>
    <xf numFmtId="0" fontId="45" fillId="2" borderId="60" xfId="0" applyFont="1" applyFill="1" applyBorder="1" applyAlignment="1"/>
    <xf numFmtId="3" fontId="38" fillId="2" borderId="62" xfId="78" applyNumberFormat="1" applyFont="1" applyFill="1" applyBorder="1" applyAlignment="1"/>
    <xf numFmtId="0" fontId="52" fillId="2" borderId="74" xfId="0" applyFont="1" applyFill="1" applyBorder="1" applyAlignment="1">
      <alignment horizontal="left"/>
    </xf>
    <xf numFmtId="0" fontId="0" fillId="2" borderId="55" xfId="0" applyFill="1" applyBorder="1" applyAlignment="1">
      <alignment horizontal="left"/>
    </xf>
    <xf numFmtId="0" fontId="0" fillId="2" borderId="60" xfId="0" applyFill="1" applyBorder="1" applyAlignment="1">
      <alignment horizontal="left"/>
    </xf>
    <xf numFmtId="0" fontId="52" fillId="2" borderId="62" xfId="0" applyFont="1" applyFill="1" applyBorder="1" applyAlignment="1">
      <alignment horizontal="left"/>
    </xf>
    <xf numFmtId="3" fontId="52" fillId="2" borderId="62" xfId="0" applyNumberFormat="1" applyFont="1" applyFill="1" applyBorder="1" applyAlignment="1">
      <alignment horizontal="left"/>
    </xf>
    <xf numFmtId="3" fontId="0" fillId="2" borderId="56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3" fillId="2" borderId="34" xfId="80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63" xfId="80" applyFont="1" applyFill="1" applyBorder="1" applyAlignment="1">
      <alignment horizontal="left"/>
    </xf>
    <xf numFmtId="0" fontId="3" fillId="2" borderId="45" xfId="79" applyFont="1" applyFill="1" applyBorder="1" applyAlignment="1"/>
    <xf numFmtId="0" fontId="5" fillId="2" borderId="45" xfId="79" applyFont="1" applyFill="1" applyBorder="1" applyAlignment="1"/>
    <xf numFmtId="0" fontId="5" fillId="2" borderId="7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5" xfId="53" applyFont="1" applyFill="1" applyBorder="1" applyAlignment="1">
      <alignment horizontal="right"/>
    </xf>
    <xf numFmtId="0" fontId="5" fillId="2" borderId="76" xfId="79" applyFont="1" applyFill="1" applyBorder="1" applyAlignment="1"/>
    <xf numFmtId="0" fontId="3" fillId="2" borderId="46" xfId="79" applyFont="1" applyFill="1" applyBorder="1" applyAlignment="1">
      <alignment horizontal="left"/>
    </xf>
    <xf numFmtId="0" fontId="5" fillId="2" borderId="45" xfId="79" applyFont="1" applyFill="1" applyBorder="1" applyAlignment="1">
      <alignment horizontal="left"/>
    </xf>
    <xf numFmtId="0" fontId="3" fillId="2" borderId="45" xfId="79" applyFont="1" applyFill="1" applyBorder="1" applyAlignment="1">
      <alignment horizontal="left"/>
    </xf>
    <xf numFmtId="0" fontId="5" fillId="2" borderId="77" xfId="79" applyFont="1" applyFill="1" applyBorder="1" applyAlignment="1">
      <alignment horizontal="left"/>
    </xf>
    <xf numFmtId="0" fontId="2" fillId="0" borderId="2" xfId="26" applyFont="1" applyFill="1" applyBorder="1" applyAlignment="1"/>
    <xf numFmtId="0" fontId="4" fillId="0" borderId="2" xfId="26" applyFill="1" applyBorder="1" applyAlignment="1"/>
    <xf numFmtId="0" fontId="2" fillId="0" borderId="2" xfId="0" applyFont="1" applyFill="1" applyBorder="1" applyAlignment="1">
      <alignment wrapText="1"/>
    </xf>
    <xf numFmtId="0" fontId="34" fillId="2" borderId="72" xfId="0" applyFont="1" applyFill="1" applyBorder="1" applyAlignment="1">
      <alignment vertical="center"/>
    </xf>
    <xf numFmtId="3" fontId="44" fillId="2" borderId="74" xfId="26" applyNumberFormat="1" applyFont="1" applyFill="1" applyBorder="1" applyAlignment="1">
      <alignment horizontal="center"/>
    </xf>
    <xf numFmtId="3" fontId="44" fillId="2" borderId="55" xfId="26" applyNumberFormat="1" applyFont="1" applyFill="1" applyBorder="1" applyAlignment="1">
      <alignment horizontal="center"/>
    </xf>
    <xf numFmtId="3" fontId="44" fillId="2" borderId="56" xfId="26" applyNumberFormat="1" applyFont="1" applyFill="1" applyBorder="1" applyAlignment="1">
      <alignment horizontal="center"/>
    </xf>
    <xf numFmtId="3" fontId="44" fillId="2" borderId="56" xfId="0" applyNumberFormat="1" applyFont="1" applyFill="1" applyBorder="1" applyAlignment="1">
      <alignment horizontal="center" vertical="top"/>
    </xf>
    <xf numFmtId="0" fontId="44" fillId="2" borderId="35" xfId="0" applyFont="1" applyFill="1" applyBorder="1" applyAlignment="1">
      <alignment horizontal="center" vertical="top" wrapText="1"/>
    </xf>
    <xf numFmtId="0" fontId="44" fillId="2" borderId="35" xfId="0" applyFont="1" applyFill="1" applyBorder="1" applyAlignment="1">
      <alignment horizontal="center" vertical="top"/>
    </xf>
    <xf numFmtId="49" fontId="44" fillId="2" borderId="35" xfId="0" applyNumberFormat="1" applyFont="1" applyFill="1" applyBorder="1" applyAlignment="1">
      <alignment horizontal="center" vertical="top"/>
    </xf>
    <xf numFmtId="0" fontId="44" fillId="2" borderId="35" xfId="0" applyFont="1" applyFill="1" applyBorder="1" applyAlignment="1">
      <alignment horizontal="center" vertical="center"/>
    </xf>
    <xf numFmtId="0" fontId="44" fillId="2" borderId="74" xfId="0" quotePrefix="1" applyFont="1" applyFill="1" applyBorder="1" applyAlignment="1">
      <alignment horizontal="center"/>
    </xf>
    <xf numFmtId="0" fontId="44" fillId="2" borderId="56" xfId="0" applyFont="1" applyFill="1" applyBorder="1" applyAlignment="1">
      <alignment horizontal="center"/>
    </xf>
    <xf numFmtId="9" fontId="61" fillId="2" borderId="56" xfId="0" applyNumberFormat="1" applyFont="1" applyFill="1" applyBorder="1" applyAlignment="1">
      <alignment horizontal="center" vertical="top"/>
    </xf>
    <xf numFmtId="0" fontId="44" fillId="2" borderId="74" xfId="0" quotePrefix="1" applyNumberFormat="1" applyFont="1" applyFill="1" applyBorder="1" applyAlignment="1">
      <alignment horizontal="center"/>
    </xf>
    <xf numFmtId="0" fontId="44" fillId="2" borderId="56" xfId="0" applyNumberFormat="1" applyFont="1" applyFill="1" applyBorder="1" applyAlignment="1">
      <alignment horizontal="center"/>
    </xf>
    <xf numFmtId="0" fontId="61" fillId="2" borderId="56" xfId="0" applyNumberFormat="1" applyFont="1" applyFill="1" applyBorder="1" applyAlignment="1">
      <alignment horizontal="center" vertical="top"/>
    </xf>
    <xf numFmtId="3" fontId="63" fillId="0" borderId="55" xfId="26" applyNumberFormat="1" applyFont="1" applyFill="1" applyBorder="1" applyAlignment="1">
      <alignment horizontal="right" vertical="top"/>
    </xf>
    <xf numFmtId="0" fontId="53" fillId="0" borderId="55" xfId="0" applyFont="1" applyFill="1" applyBorder="1" applyAlignment="1">
      <alignment horizontal="right" vertical="top"/>
    </xf>
    <xf numFmtId="3" fontId="64" fillId="4" borderId="74" xfId="26" applyNumberFormat="1" applyFont="1" applyFill="1" applyBorder="1" applyAlignment="1">
      <alignment horizontal="center" vertical="center" wrapText="1"/>
    </xf>
    <xf numFmtId="3" fontId="64" fillId="4" borderId="1" xfId="26" applyNumberFormat="1" applyFont="1" applyFill="1" applyBorder="1" applyAlignment="1">
      <alignment horizontal="center" vertical="center" wrapText="1"/>
    </xf>
    <xf numFmtId="3" fontId="44" fillId="4" borderId="74" xfId="26" applyNumberFormat="1" applyFont="1" applyFill="1" applyBorder="1" applyAlignment="1">
      <alignment horizontal="center"/>
    </xf>
    <xf numFmtId="3" fontId="44" fillId="4" borderId="55" xfId="26" applyNumberFormat="1" applyFont="1" applyFill="1" applyBorder="1" applyAlignment="1">
      <alignment horizontal="center"/>
    </xf>
    <xf numFmtId="3" fontId="44" fillId="4" borderId="56" xfId="26" applyNumberFormat="1" applyFont="1" applyFill="1" applyBorder="1" applyAlignment="1">
      <alignment horizontal="center"/>
    </xf>
    <xf numFmtId="3" fontId="64" fillId="3" borderId="74" xfId="26" applyNumberFormat="1" applyFont="1" applyFill="1" applyBorder="1" applyAlignment="1">
      <alignment horizontal="center" vertical="center"/>
    </xf>
    <xf numFmtId="3" fontId="64" fillId="3" borderId="1" xfId="26" applyNumberFormat="1" applyFont="1" applyFill="1" applyBorder="1" applyAlignment="1">
      <alignment horizontal="center" vertical="center"/>
    </xf>
    <xf numFmtId="3" fontId="44" fillId="3" borderId="74" xfId="26" applyNumberFormat="1" applyFont="1" applyFill="1" applyBorder="1" applyAlignment="1">
      <alignment horizontal="center"/>
    </xf>
    <xf numFmtId="3" fontId="44" fillId="3" borderId="55" xfId="26" applyNumberFormat="1" applyFont="1" applyFill="1" applyBorder="1" applyAlignment="1">
      <alignment horizontal="center"/>
    </xf>
    <xf numFmtId="3" fontId="44" fillId="3" borderId="56" xfId="26" applyNumberFormat="1" applyFont="1" applyFill="1" applyBorder="1" applyAlignment="1">
      <alignment horizontal="center"/>
    </xf>
    <xf numFmtId="3" fontId="64" fillId="6" borderId="74" xfId="26" applyNumberFormat="1" applyFont="1" applyFill="1" applyBorder="1" applyAlignment="1">
      <alignment horizontal="center" vertical="center" wrapText="1"/>
    </xf>
    <xf numFmtId="3" fontId="64" fillId="6" borderId="1" xfId="26" applyNumberFormat="1" applyFont="1" applyFill="1" applyBorder="1" applyAlignment="1">
      <alignment horizontal="center" vertical="center" wrapText="1"/>
    </xf>
    <xf numFmtId="3" fontId="44" fillId="6" borderId="74" xfId="26" applyNumberFormat="1" applyFont="1" applyFill="1" applyBorder="1" applyAlignment="1">
      <alignment horizontal="center"/>
    </xf>
    <xf numFmtId="3" fontId="44" fillId="6" borderId="55" xfId="26" applyNumberFormat="1" applyFont="1" applyFill="1" applyBorder="1" applyAlignment="1">
      <alignment horizontal="center"/>
    </xf>
    <xf numFmtId="3" fontId="44" fillId="6" borderId="56" xfId="26" applyNumberFormat="1" applyFont="1" applyFill="1" applyBorder="1" applyAlignment="1">
      <alignment horizontal="center"/>
    </xf>
    <xf numFmtId="3" fontId="63" fillId="5" borderId="20" xfId="26" applyNumberFormat="1" applyFont="1" applyFill="1" applyBorder="1" applyAlignment="1">
      <alignment horizontal="center"/>
    </xf>
    <xf numFmtId="0" fontId="53" fillId="0" borderId="0" xfId="0" applyFont="1" applyBorder="1" applyAlignment="1">
      <alignment horizontal="center"/>
    </xf>
    <xf numFmtId="3" fontId="63" fillId="0" borderId="20" xfId="26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168" fontId="65" fillId="5" borderId="20" xfId="26" applyNumberFormat="1" applyFont="1" applyFill="1" applyBorder="1" applyAlignment="1">
      <alignment horizontal="center"/>
    </xf>
    <xf numFmtId="0" fontId="6" fillId="0" borderId="2" xfId="26" applyFont="1" applyFill="1" applyBorder="1" applyAlignment="1"/>
    <xf numFmtId="0" fontId="4" fillId="0" borderId="2" xfId="26" applyFont="1" applyFill="1" applyBorder="1" applyAlignment="1"/>
    <xf numFmtId="3" fontId="64" fillId="2" borderId="35" xfId="26" applyNumberFormat="1" applyFont="1" applyFill="1" applyBorder="1" applyAlignment="1">
      <alignment horizontal="center" vertical="center"/>
    </xf>
    <xf numFmtId="3" fontId="64" fillId="2" borderId="73" xfId="26" applyNumberFormat="1" applyFont="1" applyFill="1" applyBorder="1" applyAlignment="1">
      <alignment horizontal="center" vertical="center"/>
    </xf>
    <xf numFmtId="0" fontId="56" fillId="0" borderId="2" xfId="14" applyFont="1" applyFill="1" applyBorder="1" applyAlignment="1"/>
    <xf numFmtId="3" fontId="3" fillId="2" borderId="74" xfId="27" applyNumberFormat="1" applyFont="1" applyFill="1" applyBorder="1" applyAlignment="1">
      <alignment horizontal="center"/>
    </xf>
    <xf numFmtId="0" fontId="32" fillId="2" borderId="55" xfId="14" applyFill="1" applyBorder="1" applyAlignment="1">
      <alignment horizontal="center"/>
    </xf>
    <xf numFmtId="0" fontId="32" fillId="2" borderId="56" xfId="14" applyFill="1" applyBorder="1" applyAlignment="1">
      <alignment horizontal="center"/>
    </xf>
    <xf numFmtId="3" fontId="3" fillId="2" borderId="74" xfId="24" applyNumberFormat="1" applyFont="1" applyFill="1" applyBorder="1" applyAlignment="1">
      <alignment horizontal="center"/>
    </xf>
    <xf numFmtId="0" fontId="4" fillId="2" borderId="55" xfId="26" applyFill="1" applyBorder="1" applyAlignment="1">
      <alignment horizontal="center"/>
    </xf>
    <xf numFmtId="169" fontId="3" fillId="2" borderId="35" xfId="26" applyNumberFormat="1" applyFont="1" applyFill="1" applyBorder="1" applyAlignment="1">
      <alignment horizontal="left" vertical="top"/>
    </xf>
    <xf numFmtId="3" fontId="3" fillId="2" borderId="35" xfId="26" applyNumberFormat="1" applyFont="1" applyFill="1" applyBorder="1" applyAlignment="1">
      <alignment horizontal="center" vertical="top"/>
    </xf>
    <xf numFmtId="3" fontId="3" fillId="2" borderId="74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5" xfId="26" applyNumberFormat="1" applyFont="1" applyFill="1" applyBorder="1" applyAlignment="1">
      <alignment horizontal="left" vertical="top"/>
    </xf>
    <xf numFmtId="169" fontId="3" fillId="2" borderId="74" xfId="26" quotePrefix="1" applyNumberFormat="1" applyFont="1" applyFill="1" applyBorder="1" applyAlignment="1">
      <alignment horizontal="center" vertical="top"/>
    </xf>
    <xf numFmtId="169" fontId="3" fillId="2" borderId="55" xfId="26" applyNumberFormat="1" applyFont="1" applyFill="1" applyBorder="1" applyAlignment="1">
      <alignment horizontal="center" vertical="top"/>
    </xf>
    <xf numFmtId="169" fontId="3" fillId="2" borderId="56" xfId="26" applyNumberFormat="1" applyFont="1" applyFill="1" applyBorder="1" applyAlignment="1">
      <alignment horizontal="center" vertical="top"/>
    </xf>
    <xf numFmtId="169" fontId="3" fillId="2" borderId="35" xfId="26" applyNumberFormat="1" applyFont="1" applyFill="1" applyBorder="1" applyAlignment="1">
      <alignment horizontal="left" vertical="top" wrapText="1"/>
    </xf>
    <xf numFmtId="0" fontId="44" fillId="2" borderId="35" xfId="0" applyFont="1" applyFill="1" applyBorder="1" applyAlignment="1">
      <alignment vertical="center" wrapText="1"/>
    </xf>
    <xf numFmtId="0" fontId="60" fillId="0" borderId="2" xfId="26" applyFont="1" applyFill="1" applyBorder="1" applyAlignment="1"/>
    <xf numFmtId="0" fontId="39" fillId="0" borderId="2" xfId="26" applyFont="1" applyFill="1" applyBorder="1" applyAlignment="1"/>
    <xf numFmtId="3" fontId="44" fillId="2" borderId="59" xfId="76" applyNumberFormat="1" applyFont="1" applyFill="1" applyBorder="1" applyAlignment="1">
      <alignment horizontal="center" vertical="center"/>
    </xf>
    <xf numFmtId="3" fontId="44" fillId="2" borderId="61" xfId="76" applyNumberFormat="1" applyFont="1" applyFill="1" applyBorder="1" applyAlignment="1">
      <alignment horizontal="center" vertical="center"/>
    </xf>
    <xf numFmtId="3" fontId="44" fillId="2" borderId="6" xfId="76" applyNumberFormat="1" applyFont="1" applyFill="1" applyBorder="1" applyAlignment="1">
      <alignment horizontal="center"/>
    </xf>
    <xf numFmtId="3" fontId="44" fillId="2" borderId="87" xfId="76" applyNumberFormat="1" applyFont="1" applyFill="1" applyBorder="1" applyAlignment="1">
      <alignment horizontal="center"/>
    </xf>
    <xf numFmtId="3" fontId="44" fillId="2" borderId="8" xfId="76" applyNumberFormat="1" applyFont="1" applyFill="1" applyBorder="1" applyAlignment="1">
      <alignment horizontal="center"/>
    </xf>
    <xf numFmtId="3" fontId="44" fillId="2" borderId="7" xfId="76" applyNumberFormat="1" applyFont="1" applyFill="1" applyBorder="1" applyAlignment="1">
      <alignment horizontal="center"/>
    </xf>
    <xf numFmtId="0" fontId="69" fillId="0" borderId="0" xfId="1" applyFont="1" applyFill="1"/>
    <xf numFmtId="3" fontId="46" fillId="8" borderId="90" xfId="0" applyNumberFormat="1" applyFont="1" applyFill="1" applyBorder="1" applyAlignment="1">
      <alignment horizontal="right" vertical="top"/>
    </xf>
    <xf numFmtId="3" fontId="46" fillId="8" borderId="91" xfId="0" applyNumberFormat="1" applyFont="1" applyFill="1" applyBorder="1" applyAlignment="1">
      <alignment horizontal="right" vertical="top"/>
    </xf>
    <xf numFmtId="174" fontId="46" fillId="8" borderId="92" xfId="0" applyNumberFormat="1" applyFont="1" applyFill="1" applyBorder="1" applyAlignment="1">
      <alignment horizontal="right" vertical="top"/>
    </xf>
    <xf numFmtId="3" fontId="46" fillId="0" borderId="90" xfId="0" applyNumberFormat="1" applyFont="1" applyBorder="1" applyAlignment="1">
      <alignment horizontal="right" vertical="top"/>
    </xf>
    <xf numFmtId="174" fontId="46" fillId="8" borderId="93" xfId="0" applyNumberFormat="1" applyFont="1" applyFill="1" applyBorder="1" applyAlignment="1">
      <alignment horizontal="right" vertical="top"/>
    </xf>
    <xf numFmtId="3" fontId="48" fillId="8" borderId="95" xfId="0" applyNumberFormat="1" applyFont="1" applyFill="1" applyBorder="1" applyAlignment="1">
      <alignment horizontal="right" vertical="top"/>
    </xf>
    <xf numFmtId="3" fontId="48" fillId="8" borderId="96" xfId="0" applyNumberFormat="1" applyFont="1" applyFill="1" applyBorder="1" applyAlignment="1">
      <alignment horizontal="right" vertical="top"/>
    </xf>
    <xf numFmtId="174" fontId="48" fillId="8" borderId="97" xfId="0" applyNumberFormat="1" applyFont="1" applyFill="1" applyBorder="1" applyAlignment="1">
      <alignment horizontal="right" vertical="top"/>
    </xf>
    <xf numFmtId="3" fontId="48" fillId="0" borderId="95" xfId="0" applyNumberFormat="1" applyFont="1" applyBorder="1" applyAlignment="1">
      <alignment horizontal="right" vertical="top"/>
    </xf>
    <xf numFmtId="174" fontId="48" fillId="8" borderId="98" xfId="0" applyNumberFormat="1" applyFont="1" applyFill="1" applyBorder="1" applyAlignment="1">
      <alignment horizontal="right" vertical="top"/>
    </xf>
    <xf numFmtId="0" fontId="46" fillId="8" borderId="92" xfId="0" applyFont="1" applyFill="1" applyBorder="1" applyAlignment="1">
      <alignment horizontal="right" vertical="top"/>
    </xf>
    <xf numFmtId="0" fontId="46" fillId="8" borderId="93" xfId="0" applyFont="1" applyFill="1" applyBorder="1" applyAlignment="1">
      <alignment horizontal="right" vertical="top"/>
    </xf>
    <xf numFmtId="0" fontId="48" fillId="8" borderId="98" xfId="0" applyFont="1" applyFill="1" applyBorder="1" applyAlignment="1">
      <alignment horizontal="right" vertical="top"/>
    </xf>
    <xf numFmtId="0" fontId="48" fillId="8" borderId="97" xfId="0" applyFont="1" applyFill="1" applyBorder="1" applyAlignment="1">
      <alignment horizontal="right" vertical="top"/>
    </xf>
    <xf numFmtId="3" fontId="48" fillId="0" borderId="99" xfId="0" applyNumberFormat="1" applyFont="1" applyBorder="1" applyAlignment="1">
      <alignment horizontal="right" vertical="top"/>
    </xf>
    <xf numFmtId="3" fontId="48" fillId="0" borderId="100" xfId="0" applyNumberFormat="1" applyFont="1" applyBorder="1" applyAlignment="1">
      <alignment horizontal="right" vertical="top"/>
    </xf>
    <xf numFmtId="0" fontId="48" fillId="0" borderId="101" xfId="0" applyFont="1" applyBorder="1" applyAlignment="1">
      <alignment horizontal="right" vertical="top"/>
    </xf>
    <xf numFmtId="174" fontId="48" fillId="8" borderId="102" xfId="0" applyNumberFormat="1" applyFont="1" applyFill="1" applyBorder="1" applyAlignment="1">
      <alignment horizontal="right" vertical="top"/>
    </xf>
    <xf numFmtId="0" fontId="50" fillId="9" borderId="89" xfId="0" applyFont="1" applyFill="1" applyBorder="1" applyAlignment="1">
      <alignment vertical="top"/>
    </xf>
    <xf numFmtId="0" fontId="50" fillId="9" borderId="89" xfId="0" applyFont="1" applyFill="1" applyBorder="1" applyAlignment="1">
      <alignment vertical="top" indent="2"/>
    </xf>
    <xf numFmtId="0" fontId="50" fillId="9" borderId="89" xfId="0" applyFont="1" applyFill="1" applyBorder="1" applyAlignment="1">
      <alignment vertical="top" indent="4"/>
    </xf>
    <xf numFmtId="0" fontId="51" fillId="9" borderId="94" xfId="0" applyFont="1" applyFill="1" applyBorder="1" applyAlignment="1">
      <alignment vertical="top" indent="6"/>
    </xf>
    <xf numFmtId="0" fontId="50" fillId="9" borderId="89" xfId="0" applyFont="1" applyFill="1" applyBorder="1" applyAlignment="1">
      <alignment vertical="top" indent="8"/>
    </xf>
    <xf numFmtId="0" fontId="51" fillId="9" borderId="94" xfId="0" applyFont="1" applyFill="1" applyBorder="1" applyAlignment="1">
      <alignment vertical="top" indent="2"/>
    </xf>
    <xf numFmtId="0" fontId="51" fillId="9" borderId="94" xfId="0" applyFont="1" applyFill="1" applyBorder="1" applyAlignment="1">
      <alignment vertical="top" indent="4"/>
    </xf>
    <xf numFmtId="0" fontId="50" fillId="9" borderId="89" xfId="0" applyFont="1" applyFill="1" applyBorder="1" applyAlignment="1">
      <alignment vertical="top" indent="6"/>
    </xf>
    <xf numFmtId="0" fontId="51" fillId="9" borderId="94" xfId="0" applyFont="1" applyFill="1" applyBorder="1" applyAlignment="1">
      <alignment vertical="top"/>
    </xf>
    <xf numFmtId="0" fontId="45" fillId="9" borderId="89" xfId="0" applyFont="1" applyFill="1" applyBorder="1"/>
    <xf numFmtId="0" fontId="51" fillId="9" borderId="23" xfId="0" applyFont="1" applyFill="1" applyBorder="1" applyAlignment="1">
      <alignment vertical="top"/>
    </xf>
    <xf numFmtId="0" fontId="39" fillId="0" borderId="0" xfId="0" applyNumberFormat="1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left"/>
    </xf>
    <xf numFmtId="3" fontId="39" fillId="0" borderId="0" xfId="0" applyNumberFormat="1" applyFont="1" applyFill="1" applyBorder="1"/>
    <xf numFmtId="9" fontId="39" fillId="0" borderId="0" xfId="0" applyNumberFormat="1" applyFont="1" applyFill="1" applyBorder="1"/>
    <xf numFmtId="165" fontId="44" fillId="2" borderId="59" xfId="53" applyNumberFormat="1" applyFont="1" applyFill="1" applyBorder="1" applyAlignment="1">
      <alignment horizontal="left"/>
    </xf>
    <xf numFmtId="165" fontId="44" fillId="2" borderId="61" xfId="53" applyNumberFormat="1" applyFont="1" applyFill="1" applyBorder="1" applyAlignment="1">
      <alignment horizontal="left"/>
    </xf>
    <xf numFmtId="165" fontId="44" fillId="2" borderId="69" xfId="53" applyNumberFormat="1" applyFont="1" applyFill="1" applyBorder="1" applyAlignment="1">
      <alignment horizontal="left"/>
    </xf>
    <xf numFmtId="3" fontId="44" fillId="2" borderId="69" xfId="53" applyNumberFormat="1" applyFont="1" applyFill="1" applyBorder="1" applyAlignment="1">
      <alignment horizontal="left"/>
    </xf>
    <xf numFmtId="3" fontId="44" fillId="2" borderId="78" xfId="53" applyNumberFormat="1" applyFont="1" applyFill="1" applyBorder="1" applyAlignment="1">
      <alignment horizontal="left"/>
    </xf>
    <xf numFmtId="0" fontId="0" fillId="0" borderId="29" xfId="0" applyFill="1" applyBorder="1"/>
    <xf numFmtId="0" fontId="0" fillId="0" borderId="34" xfId="0" applyFill="1" applyBorder="1"/>
    <xf numFmtId="165" fontId="0" fillId="0" borderId="34" xfId="0" applyNumberFormat="1" applyFill="1" applyBorder="1"/>
    <xf numFmtId="165" fontId="0" fillId="0" borderId="34" xfId="0" applyNumberFormat="1" applyFill="1" applyBorder="1" applyAlignment="1">
      <alignment horizontal="right"/>
    </xf>
    <xf numFmtId="3" fontId="0" fillId="0" borderId="34" xfId="0" applyNumberFormat="1" applyFill="1" applyBorder="1"/>
    <xf numFmtId="3" fontId="0" fillId="0" borderId="30" xfId="0" applyNumberFormat="1" applyFill="1" applyBorder="1"/>
    <xf numFmtId="0" fontId="0" fillId="0" borderId="10" xfId="0" applyFill="1" applyBorder="1"/>
    <xf numFmtId="0" fontId="0" fillId="0" borderId="11" xfId="0" applyFill="1" applyBorder="1"/>
    <xf numFmtId="165" fontId="0" fillId="0" borderId="11" xfId="0" applyNumberFormat="1" applyFill="1" applyBorder="1"/>
    <xf numFmtId="165" fontId="0" fillId="0" borderId="11" xfId="0" applyNumberFormat="1" applyFill="1" applyBorder="1" applyAlignment="1">
      <alignment horizontal="right"/>
    </xf>
    <xf numFmtId="3" fontId="0" fillId="0" borderId="11" xfId="0" applyNumberFormat="1" applyFill="1" applyBorder="1"/>
    <xf numFmtId="3" fontId="0" fillId="0" borderId="12" xfId="0" applyNumberFormat="1" applyFill="1" applyBorder="1"/>
    <xf numFmtId="0" fontId="0" fillId="0" borderId="26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7" xfId="0" applyNumberFormat="1" applyFill="1" applyBorder="1"/>
    <xf numFmtId="0" fontId="52" fillId="2" borderId="59" xfId="0" applyFont="1" applyFill="1" applyBorder="1"/>
    <xf numFmtId="3" fontId="52" fillId="2" borderId="70" xfId="0" applyNumberFormat="1" applyFont="1" applyFill="1" applyBorder="1"/>
    <xf numFmtId="9" fontId="52" fillId="2" borderId="68" xfId="0" applyNumberFormat="1" applyFont="1" applyFill="1" applyBorder="1"/>
    <xf numFmtId="3" fontId="52" fillId="2" borderId="78" xfId="0" applyNumberFormat="1" applyFont="1" applyFill="1" applyBorder="1"/>
    <xf numFmtId="9" fontId="0" fillId="0" borderId="34" xfId="0" applyNumberFormat="1" applyFill="1" applyBorder="1"/>
    <xf numFmtId="9" fontId="0" fillId="0" borderId="11" xfId="0" applyNumberFormat="1" applyFill="1" applyBorder="1"/>
    <xf numFmtId="9" fontId="0" fillId="0" borderId="28" xfId="0" applyNumberFormat="1" applyFill="1" applyBorder="1"/>
    <xf numFmtId="3" fontId="0" fillId="0" borderId="15" xfId="0" applyNumberFormat="1" applyFill="1" applyBorder="1"/>
    <xf numFmtId="9" fontId="0" fillId="0" borderId="15" xfId="0" applyNumberFormat="1" applyFill="1" applyBorder="1"/>
    <xf numFmtId="3" fontId="0" fillId="0" borderId="16" xfId="0" applyNumberFormat="1" applyFill="1" applyBorder="1"/>
    <xf numFmtId="9" fontId="0" fillId="0" borderId="32" xfId="0" applyNumberFormat="1" applyFill="1" applyBorder="1"/>
    <xf numFmtId="0" fontId="34" fillId="9" borderId="24" xfId="0" applyFont="1" applyFill="1" applyBorder="1"/>
    <xf numFmtId="3" fontId="34" fillId="9" borderId="32" xfId="0" applyNumberFormat="1" applyFont="1" applyFill="1" applyBorder="1"/>
    <xf numFmtId="9" fontId="34" fillId="9" borderId="32" xfId="0" applyNumberFormat="1" applyFont="1" applyFill="1" applyBorder="1"/>
    <xf numFmtId="3" fontId="34" fillId="9" borderId="25" xfId="0" applyNumberFormat="1" applyFont="1" applyFill="1" applyBorder="1"/>
    <xf numFmtId="0" fontId="34" fillId="0" borderId="29" xfId="0" applyFont="1" applyFill="1" applyBorder="1"/>
    <xf numFmtId="0" fontId="34" fillId="0" borderId="10" xfId="0" applyFont="1" applyFill="1" applyBorder="1"/>
    <xf numFmtId="0" fontId="34" fillId="0" borderId="14" xfId="0" applyFont="1" applyFill="1" applyBorder="1"/>
    <xf numFmtId="0" fontId="52" fillId="2" borderId="61" xfId="0" applyFont="1" applyFill="1" applyBorder="1"/>
    <xf numFmtId="3" fontId="52" fillId="2" borderId="0" xfId="0" applyNumberFormat="1" applyFont="1" applyFill="1" applyBorder="1"/>
    <xf numFmtId="3" fontId="52" fillId="2" borderId="21" xfId="0" applyNumberFormat="1" applyFont="1" applyFill="1" applyBorder="1"/>
    <xf numFmtId="0" fontId="3" fillId="2" borderId="59" xfId="79" applyFont="1" applyFill="1" applyBorder="1" applyAlignment="1">
      <alignment horizontal="left"/>
    </xf>
    <xf numFmtId="0" fontId="34" fillId="9" borderId="51" xfId="0" applyFont="1" applyFill="1" applyBorder="1"/>
    <xf numFmtId="0" fontId="34" fillId="9" borderId="9" xfId="0" applyFont="1" applyFill="1" applyBorder="1"/>
    <xf numFmtId="0" fontId="34" fillId="9" borderId="53" xfId="0" applyFont="1" applyFill="1" applyBorder="1"/>
    <xf numFmtId="3" fontId="3" fillId="2" borderId="15" xfId="80" applyNumberFormat="1" applyFont="1" applyFill="1" applyBorder="1"/>
    <xf numFmtId="0" fontId="3" fillId="2" borderId="15" xfId="80" applyFont="1" applyFill="1" applyBorder="1"/>
    <xf numFmtId="3" fontId="0" fillId="0" borderId="29" xfId="0" applyNumberFormat="1" applyFill="1" applyBorder="1"/>
    <xf numFmtId="3" fontId="0" fillId="0" borderId="10" xfId="0" applyNumberFormat="1" applyFill="1" applyBorder="1"/>
    <xf numFmtId="3" fontId="0" fillId="0" borderId="26" xfId="0" applyNumberFormat="1" applyFill="1" applyBorder="1"/>
    <xf numFmtId="3" fontId="0" fillId="0" borderId="64" xfId="0" applyNumberFormat="1" applyFill="1" applyBorder="1"/>
    <xf numFmtId="3" fontId="0" fillId="0" borderId="19" xfId="0" applyNumberFormat="1" applyFill="1" applyBorder="1"/>
    <xf numFmtId="3" fontId="0" fillId="0" borderId="66" xfId="0" applyNumberFormat="1" applyFill="1" applyBorder="1"/>
    <xf numFmtId="9" fontId="3" fillId="2" borderId="15" xfId="80" applyNumberFormat="1" applyFont="1" applyFill="1" applyBorder="1"/>
    <xf numFmtId="9" fontId="3" fillId="2" borderId="16" xfId="80" applyNumberFormat="1" applyFont="1" applyFill="1" applyBorder="1"/>
    <xf numFmtId="9" fontId="0" fillId="0" borderId="30" xfId="0" applyNumberFormat="1" applyFill="1" applyBorder="1"/>
    <xf numFmtId="9" fontId="0" fillId="0" borderId="12" xfId="0" applyNumberFormat="1" applyFill="1" applyBorder="1"/>
    <xf numFmtId="9" fontId="0" fillId="0" borderId="27" xfId="0" applyNumberFormat="1" applyFill="1" applyBorder="1"/>
    <xf numFmtId="0" fontId="0" fillId="0" borderId="51" xfId="0" applyFill="1" applyBorder="1"/>
    <xf numFmtId="0" fontId="0" fillId="0" borderId="9" xfId="0" applyFill="1" applyBorder="1"/>
    <xf numFmtId="0" fontId="0" fillId="0" borderId="53" xfId="0" applyFill="1" applyBorder="1"/>
    <xf numFmtId="3" fontId="0" fillId="0" borderId="63" xfId="0" applyNumberFormat="1" applyFill="1" applyBorder="1"/>
    <xf numFmtId="3" fontId="0" fillId="0" borderId="13" xfId="0" applyNumberFormat="1" applyFill="1" applyBorder="1"/>
    <xf numFmtId="3" fontId="0" fillId="0" borderId="37" xfId="0" applyNumberFormat="1" applyFill="1" applyBorder="1"/>
    <xf numFmtId="0" fontId="3" fillId="2" borderId="104" xfId="79" applyFont="1" applyFill="1" applyBorder="1" applyAlignment="1">
      <alignment horizontal="left"/>
    </xf>
    <xf numFmtId="0" fontId="3" fillId="2" borderId="105" xfId="79" applyFont="1" applyFill="1" applyBorder="1" applyAlignment="1">
      <alignment horizontal="left"/>
    </xf>
    <xf numFmtId="0" fontId="3" fillId="2" borderId="106" xfId="80" applyFont="1" applyFill="1" applyBorder="1" applyAlignment="1">
      <alignment horizontal="left"/>
    </xf>
    <xf numFmtId="0" fontId="3" fillId="2" borderId="106" xfId="79" applyFont="1" applyFill="1" applyBorder="1" applyAlignment="1">
      <alignment horizontal="left"/>
    </xf>
    <xf numFmtId="0" fontId="3" fillId="2" borderId="107" xfId="79" applyFont="1" applyFill="1" applyBorder="1" applyAlignment="1">
      <alignment horizontal="left"/>
    </xf>
    <xf numFmtId="0" fontId="0" fillId="0" borderId="34" xfId="0" applyFill="1" applyBorder="1" applyAlignment="1">
      <alignment horizontal="right"/>
    </xf>
    <xf numFmtId="0" fontId="0" fillId="0" borderId="34" xfId="0" applyFill="1" applyBorder="1" applyAlignment="1">
      <alignment horizontal="left"/>
    </xf>
    <xf numFmtId="166" fontId="0" fillId="0" borderId="34" xfId="0" applyNumberFormat="1" applyFill="1" applyBorder="1"/>
    <xf numFmtId="0" fontId="0" fillId="0" borderId="11" xfId="0" applyFill="1" applyBorder="1" applyAlignment="1">
      <alignment horizontal="right"/>
    </xf>
    <xf numFmtId="0" fontId="0" fillId="0" borderId="11" xfId="0" applyFill="1" applyBorder="1" applyAlignment="1">
      <alignment horizontal="left"/>
    </xf>
    <xf numFmtId="166" fontId="0" fillId="0" borderId="11" xfId="0" applyNumberFormat="1" applyFill="1" applyBorder="1"/>
    <xf numFmtId="0" fontId="0" fillId="0" borderId="28" xfId="0" applyFill="1" applyBorder="1" applyAlignment="1">
      <alignment horizontal="right"/>
    </xf>
    <xf numFmtId="0" fontId="0" fillId="0" borderId="28" xfId="0" applyFill="1" applyBorder="1" applyAlignment="1">
      <alignment horizontal="left"/>
    </xf>
    <xf numFmtId="166" fontId="0" fillId="0" borderId="28" xfId="0" applyNumberFormat="1" applyFill="1" applyBorder="1"/>
    <xf numFmtId="0" fontId="0" fillId="2" borderId="78" xfId="0" applyFill="1" applyBorder="1" applyAlignment="1">
      <alignment vertical="center"/>
    </xf>
    <xf numFmtId="0" fontId="44" fillId="2" borderId="20" xfId="26" applyNumberFormat="1" applyFont="1" applyFill="1" applyBorder="1"/>
    <xf numFmtId="0" fontId="44" fillId="2" borderId="0" xfId="26" applyNumberFormat="1" applyFont="1" applyFill="1" applyBorder="1"/>
    <xf numFmtId="0" fontId="44" fillId="2" borderId="21" xfId="26" applyNumberFormat="1" applyFont="1" applyFill="1" applyBorder="1" applyAlignment="1">
      <alignment horizontal="right"/>
    </xf>
    <xf numFmtId="170" fontId="0" fillId="0" borderId="32" xfId="0" applyNumberFormat="1" applyFill="1" applyBorder="1"/>
    <xf numFmtId="0" fontId="0" fillId="0" borderId="32" xfId="0" applyFill="1" applyBorder="1"/>
    <xf numFmtId="9" fontId="0" fillId="0" borderId="25" xfId="0" applyNumberFormat="1" applyFill="1" applyBorder="1"/>
    <xf numFmtId="0" fontId="34" fillId="0" borderId="24" xfId="0" applyFont="1" applyFill="1" applyBorder="1"/>
    <xf numFmtId="0" fontId="0" fillId="2" borderId="36" xfId="0" applyFill="1" applyBorder="1" applyAlignment="1">
      <alignment horizontal="center" vertical="top" wrapText="1"/>
    </xf>
    <xf numFmtId="0" fontId="44" fillId="2" borderId="36" xfId="0" applyFont="1" applyFill="1" applyBorder="1" applyAlignment="1">
      <alignment horizontal="center" vertical="top"/>
    </xf>
    <xf numFmtId="49" fontId="44" fillId="2" borderId="36" xfId="0" applyNumberFormat="1" applyFont="1" applyFill="1" applyBorder="1" applyAlignment="1">
      <alignment horizontal="center" vertical="top"/>
    </xf>
    <xf numFmtId="0" fontId="44" fillId="2" borderId="36" xfId="0" applyFont="1" applyFill="1" applyBorder="1" applyAlignment="1">
      <alignment horizontal="center" vertical="center"/>
    </xf>
    <xf numFmtId="3" fontId="44" fillId="2" borderId="20" xfId="0" applyNumberFormat="1" applyFont="1" applyFill="1" applyBorder="1" applyAlignment="1">
      <alignment horizontal="left"/>
    </xf>
    <xf numFmtId="3" fontId="44" fillId="2" borderId="21" xfId="0" applyNumberFormat="1" applyFont="1" applyFill="1" applyBorder="1" applyAlignment="1">
      <alignment horizontal="center"/>
    </xf>
    <xf numFmtId="3" fontId="44" fillId="2" borderId="0" xfId="0" applyNumberFormat="1" applyFont="1" applyFill="1" applyBorder="1" applyAlignment="1">
      <alignment horizontal="center"/>
    </xf>
    <xf numFmtId="9" fontId="61" fillId="2" borderId="21" xfId="0" applyNumberFormat="1" applyFont="1" applyFill="1" applyBorder="1" applyAlignment="1">
      <alignment horizontal="center" vertical="top"/>
    </xf>
    <xf numFmtId="3" fontId="44" fillId="2" borderId="21" xfId="0" applyNumberFormat="1" applyFont="1" applyFill="1" applyBorder="1" applyAlignment="1">
      <alignment horizontal="center" vertical="top"/>
    </xf>
    <xf numFmtId="170" fontId="0" fillId="0" borderId="34" xfId="0" applyNumberFormat="1" applyFill="1" applyBorder="1"/>
    <xf numFmtId="170" fontId="0" fillId="0" borderId="11" xfId="0" applyNumberFormat="1" applyFill="1" applyBorder="1"/>
    <xf numFmtId="170" fontId="0" fillId="0" borderId="28" xfId="0" applyNumberFormat="1" applyFill="1" applyBorder="1"/>
    <xf numFmtId="0" fontId="34" fillId="0" borderId="26" xfId="0" applyFont="1" applyFill="1" applyBorder="1"/>
    <xf numFmtId="0" fontId="44" fillId="2" borderId="20" xfId="0" applyNumberFormat="1" applyFont="1" applyFill="1" applyBorder="1" applyAlignment="1">
      <alignment horizontal="left"/>
    </xf>
    <xf numFmtId="0" fontId="44" fillId="2" borderId="21" xfId="0" applyNumberFormat="1" applyFont="1" applyFill="1" applyBorder="1" applyAlignment="1">
      <alignment horizontal="left"/>
    </xf>
    <xf numFmtId="0" fontId="44" fillId="2" borderId="0" xfId="0" applyNumberFormat="1" applyFont="1" applyFill="1" applyBorder="1" applyAlignment="1">
      <alignment horizontal="left"/>
    </xf>
    <xf numFmtId="0" fontId="61" fillId="2" borderId="21" xfId="0" applyNumberFormat="1" applyFont="1" applyFill="1" applyBorder="1" applyAlignment="1">
      <alignment horizontal="center" vertical="top"/>
    </xf>
    <xf numFmtId="3" fontId="15" fillId="0" borderId="103" xfId="0" applyNumberFormat="1" applyFont="1" applyBorder="1" applyAlignment="1">
      <alignment horizontal="right"/>
    </xf>
    <xf numFmtId="167" fontId="15" fillId="0" borderId="103" xfId="0" applyNumberFormat="1" applyFont="1" applyBorder="1" applyAlignment="1">
      <alignment horizontal="right"/>
    </xf>
    <xf numFmtId="167" fontId="15" fillId="0" borderId="57" xfId="0" applyNumberFormat="1" applyFont="1" applyBorder="1" applyAlignment="1">
      <alignment horizontal="right"/>
    </xf>
    <xf numFmtId="3" fontId="5" fillId="0" borderId="103" xfId="0" applyNumberFormat="1" applyFont="1" applyBorder="1" applyAlignment="1">
      <alignment horizontal="right"/>
    </xf>
    <xf numFmtId="167" fontId="5" fillId="0" borderId="103" xfId="0" applyNumberFormat="1" applyFont="1" applyBorder="1" applyAlignment="1">
      <alignment horizontal="right"/>
    </xf>
    <xf numFmtId="167" fontId="5" fillId="0" borderId="57" xfId="0" applyNumberFormat="1" applyFont="1" applyBorder="1" applyAlignment="1">
      <alignment horizontal="right"/>
    </xf>
    <xf numFmtId="175" fontId="5" fillId="0" borderId="103" xfId="0" applyNumberFormat="1" applyFont="1" applyBorder="1" applyAlignment="1">
      <alignment horizontal="right"/>
    </xf>
    <xf numFmtId="4" fontId="5" fillId="0" borderId="103" xfId="0" applyNumberFormat="1" applyFont="1" applyBorder="1" applyAlignment="1">
      <alignment horizontal="right"/>
    </xf>
    <xf numFmtId="3" fontId="5" fillId="0" borderId="103" xfId="0" applyNumberFormat="1" applyFont="1" applyBorder="1"/>
    <xf numFmtId="3" fontId="13" fillId="0" borderId="22" xfId="0" applyNumberFormat="1" applyFont="1" applyBorder="1" applyAlignment="1">
      <alignment horizontal="center"/>
    </xf>
    <xf numFmtId="3" fontId="15" fillId="0" borderId="103" xfId="0" applyNumberFormat="1" applyFont="1" applyBorder="1"/>
    <xf numFmtId="167" fontId="15" fillId="0" borderId="103" xfId="0" applyNumberFormat="1" applyFont="1" applyBorder="1"/>
    <xf numFmtId="167" fontId="15" fillId="0" borderId="57" xfId="0" applyNumberFormat="1" applyFont="1" applyBorder="1"/>
    <xf numFmtId="167" fontId="13" fillId="0" borderId="57" xfId="0" applyNumberFormat="1" applyFont="1" applyBorder="1" applyAlignment="1">
      <alignment horizontal="right"/>
    </xf>
    <xf numFmtId="167" fontId="15" fillId="0" borderId="21" xfId="0" applyNumberFormat="1" applyFont="1" applyBorder="1"/>
    <xf numFmtId="167" fontId="5" fillId="0" borderId="21" xfId="0" applyNumberFormat="1" applyFont="1" applyBorder="1" applyAlignment="1">
      <alignment horizontal="right"/>
    </xf>
    <xf numFmtId="3" fontId="13" fillId="0" borderId="36" xfId="0" applyNumberFormat="1" applyFont="1" applyBorder="1" applyAlignment="1">
      <alignment horizontal="center"/>
    </xf>
    <xf numFmtId="167" fontId="15" fillId="0" borderId="21" xfId="0" applyNumberFormat="1" applyFont="1" applyBorder="1" applyAlignment="1">
      <alignment horizontal="right"/>
    </xf>
    <xf numFmtId="3" fontId="45" fillId="0" borderId="103" xfId="0" applyNumberFormat="1" applyFont="1" applyBorder="1"/>
    <xf numFmtId="167" fontId="45" fillId="0" borderId="103" xfId="0" applyNumberFormat="1" applyFont="1" applyBorder="1"/>
    <xf numFmtId="167" fontId="45" fillId="0" borderId="57" xfId="0" applyNumberFormat="1" applyFont="1" applyBorder="1"/>
    <xf numFmtId="0" fontId="5" fillId="0" borderId="103" xfId="0" applyFont="1" applyBorder="1"/>
    <xf numFmtId="9" fontId="45" fillId="0" borderId="103" xfId="0" applyNumberFormat="1" applyFont="1" applyBorder="1"/>
    <xf numFmtId="3" fontId="45" fillId="0" borderId="103" xfId="0" applyNumberFormat="1" applyFont="1" applyBorder="1" applyAlignment="1">
      <alignment horizontal="right"/>
    </xf>
    <xf numFmtId="167" fontId="45" fillId="0" borderId="21" xfId="0" applyNumberFormat="1" applyFont="1" applyBorder="1"/>
    <xf numFmtId="49" fontId="3" fillId="2" borderId="36" xfId="26" applyNumberFormat="1" applyFont="1" applyFill="1" applyBorder="1" applyAlignment="1">
      <alignment horizontal="left" vertical="top"/>
    </xf>
    <xf numFmtId="169" fontId="3" fillId="2" borderId="20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21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 wrapText="1"/>
    </xf>
    <xf numFmtId="169" fontId="3" fillId="2" borderId="36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/>
    </xf>
    <xf numFmtId="3" fontId="3" fillId="2" borderId="36" xfId="26" applyNumberFormat="1" applyFont="1" applyFill="1" applyBorder="1" applyAlignment="1">
      <alignment horizontal="center" vertical="top"/>
    </xf>
    <xf numFmtId="3" fontId="3" fillId="2" borderId="20" xfId="26" applyNumberFormat="1" applyFont="1" applyFill="1" applyBorder="1" applyAlignment="1">
      <alignment horizontal="left" vertical="center"/>
    </xf>
    <xf numFmtId="3" fontId="3" fillId="2" borderId="21" xfId="26" applyNumberFormat="1" applyFont="1" applyFill="1" applyBorder="1" applyAlignment="1">
      <alignment horizontal="left" vertical="center"/>
    </xf>
    <xf numFmtId="169" fontId="3" fillId="2" borderId="20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21" xfId="24" applyNumberFormat="1" applyFont="1" applyFill="1" applyBorder="1" applyAlignment="1">
      <alignment horizontal="left" vertical="center" wrapText="1"/>
    </xf>
    <xf numFmtId="167" fontId="3" fillId="2" borderId="21" xfId="24" applyNumberFormat="1" applyFont="1" applyFill="1" applyBorder="1" applyAlignment="1">
      <alignment horizontal="left" vertical="center" wrapText="1"/>
    </xf>
    <xf numFmtId="3" fontId="45" fillId="0" borderId="55" xfId="0" applyNumberFormat="1" applyFont="1" applyBorder="1"/>
    <xf numFmtId="167" fontId="45" fillId="0" borderId="55" xfId="0" applyNumberFormat="1" applyFont="1" applyBorder="1"/>
    <xf numFmtId="167" fontId="45" fillId="0" borderId="56" xfId="0" applyNumberFormat="1" applyFont="1" applyBorder="1"/>
    <xf numFmtId="3" fontId="15" fillId="0" borderId="55" xfId="0" applyNumberFormat="1" applyFont="1" applyBorder="1" applyAlignment="1">
      <alignment horizontal="right"/>
    </xf>
    <xf numFmtId="167" fontId="15" fillId="0" borderId="55" xfId="0" applyNumberFormat="1" applyFont="1" applyBorder="1" applyAlignment="1">
      <alignment horizontal="right"/>
    </xf>
    <xf numFmtId="167" fontId="15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7" fontId="5" fillId="0" borderId="55" xfId="0" applyNumberFormat="1" applyFont="1" applyBorder="1" applyAlignment="1">
      <alignment horizontal="right"/>
    </xf>
    <xf numFmtId="167" fontId="5" fillId="0" borderId="56" xfId="0" applyNumberFormat="1" applyFont="1" applyBorder="1" applyAlignment="1">
      <alignment horizontal="right"/>
    </xf>
    <xf numFmtId="175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9" fontId="45" fillId="0" borderId="55" xfId="0" applyNumberFormat="1" applyFont="1" applyBorder="1"/>
    <xf numFmtId="3" fontId="13" fillId="0" borderId="35" xfId="0" applyNumberFormat="1" applyFont="1" applyBorder="1" applyAlignment="1">
      <alignment horizontal="center"/>
    </xf>
    <xf numFmtId="3" fontId="15" fillId="0" borderId="0" xfId="0" applyNumberFormat="1" applyFont="1" applyBorder="1"/>
    <xf numFmtId="167" fontId="15" fillId="0" borderId="0" xfId="0" applyNumberFormat="1" applyFont="1" applyBorder="1"/>
    <xf numFmtId="3" fontId="4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45" fillId="0" borderId="0" xfId="0" applyNumberFormat="1" applyFont="1" applyBorder="1"/>
    <xf numFmtId="9" fontId="45" fillId="0" borderId="0" xfId="0" applyNumberFormat="1" applyFont="1" applyBorder="1"/>
    <xf numFmtId="167" fontId="4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167" fontId="15" fillId="0" borderId="0" xfId="0" applyNumberFormat="1" applyFont="1" applyBorder="1" applyAlignment="1">
      <alignment horizontal="right"/>
    </xf>
    <xf numFmtId="49" fontId="3" fillId="0" borderId="35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73" xfId="0" applyNumberFormat="1" applyFont="1" applyBorder="1" applyAlignment="1">
      <alignment horizontal="center"/>
    </xf>
    <xf numFmtId="3" fontId="45" fillId="0" borderId="2" xfId="0" applyNumberFormat="1" applyFont="1" applyBorder="1"/>
    <xf numFmtId="167" fontId="45" fillId="0" borderId="2" xfId="0" applyNumberFormat="1" applyFont="1" applyBorder="1"/>
    <xf numFmtId="167" fontId="45" fillId="0" borderId="3" xfId="0" applyNumberFormat="1" applyFont="1" applyBorder="1"/>
    <xf numFmtId="3" fontId="45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3" fontId="15" fillId="0" borderId="2" xfId="0" applyNumberFormat="1" applyFont="1" applyBorder="1" applyAlignment="1">
      <alignment horizontal="right"/>
    </xf>
    <xf numFmtId="167" fontId="15" fillId="0" borderId="2" xfId="0" applyNumberFormat="1" applyFont="1" applyBorder="1" applyAlignment="1">
      <alignment horizontal="right"/>
    </xf>
    <xf numFmtId="167" fontId="15" fillId="0" borderId="3" xfId="0" applyNumberFormat="1" applyFont="1" applyBorder="1" applyAlignment="1">
      <alignment horizontal="right"/>
    </xf>
    <xf numFmtId="175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45" fillId="0" borderId="2" xfId="0" applyNumberFormat="1" applyFont="1" applyBorder="1"/>
    <xf numFmtId="3" fontId="13" fillId="0" borderId="73" xfId="0" applyNumberFormat="1" applyFont="1" applyBorder="1" applyAlignment="1">
      <alignment horizontal="center"/>
    </xf>
    <xf numFmtId="0" fontId="62" fillId="2" borderId="36" xfId="0" applyFont="1" applyFill="1" applyBorder="1" applyAlignment="1">
      <alignment vertical="center" wrapText="1"/>
    </xf>
    <xf numFmtId="0" fontId="44" fillId="2" borderId="20" xfId="26" applyNumberFormat="1" applyFont="1" applyFill="1" applyBorder="1" applyAlignment="1">
      <alignment horizontal="right"/>
    </xf>
    <xf numFmtId="0" fontId="44" fillId="2" borderId="0" xfId="26" applyNumberFormat="1" applyFont="1" applyFill="1" applyBorder="1" applyAlignment="1">
      <alignment horizontal="right"/>
    </xf>
    <xf numFmtId="3" fontId="44" fillId="2" borderId="67" xfId="76" applyNumberFormat="1" applyFont="1" applyFill="1" applyBorder="1" applyAlignment="1">
      <alignment horizontal="center" vertical="center"/>
    </xf>
    <xf numFmtId="3" fontId="44" fillId="2" borderId="69" xfId="76" applyNumberFormat="1" applyFont="1" applyFill="1" applyBorder="1" applyAlignment="1">
      <alignment horizontal="center" vertical="center"/>
    </xf>
    <xf numFmtId="0" fontId="39" fillId="0" borderId="29" xfId="76" applyFont="1" applyFill="1" applyBorder="1"/>
    <xf numFmtId="0" fontId="39" fillId="0" borderId="26" xfId="76" applyFont="1" applyFill="1" applyBorder="1"/>
    <xf numFmtId="0" fontId="39" fillId="0" borderId="64" xfId="76" applyFont="1" applyFill="1" applyBorder="1"/>
    <xf numFmtId="0" fontId="39" fillId="0" borderId="66" xfId="76" applyFont="1" applyFill="1" applyBorder="1"/>
    <xf numFmtId="0" fontId="44" fillId="2" borderId="15" xfId="76" applyNumberFormat="1" applyFont="1" applyFill="1" applyBorder="1" applyAlignment="1">
      <alignment horizontal="left"/>
    </xf>
    <xf numFmtId="0" fontId="44" fillId="2" borderId="108" xfId="76" applyNumberFormat="1" applyFont="1" applyFill="1" applyBorder="1" applyAlignment="1">
      <alignment horizontal="left"/>
    </xf>
    <xf numFmtId="3" fontId="39" fillId="0" borderId="29" xfId="76" applyNumberFormat="1" applyFont="1" applyFill="1" applyBorder="1"/>
    <xf numFmtId="3" fontId="39" fillId="0" borderId="34" xfId="76" applyNumberFormat="1" applyFont="1" applyFill="1" applyBorder="1"/>
    <xf numFmtId="3" fontId="39" fillId="0" borderId="26" xfId="76" applyNumberFormat="1" applyFont="1" applyFill="1" applyBorder="1"/>
    <xf numFmtId="3" fontId="39" fillId="0" borderId="28" xfId="76" applyNumberFormat="1" applyFont="1" applyFill="1" applyBorder="1"/>
    <xf numFmtId="9" fontId="39" fillId="0" borderId="64" xfId="76" applyNumberFormat="1" applyFont="1" applyFill="1" applyBorder="1"/>
    <xf numFmtId="9" fontId="39" fillId="0" borderId="66" xfId="76" applyNumberFormat="1" applyFont="1" applyFill="1" applyBorder="1"/>
    <xf numFmtId="0" fontId="44" fillId="2" borderId="17" xfId="76" applyNumberFormat="1" applyFont="1" applyFill="1" applyBorder="1" applyAlignment="1">
      <alignment horizontal="left"/>
    </xf>
    <xf numFmtId="170" fontId="39" fillId="0" borderId="29" xfId="76" applyNumberFormat="1" applyFont="1" applyFill="1" applyBorder="1"/>
    <xf numFmtId="170" fontId="39" fillId="0" borderId="34" xfId="76" applyNumberFormat="1" applyFont="1" applyFill="1" applyBorder="1"/>
    <xf numFmtId="170" fontId="39" fillId="0" borderId="26" xfId="76" applyNumberFormat="1" applyFont="1" applyFill="1" applyBorder="1"/>
    <xf numFmtId="170" fontId="39" fillId="0" borderId="28" xfId="76" applyNumberFormat="1" applyFont="1" applyFill="1" applyBorder="1"/>
    <xf numFmtId="0" fontId="44" fillId="2" borderId="16" xfId="76" applyNumberFormat="1" applyFont="1" applyFill="1" applyBorder="1" applyAlignment="1">
      <alignment horizontal="left"/>
    </xf>
    <xf numFmtId="3" fontId="39" fillId="0" borderId="30" xfId="76" applyNumberFormat="1" applyFont="1" applyFill="1" applyBorder="1"/>
    <xf numFmtId="3" fontId="39" fillId="0" borderId="27" xfId="76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0.94064696549548743</c:v>
                </c:pt>
                <c:pt idx="1">
                  <c:v>0.8728138925429979</c:v>
                </c:pt>
                <c:pt idx="2">
                  <c:v>0.8607265836556377</c:v>
                </c:pt>
                <c:pt idx="3">
                  <c:v>0.87044227025274434</c:v>
                </c:pt>
                <c:pt idx="4">
                  <c:v>0.86862049270338237</c:v>
                </c:pt>
                <c:pt idx="5">
                  <c:v>0.85892451937447434</c:v>
                </c:pt>
                <c:pt idx="6">
                  <c:v>0.85584465726504211</c:v>
                </c:pt>
                <c:pt idx="7">
                  <c:v>0.78579541145639376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620160"/>
        <c:axId val="10586228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0.82881281031039788</c:v>
                </c:pt>
                <c:pt idx="1">
                  <c:v>0.82881281031039788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625024"/>
        <c:axId val="1058626560"/>
      </c:scatterChart>
      <c:catAx>
        <c:axId val="105862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862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8622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8620160"/>
        <c:crosses val="autoZero"/>
        <c:crossBetween val="between"/>
      </c:valAx>
      <c:valAx>
        <c:axId val="10586250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58626560"/>
        <c:crosses val="max"/>
        <c:crossBetween val="midCat"/>
      </c:valAx>
      <c:valAx>
        <c:axId val="10586265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586250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0.90825123152709364</c:v>
                </c:pt>
                <c:pt idx="1">
                  <c:v>0.98225276979893306</c:v>
                </c:pt>
                <c:pt idx="2">
                  <c:v>0.96181225677856175</c:v>
                </c:pt>
                <c:pt idx="3">
                  <c:v>0.96485760859142766</c:v>
                </c:pt>
                <c:pt idx="4">
                  <c:v>0.93766826967710781</c:v>
                </c:pt>
                <c:pt idx="5">
                  <c:v>0.90394616090547575</c:v>
                </c:pt>
                <c:pt idx="6">
                  <c:v>0.88732825317267194</c:v>
                </c:pt>
                <c:pt idx="7">
                  <c:v>0.87551568332132801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392000"/>
        <c:axId val="106542732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5428864"/>
        <c:axId val="1065447424"/>
      </c:scatterChart>
      <c:catAx>
        <c:axId val="106539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542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54273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65392000"/>
        <c:crosses val="autoZero"/>
        <c:crossBetween val="between"/>
      </c:valAx>
      <c:valAx>
        <c:axId val="106542886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65447424"/>
        <c:crosses val="max"/>
        <c:crossBetween val="midCat"/>
      </c:valAx>
      <c:valAx>
        <c:axId val="106544742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06542886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5" bestFit="1" customWidth="1"/>
    <col min="2" max="2" width="89.109375" style="65" bestFit="1" customWidth="1"/>
    <col min="3" max="3" width="16.109375" style="67" customWidth="1"/>
    <col min="4" max="16384" width="8.88671875" style="65"/>
  </cols>
  <sheetData>
    <row r="1" spans="1:3" ht="18.600000000000001" customHeight="1" thickBot="1" x14ac:dyDescent="0.4">
      <c r="A1" s="392" t="s">
        <v>173</v>
      </c>
      <c r="B1" s="393"/>
      <c r="C1" s="64"/>
    </row>
    <row r="2" spans="1:3" ht="14.4" customHeight="1" thickBot="1" x14ac:dyDescent="0.35">
      <c r="A2" s="521" t="s">
        <v>245</v>
      </c>
      <c r="B2" s="66"/>
    </row>
    <row r="3" spans="1:3" ht="14.4" customHeight="1" thickBot="1" x14ac:dyDescent="0.35">
      <c r="A3" s="388" t="s">
        <v>225</v>
      </c>
      <c r="B3" s="389"/>
      <c r="C3" s="64"/>
    </row>
    <row r="4" spans="1:3" ht="14.4" customHeight="1" x14ac:dyDescent="0.3">
      <c r="A4" s="252" t="str">
        <f t="shared" ref="A4:A8" si="0">HYPERLINK("#'"&amp;C4&amp;"'!A1",C4)</f>
        <v>Motivace</v>
      </c>
      <c r="B4" s="253" t="s">
        <v>192</v>
      </c>
      <c r="C4" s="64" t="s">
        <v>193</v>
      </c>
    </row>
    <row r="5" spans="1:3" ht="14.4" customHeight="1" x14ac:dyDescent="0.3">
      <c r="A5" s="254" t="str">
        <f t="shared" si="0"/>
        <v>HI</v>
      </c>
      <c r="B5" s="255" t="s">
        <v>215</v>
      </c>
      <c r="C5" s="67" t="s">
        <v>178</v>
      </c>
    </row>
    <row r="6" spans="1:3" ht="14.4" customHeight="1" x14ac:dyDescent="0.3">
      <c r="A6" s="256" t="str">
        <f t="shared" si="0"/>
        <v>HI Graf</v>
      </c>
      <c r="B6" s="257" t="s">
        <v>170</v>
      </c>
      <c r="C6" s="67" t="s">
        <v>179</v>
      </c>
    </row>
    <row r="7" spans="1:3" ht="14.4" customHeight="1" x14ac:dyDescent="0.3">
      <c r="A7" s="256" t="str">
        <f t="shared" si="0"/>
        <v>Man Tab</v>
      </c>
      <c r="B7" s="257" t="s">
        <v>247</v>
      </c>
      <c r="C7" s="67" t="s">
        <v>180</v>
      </c>
    </row>
    <row r="8" spans="1:3" ht="14.4" customHeight="1" thickBot="1" x14ac:dyDescent="0.35">
      <c r="A8" s="258" t="str">
        <f t="shared" si="0"/>
        <v>HV</v>
      </c>
      <c r="B8" s="259" t="s">
        <v>79</v>
      </c>
      <c r="C8" s="67" t="s">
        <v>90</v>
      </c>
    </row>
    <row r="9" spans="1:3" ht="14.4" customHeight="1" thickBot="1" x14ac:dyDescent="0.35">
      <c r="A9" s="260"/>
      <c r="B9" s="260"/>
    </row>
    <row r="10" spans="1:3" ht="14.4" customHeight="1" thickBot="1" x14ac:dyDescent="0.35">
      <c r="A10" s="390" t="s">
        <v>174</v>
      </c>
      <c r="B10" s="389"/>
      <c r="C10" s="64"/>
    </row>
    <row r="11" spans="1:3" ht="14.4" customHeight="1" x14ac:dyDescent="0.3">
      <c r="A11" s="261" t="str">
        <f t="shared" ref="A11:A21" si="1">HYPERLINK("#'"&amp;C11&amp;"'!A1",C11)</f>
        <v>Léky Žádanky</v>
      </c>
      <c r="B11" s="255" t="s">
        <v>217</v>
      </c>
      <c r="C11" s="67" t="s">
        <v>181</v>
      </c>
    </row>
    <row r="12" spans="1:3" ht="14.4" customHeight="1" x14ac:dyDescent="0.3">
      <c r="A12" s="256" t="str">
        <f t="shared" si="1"/>
        <v>LŽ Detail</v>
      </c>
      <c r="B12" s="257" t="s">
        <v>216</v>
      </c>
      <c r="C12" s="67" t="s">
        <v>182</v>
      </c>
    </row>
    <row r="13" spans="1:3" ht="14.4" customHeight="1" x14ac:dyDescent="0.3">
      <c r="A13" s="256" t="str">
        <f t="shared" si="1"/>
        <v>LŽ PL</v>
      </c>
      <c r="B13" s="257" t="s">
        <v>674</v>
      </c>
      <c r="C13" s="67" t="s">
        <v>230</v>
      </c>
    </row>
    <row r="14" spans="1:3" s="318" customFormat="1" ht="14.4" customHeight="1" x14ac:dyDescent="0.3">
      <c r="A14" s="256" t="str">
        <f t="shared" si="1"/>
        <v>LŽ PL Detail</v>
      </c>
      <c r="B14" s="257" t="s">
        <v>212</v>
      </c>
      <c r="C14" s="67" t="s">
        <v>232</v>
      </c>
    </row>
    <row r="15" spans="1:3" ht="14.4" customHeight="1" x14ac:dyDescent="0.3">
      <c r="A15" s="256" t="str">
        <f t="shared" si="1"/>
        <v>Léky Recepty</v>
      </c>
      <c r="B15" s="257" t="s">
        <v>218</v>
      </c>
      <c r="C15" s="67" t="s">
        <v>183</v>
      </c>
    </row>
    <row r="16" spans="1:3" s="326" customFormat="1" ht="14.4" customHeight="1" x14ac:dyDescent="0.3">
      <c r="A16" s="256" t="str">
        <f t="shared" si="1"/>
        <v>LRp Lékaři</v>
      </c>
      <c r="B16" s="257" t="s">
        <v>235</v>
      </c>
      <c r="C16" s="67" t="s">
        <v>236</v>
      </c>
    </row>
    <row r="17" spans="1:3" ht="14.4" customHeight="1" x14ac:dyDescent="0.3">
      <c r="A17" s="256" t="str">
        <f t="shared" si="1"/>
        <v>LRp Detail</v>
      </c>
      <c r="B17" s="257" t="s">
        <v>219</v>
      </c>
      <c r="C17" s="67" t="s">
        <v>184</v>
      </c>
    </row>
    <row r="18" spans="1:3" ht="14.4" customHeight="1" x14ac:dyDescent="0.3">
      <c r="A18" s="256" t="str">
        <f t="shared" si="1"/>
        <v>LRp PL</v>
      </c>
      <c r="B18" s="257" t="s">
        <v>1294</v>
      </c>
      <c r="C18" s="67" t="s">
        <v>231</v>
      </c>
    </row>
    <row r="19" spans="1:3" s="319" customFormat="1" ht="14.4" customHeight="1" x14ac:dyDescent="0.3">
      <c r="A19" s="256" t="str">
        <f t="shared" ref="A19" si="2">HYPERLINK("#'"&amp;C19&amp;"'!A1",C19)</f>
        <v>LRp PL Detail</v>
      </c>
      <c r="B19" s="257" t="s">
        <v>214</v>
      </c>
      <c r="C19" s="67" t="s">
        <v>233</v>
      </c>
    </row>
    <row r="20" spans="1:3" ht="14.4" customHeight="1" x14ac:dyDescent="0.3">
      <c r="A20" s="261" t="str">
        <f t="shared" si="1"/>
        <v>Materiál Žádanky</v>
      </c>
      <c r="B20" s="257" t="s">
        <v>220</v>
      </c>
      <c r="C20" s="67" t="s">
        <v>185</v>
      </c>
    </row>
    <row r="21" spans="1:3" ht="14.4" customHeight="1" thickBot="1" x14ac:dyDescent="0.35">
      <c r="A21" s="256" t="str">
        <f t="shared" si="1"/>
        <v>MŽ Detail</v>
      </c>
      <c r="B21" s="257" t="s">
        <v>221</v>
      </c>
      <c r="C21" s="67" t="s">
        <v>186</v>
      </c>
    </row>
    <row r="22" spans="1:3" ht="14.4" customHeight="1" thickBot="1" x14ac:dyDescent="0.35">
      <c r="A22" s="262"/>
      <c r="B22" s="262"/>
    </row>
    <row r="23" spans="1:3" ht="14.4" customHeight="1" thickBot="1" x14ac:dyDescent="0.35">
      <c r="A23" s="391" t="s">
        <v>175</v>
      </c>
      <c r="B23" s="389"/>
      <c r="C23" s="64"/>
    </row>
    <row r="24" spans="1:3" ht="14.4" customHeight="1" x14ac:dyDescent="0.3">
      <c r="A24" s="263" t="str">
        <f t="shared" ref="A24:A33" si="3">HYPERLINK("#'"&amp;C24&amp;"'!A1",C24)</f>
        <v>ZV Vykáz.-A</v>
      </c>
      <c r="B24" s="255" t="s">
        <v>198</v>
      </c>
      <c r="C24" s="67" t="s">
        <v>194</v>
      </c>
    </row>
    <row r="25" spans="1:3" ht="14.4" customHeight="1" x14ac:dyDescent="0.3">
      <c r="A25" s="256" t="str">
        <f t="shared" si="3"/>
        <v>ZV Vykáz.-A Detail</v>
      </c>
      <c r="B25" s="257" t="s">
        <v>199</v>
      </c>
      <c r="C25" s="67" t="s">
        <v>195</v>
      </c>
    </row>
    <row r="26" spans="1:3" ht="14.4" customHeight="1" x14ac:dyDescent="0.3">
      <c r="A26" s="256" t="str">
        <f t="shared" si="3"/>
        <v>ZV Vykáz.-H</v>
      </c>
      <c r="B26" s="257" t="s">
        <v>200</v>
      </c>
      <c r="C26" s="67" t="s">
        <v>196</v>
      </c>
    </row>
    <row r="27" spans="1:3" ht="14.4" customHeight="1" x14ac:dyDescent="0.3">
      <c r="A27" s="256" t="str">
        <f t="shared" si="3"/>
        <v>ZV Vykáz.-H Detail</v>
      </c>
      <c r="B27" s="257" t="s">
        <v>201</v>
      </c>
      <c r="C27" s="67" t="s">
        <v>197</v>
      </c>
    </row>
    <row r="28" spans="1:3" ht="14.4" customHeight="1" x14ac:dyDescent="0.3">
      <c r="A28" s="263" t="str">
        <f t="shared" si="3"/>
        <v>CaseMix</v>
      </c>
      <c r="B28" s="257" t="s">
        <v>176</v>
      </c>
      <c r="C28" s="67" t="s">
        <v>187</v>
      </c>
    </row>
    <row r="29" spans="1:3" ht="14.4" customHeight="1" x14ac:dyDescent="0.3">
      <c r="A29" s="256" t="str">
        <f t="shared" si="3"/>
        <v>ALOS</v>
      </c>
      <c r="B29" s="257" t="s">
        <v>153</v>
      </c>
      <c r="C29" s="67" t="s">
        <v>124</v>
      </c>
    </row>
    <row r="30" spans="1:3" ht="14.4" customHeight="1" x14ac:dyDescent="0.3">
      <c r="A30" s="256" t="str">
        <f t="shared" si="3"/>
        <v>Total</v>
      </c>
      <c r="B30" s="257" t="s">
        <v>177</v>
      </c>
      <c r="C30" s="67" t="s">
        <v>188</v>
      </c>
    </row>
    <row r="31" spans="1:3" ht="14.4" customHeight="1" x14ac:dyDescent="0.3">
      <c r="A31" s="256" t="str">
        <f t="shared" si="3"/>
        <v>ZV Vyžád.</v>
      </c>
      <c r="B31" s="257" t="s">
        <v>202</v>
      </c>
      <c r="C31" s="67" t="s">
        <v>191</v>
      </c>
    </row>
    <row r="32" spans="1:3" ht="14.4" customHeight="1" x14ac:dyDescent="0.3">
      <c r="A32" s="256" t="str">
        <f t="shared" si="3"/>
        <v>ZV Vyžád. Detail</v>
      </c>
      <c r="B32" s="257" t="s">
        <v>203</v>
      </c>
      <c r="C32" s="67" t="s">
        <v>190</v>
      </c>
    </row>
    <row r="33" spans="1:3" ht="14.4" customHeight="1" thickBot="1" x14ac:dyDescent="0.35">
      <c r="A33" s="258" t="str">
        <f t="shared" si="3"/>
        <v>OD TISS</v>
      </c>
      <c r="B33" s="259" t="s">
        <v>224</v>
      </c>
      <c r="C33" s="67" t="s">
        <v>189</v>
      </c>
    </row>
    <row r="34" spans="1:3" ht="14.4" customHeight="1" x14ac:dyDescent="0.3">
      <c r="A34" s="68"/>
      <c r="B34" s="68"/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3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9" bestFit="1" customWidth="1"/>
    <col min="2" max="2" width="8.88671875" style="69" bestFit="1" customWidth="1"/>
    <col min="3" max="3" width="7" style="69" bestFit="1" customWidth="1"/>
    <col min="4" max="4" width="53.44140625" style="69" bestFit="1" customWidth="1"/>
    <col min="5" max="5" width="28.44140625" style="69" bestFit="1" customWidth="1"/>
    <col min="6" max="6" width="6.6640625" style="98" customWidth="1"/>
    <col min="7" max="7" width="10" style="98" customWidth="1"/>
    <col min="8" max="8" width="6.77734375" style="91" bestFit="1" customWidth="1"/>
    <col min="9" max="9" width="6.6640625" style="98" customWidth="1"/>
    <col min="10" max="10" width="10" style="98" customWidth="1"/>
    <col min="11" max="11" width="6.77734375" style="91" bestFit="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27" t="s">
        <v>212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393"/>
      <c r="M1" s="393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7"/>
      <c r="G2" s="97"/>
      <c r="H2" s="307"/>
      <c r="I2" s="97"/>
      <c r="J2" s="97"/>
      <c r="K2" s="307"/>
      <c r="L2" s="97"/>
    </row>
    <row r="3" spans="1:13" ht="14.4" customHeight="1" thickBot="1" x14ac:dyDescent="0.35">
      <c r="E3" s="155" t="s">
        <v>204</v>
      </c>
      <c r="F3" s="56">
        <f>SUBTOTAL(9,F6:F1048576)</f>
        <v>14</v>
      </c>
      <c r="G3" s="56">
        <f>SUBTOTAL(9,G6:G1048576)</f>
        <v>1362.6785684536706</v>
      </c>
      <c r="H3" s="57">
        <f>IF(M3=0,0,G3/M3)</f>
        <v>6.9517380311635228E-4</v>
      </c>
      <c r="I3" s="56">
        <f>SUBTOTAL(9,I6:I1048576)</f>
        <v>834.6</v>
      </c>
      <c r="J3" s="56">
        <f>SUBTOTAL(9,J6:J1048576)</f>
        <v>1958835.7097266775</v>
      </c>
      <c r="K3" s="57">
        <f>IF(M3=0,0,J3/M3)</f>
        <v>0.99930482619688366</v>
      </c>
      <c r="L3" s="56">
        <f>SUBTOTAL(9,L6:L1048576)</f>
        <v>848.6</v>
      </c>
      <c r="M3" s="58">
        <f>SUBTOTAL(9,M6:M1048576)</f>
        <v>1960198.3882951313</v>
      </c>
    </row>
    <row r="4" spans="1:13" ht="14.4" customHeight="1" thickBot="1" x14ac:dyDescent="0.35">
      <c r="A4" s="54"/>
      <c r="B4" s="54"/>
      <c r="C4" s="54"/>
      <c r="D4" s="54"/>
      <c r="E4" s="55"/>
      <c r="F4" s="431" t="s">
        <v>206</v>
      </c>
      <c r="G4" s="432"/>
      <c r="H4" s="433"/>
      <c r="I4" s="434" t="s">
        <v>205</v>
      </c>
      <c r="J4" s="432"/>
      <c r="K4" s="433"/>
      <c r="L4" s="435" t="s">
        <v>6</v>
      </c>
      <c r="M4" s="436"/>
    </row>
    <row r="5" spans="1:13" ht="14.4" customHeight="1" thickBot="1" x14ac:dyDescent="0.35">
      <c r="A5" s="578" t="s">
        <v>207</v>
      </c>
      <c r="B5" s="596" t="s">
        <v>208</v>
      </c>
      <c r="C5" s="596" t="s">
        <v>128</v>
      </c>
      <c r="D5" s="596" t="s">
        <v>209</v>
      </c>
      <c r="E5" s="596" t="s">
        <v>210</v>
      </c>
      <c r="F5" s="597" t="s">
        <v>32</v>
      </c>
      <c r="G5" s="597" t="s">
        <v>17</v>
      </c>
      <c r="H5" s="580" t="s">
        <v>211</v>
      </c>
      <c r="I5" s="579" t="s">
        <v>32</v>
      </c>
      <c r="J5" s="597" t="s">
        <v>17</v>
      </c>
      <c r="K5" s="580" t="s">
        <v>211</v>
      </c>
      <c r="L5" s="579" t="s">
        <v>32</v>
      </c>
      <c r="M5" s="598" t="s">
        <v>17</v>
      </c>
    </row>
    <row r="6" spans="1:13" ht="14.4" customHeight="1" x14ac:dyDescent="0.3">
      <c r="A6" s="560" t="s">
        <v>445</v>
      </c>
      <c r="B6" s="561" t="s">
        <v>688</v>
      </c>
      <c r="C6" s="561" t="s">
        <v>689</v>
      </c>
      <c r="D6" s="561" t="s">
        <v>488</v>
      </c>
      <c r="E6" s="561" t="s">
        <v>489</v>
      </c>
      <c r="F6" s="564"/>
      <c r="G6" s="564"/>
      <c r="H6" s="582">
        <v>0</v>
      </c>
      <c r="I6" s="564">
        <v>1</v>
      </c>
      <c r="J6" s="564">
        <v>143.07</v>
      </c>
      <c r="K6" s="582">
        <v>1</v>
      </c>
      <c r="L6" s="564">
        <v>1</v>
      </c>
      <c r="M6" s="565">
        <v>143.07</v>
      </c>
    </row>
    <row r="7" spans="1:13" ht="14.4" customHeight="1" x14ac:dyDescent="0.3">
      <c r="A7" s="566" t="s">
        <v>445</v>
      </c>
      <c r="B7" s="567" t="s">
        <v>688</v>
      </c>
      <c r="C7" s="567" t="s">
        <v>690</v>
      </c>
      <c r="D7" s="567" t="s">
        <v>488</v>
      </c>
      <c r="E7" s="567" t="s">
        <v>490</v>
      </c>
      <c r="F7" s="570"/>
      <c r="G7" s="570"/>
      <c r="H7" s="583">
        <v>0</v>
      </c>
      <c r="I7" s="570">
        <v>2</v>
      </c>
      <c r="J7" s="570">
        <v>476.57984321451301</v>
      </c>
      <c r="K7" s="583">
        <v>1</v>
      </c>
      <c r="L7" s="570">
        <v>2</v>
      </c>
      <c r="M7" s="571">
        <v>476.57984321451301</v>
      </c>
    </row>
    <row r="8" spans="1:13" ht="14.4" customHeight="1" x14ac:dyDescent="0.3">
      <c r="A8" s="566" t="s">
        <v>445</v>
      </c>
      <c r="B8" s="567" t="s">
        <v>691</v>
      </c>
      <c r="C8" s="567" t="s">
        <v>692</v>
      </c>
      <c r="D8" s="567" t="s">
        <v>455</v>
      </c>
      <c r="E8" s="567" t="s">
        <v>693</v>
      </c>
      <c r="F8" s="570">
        <v>2</v>
      </c>
      <c r="G8" s="570">
        <v>253.25885460506998</v>
      </c>
      <c r="H8" s="583">
        <v>1</v>
      </c>
      <c r="I8" s="570"/>
      <c r="J8" s="570"/>
      <c r="K8" s="583">
        <v>0</v>
      </c>
      <c r="L8" s="570">
        <v>2</v>
      </c>
      <c r="M8" s="571">
        <v>253.25885460506998</v>
      </c>
    </row>
    <row r="9" spans="1:13" ht="14.4" customHeight="1" x14ac:dyDescent="0.3">
      <c r="A9" s="566" t="s">
        <v>445</v>
      </c>
      <c r="B9" s="567" t="s">
        <v>691</v>
      </c>
      <c r="C9" s="567" t="s">
        <v>694</v>
      </c>
      <c r="D9" s="567" t="s">
        <v>565</v>
      </c>
      <c r="E9" s="567" t="s">
        <v>566</v>
      </c>
      <c r="F9" s="570"/>
      <c r="G9" s="570"/>
      <c r="H9" s="583">
        <v>0</v>
      </c>
      <c r="I9" s="570">
        <v>1</v>
      </c>
      <c r="J9" s="570">
        <v>119.99</v>
      </c>
      <c r="K9" s="583">
        <v>1</v>
      </c>
      <c r="L9" s="570">
        <v>1</v>
      </c>
      <c r="M9" s="571">
        <v>119.99</v>
      </c>
    </row>
    <row r="10" spans="1:13" ht="14.4" customHeight="1" x14ac:dyDescent="0.3">
      <c r="A10" s="566" t="s">
        <v>445</v>
      </c>
      <c r="B10" s="567" t="s">
        <v>695</v>
      </c>
      <c r="C10" s="567" t="s">
        <v>696</v>
      </c>
      <c r="D10" s="567" t="s">
        <v>561</v>
      </c>
      <c r="E10" s="567" t="s">
        <v>562</v>
      </c>
      <c r="F10" s="570"/>
      <c r="G10" s="570"/>
      <c r="H10" s="583">
        <v>0</v>
      </c>
      <c r="I10" s="570">
        <v>2</v>
      </c>
      <c r="J10" s="570">
        <v>195.5</v>
      </c>
      <c r="K10" s="583">
        <v>1</v>
      </c>
      <c r="L10" s="570">
        <v>2</v>
      </c>
      <c r="M10" s="571">
        <v>195.5</v>
      </c>
    </row>
    <row r="11" spans="1:13" ht="14.4" customHeight="1" x14ac:dyDescent="0.3">
      <c r="A11" s="566" t="s">
        <v>445</v>
      </c>
      <c r="B11" s="567" t="s">
        <v>697</v>
      </c>
      <c r="C11" s="567" t="s">
        <v>698</v>
      </c>
      <c r="D11" s="567" t="s">
        <v>699</v>
      </c>
      <c r="E11" s="567" t="s">
        <v>700</v>
      </c>
      <c r="F11" s="570">
        <v>1</v>
      </c>
      <c r="G11" s="570">
        <v>104.18</v>
      </c>
      <c r="H11" s="583">
        <v>1</v>
      </c>
      <c r="I11" s="570"/>
      <c r="J11" s="570"/>
      <c r="K11" s="583">
        <v>0</v>
      </c>
      <c r="L11" s="570">
        <v>1</v>
      </c>
      <c r="M11" s="571">
        <v>104.18</v>
      </c>
    </row>
    <row r="12" spans="1:13" ht="14.4" customHeight="1" x14ac:dyDescent="0.3">
      <c r="A12" s="566" t="s">
        <v>445</v>
      </c>
      <c r="B12" s="567" t="s">
        <v>701</v>
      </c>
      <c r="C12" s="567" t="s">
        <v>702</v>
      </c>
      <c r="D12" s="567" t="s">
        <v>703</v>
      </c>
      <c r="E12" s="567" t="s">
        <v>704</v>
      </c>
      <c r="F12" s="570">
        <v>1</v>
      </c>
      <c r="G12" s="570">
        <v>60.47</v>
      </c>
      <c r="H12" s="583">
        <v>1</v>
      </c>
      <c r="I12" s="570"/>
      <c r="J12" s="570"/>
      <c r="K12" s="583">
        <v>0</v>
      </c>
      <c r="L12" s="570">
        <v>1</v>
      </c>
      <c r="M12" s="571">
        <v>60.47</v>
      </c>
    </row>
    <row r="13" spans="1:13" ht="14.4" customHeight="1" x14ac:dyDescent="0.3">
      <c r="A13" s="566" t="s">
        <v>445</v>
      </c>
      <c r="B13" s="567" t="s">
        <v>701</v>
      </c>
      <c r="C13" s="567" t="s">
        <v>705</v>
      </c>
      <c r="D13" s="567" t="s">
        <v>559</v>
      </c>
      <c r="E13" s="567" t="s">
        <v>560</v>
      </c>
      <c r="F13" s="570"/>
      <c r="G13" s="570"/>
      <c r="H13" s="583">
        <v>0</v>
      </c>
      <c r="I13" s="570">
        <v>1</v>
      </c>
      <c r="J13" s="570">
        <v>82.42</v>
      </c>
      <c r="K13" s="583">
        <v>1</v>
      </c>
      <c r="L13" s="570">
        <v>1</v>
      </c>
      <c r="M13" s="571">
        <v>82.42</v>
      </c>
    </row>
    <row r="14" spans="1:13" ht="14.4" customHeight="1" x14ac:dyDescent="0.3">
      <c r="A14" s="566" t="s">
        <v>445</v>
      </c>
      <c r="B14" s="567" t="s">
        <v>701</v>
      </c>
      <c r="C14" s="567" t="s">
        <v>706</v>
      </c>
      <c r="D14" s="567" t="s">
        <v>707</v>
      </c>
      <c r="E14" s="567" t="s">
        <v>708</v>
      </c>
      <c r="F14" s="570">
        <v>2</v>
      </c>
      <c r="G14" s="570">
        <v>213.46987577080699</v>
      </c>
      <c r="H14" s="583">
        <v>1</v>
      </c>
      <c r="I14" s="570"/>
      <c r="J14" s="570"/>
      <c r="K14" s="583">
        <v>0</v>
      </c>
      <c r="L14" s="570">
        <v>2</v>
      </c>
      <c r="M14" s="571">
        <v>213.46987577080699</v>
      </c>
    </row>
    <row r="15" spans="1:13" ht="14.4" customHeight="1" x14ac:dyDescent="0.3">
      <c r="A15" s="566" t="s">
        <v>445</v>
      </c>
      <c r="B15" s="567" t="s">
        <v>701</v>
      </c>
      <c r="C15" s="567" t="s">
        <v>709</v>
      </c>
      <c r="D15" s="567" t="s">
        <v>567</v>
      </c>
      <c r="E15" s="567" t="s">
        <v>710</v>
      </c>
      <c r="F15" s="570"/>
      <c r="G15" s="570"/>
      <c r="H15" s="583">
        <v>0</v>
      </c>
      <c r="I15" s="570">
        <v>1</v>
      </c>
      <c r="J15" s="570">
        <v>91.53</v>
      </c>
      <c r="K15" s="583">
        <v>1</v>
      </c>
      <c r="L15" s="570">
        <v>1</v>
      </c>
      <c r="M15" s="571">
        <v>91.53</v>
      </c>
    </row>
    <row r="16" spans="1:13" ht="14.4" customHeight="1" x14ac:dyDescent="0.3">
      <c r="A16" s="566" t="s">
        <v>445</v>
      </c>
      <c r="B16" s="567" t="s">
        <v>701</v>
      </c>
      <c r="C16" s="567" t="s">
        <v>711</v>
      </c>
      <c r="D16" s="567" t="s">
        <v>569</v>
      </c>
      <c r="E16" s="567" t="s">
        <v>712</v>
      </c>
      <c r="F16" s="570"/>
      <c r="G16" s="570"/>
      <c r="H16" s="583">
        <v>0</v>
      </c>
      <c r="I16" s="570">
        <v>5</v>
      </c>
      <c r="J16" s="570">
        <v>261.07001093839756</v>
      </c>
      <c r="K16" s="583">
        <v>1</v>
      </c>
      <c r="L16" s="570">
        <v>5</v>
      </c>
      <c r="M16" s="571">
        <v>261.07001093839756</v>
      </c>
    </row>
    <row r="17" spans="1:13" ht="14.4" customHeight="1" x14ac:dyDescent="0.3">
      <c r="A17" s="566" t="s">
        <v>445</v>
      </c>
      <c r="B17" s="567" t="s">
        <v>701</v>
      </c>
      <c r="C17" s="567" t="s">
        <v>713</v>
      </c>
      <c r="D17" s="567" t="s">
        <v>570</v>
      </c>
      <c r="E17" s="567" t="s">
        <v>714</v>
      </c>
      <c r="F17" s="570"/>
      <c r="G17" s="570"/>
      <c r="H17" s="583">
        <v>0</v>
      </c>
      <c r="I17" s="570">
        <v>4</v>
      </c>
      <c r="J17" s="570">
        <v>275.2</v>
      </c>
      <c r="K17" s="583">
        <v>1</v>
      </c>
      <c r="L17" s="570">
        <v>4</v>
      </c>
      <c r="M17" s="571">
        <v>275.2</v>
      </c>
    </row>
    <row r="18" spans="1:13" ht="14.4" customHeight="1" x14ac:dyDescent="0.3">
      <c r="A18" s="566" t="s">
        <v>445</v>
      </c>
      <c r="B18" s="567" t="s">
        <v>701</v>
      </c>
      <c r="C18" s="567" t="s">
        <v>715</v>
      </c>
      <c r="D18" s="567" t="s">
        <v>716</v>
      </c>
      <c r="E18" s="567" t="s">
        <v>717</v>
      </c>
      <c r="F18" s="570">
        <v>2</v>
      </c>
      <c r="G18" s="570">
        <v>135.09982153908339</v>
      </c>
      <c r="H18" s="583">
        <v>1</v>
      </c>
      <c r="I18" s="570"/>
      <c r="J18" s="570"/>
      <c r="K18" s="583">
        <v>0</v>
      </c>
      <c r="L18" s="570">
        <v>2</v>
      </c>
      <c r="M18" s="571">
        <v>135.09982153908339</v>
      </c>
    </row>
    <row r="19" spans="1:13" ht="14.4" customHeight="1" x14ac:dyDescent="0.3">
      <c r="A19" s="566" t="s">
        <v>445</v>
      </c>
      <c r="B19" s="567" t="s">
        <v>701</v>
      </c>
      <c r="C19" s="567" t="s">
        <v>718</v>
      </c>
      <c r="D19" s="567" t="s">
        <v>719</v>
      </c>
      <c r="E19" s="567" t="s">
        <v>720</v>
      </c>
      <c r="F19" s="570">
        <v>4</v>
      </c>
      <c r="G19" s="570">
        <v>379.65999896349217</v>
      </c>
      <c r="H19" s="583">
        <v>1</v>
      </c>
      <c r="I19" s="570"/>
      <c r="J19" s="570"/>
      <c r="K19" s="583">
        <v>0</v>
      </c>
      <c r="L19" s="570">
        <v>4</v>
      </c>
      <c r="M19" s="571">
        <v>379.65999896349217</v>
      </c>
    </row>
    <row r="20" spans="1:13" ht="14.4" customHeight="1" x14ac:dyDescent="0.3">
      <c r="A20" s="566" t="s">
        <v>445</v>
      </c>
      <c r="B20" s="567" t="s">
        <v>721</v>
      </c>
      <c r="C20" s="567" t="s">
        <v>722</v>
      </c>
      <c r="D20" s="567" t="s">
        <v>723</v>
      </c>
      <c r="E20" s="567" t="s">
        <v>724</v>
      </c>
      <c r="F20" s="570"/>
      <c r="G20" s="570"/>
      <c r="H20" s="583">
        <v>0</v>
      </c>
      <c r="I20" s="570">
        <v>1</v>
      </c>
      <c r="J20" s="570">
        <v>245.420183308623</v>
      </c>
      <c r="K20" s="583">
        <v>1</v>
      </c>
      <c r="L20" s="570">
        <v>1</v>
      </c>
      <c r="M20" s="571">
        <v>245.420183308623</v>
      </c>
    </row>
    <row r="21" spans="1:13" ht="14.4" customHeight="1" x14ac:dyDescent="0.3">
      <c r="A21" s="566" t="s">
        <v>445</v>
      </c>
      <c r="B21" s="567" t="s">
        <v>721</v>
      </c>
      <c r="C21" s="567" t="s">
        <v>725</v>
      </c>
      <c r="D21" s="567" t="s">
        <v>726</v>
      </c>
      <c r="E21" s="567" t="s">
        <v>727</v>
      </c>
      <c r="F21" s="570"/>
      <c r="G21" s="570"/>
      <c r="H21" s="583">
        <v>0</v>
      </c>
      <c r="I21" s="570">
        <v>0.6</v>
      </c>
      <c r="J21" s="570">
        <v>136.554</v>
      </c>
      <c r="K21" s="583">
        <v>1</v>
      </c>
      <c r="L21" s="570">
        <v>0.6</v>
      </c>
      <c r="M21" s="571">
        <v>136.554</v>
      </c>
    </row>
    <row r="22" spans="1:13" ht="14.4" customHeight="1" x14ac:dyDescent="0.3">
      <c r="A22" s="566" t="s">
        <v>445</v>
      </c>
      <c r="B22" s="567" t="s">
        <v>728</v>
      </c>
      <c r="C22" s="567" t="s">
        <v>729</v>
      </c>
      <c r="D22" s="567" t="s">
        <v>557</v>
      </c>
      <c r="E22" s="567" t="s">
        <v>730</v>
      </c>
      <c r="F22" s="570"/>
      <c r="G22" s="570"/>
      <c r="H22" s="583">
        <v>0</v>
      </c>
      <c r="I22" s="570">
        <v>1</v>
      </c>
      <c r="J22" s="570">
        <v>131.09</v>
      </c>
      <c r="K22" s="583">
        <v>1</v>
      </c>
      <c r="L22" s="570">
        <v>1</v>
      </c>
      <c r="M22" s="571">
        <v>131.09</v>
      </c>
    </row>
    <row r="23" spans="1:13" ht="14.4" customHeight="1" x14ac:dyDescent="0.3">
      <c r="A23" s="566" t="s">
        <v>445</v>
      </c>
      <c r="B23" s="567" t="s">
        <v>731</v>
      </c>
      <c r="C23" s="567" t="s">
        <v>732</v>
      </c>
      <c r="D23" s="567" t="s">
        <v>563</v>
      </c>
      <c r="E23" s="567" t="s">
        <v>564</v>
      </c>
      <c r="F23" s="570"/>
      <c r="G23" s="570"/>
      <c r="H23" s="583">
        <v>0</v>
      </c>
      <c r="I23" s="570">
        <v>1</v>
      </c>
      <c r="J23" s="570">
        <v>58.42</v>
      </c>
      <c r="K23" s="583">
        <v>1</v>
      </c>
      <c r="L23" s="570">
        <v>1</v>
      </c>
      <c r="M23" s="571">
        <v>58.42</v>
      </c>
    </row>
    <row r="24" spans="1:13" ht="14.4" customHeight="1" x14ac:dyDescent="0.3">
      <c r="A24" s="566" t="s">
        <v>445</v>
      </c>
      <c r="B24" s="567" t="s">
        <v>733</v>
      </c>
      <c r="C24" s="567" t="s">
        <v>734</v>
      </c>
      <c r="D24" s="567" t="s">
        <v>735</v>
      </c>
      <c r="E24" s="567" t="s">
        <v>736</v>
      </c>
      <c r="F24" s="570"/>
      <c r="G24" s="570"/>
      <c r="H24" s="583">
        <v>0</v>
      </c>
      <c r="I24" s="570">
        <v>1</v>
      </c>
      <c r="J24" s="570">
        <v>43.06</v>
      </c>
      <c r="K24" s="583">
        <v>1</v>
      </c>
      <c r="L24" s="570">
        <v>1</v>
      </c>
      <c r="M24" s="571">
        <v>43.06</v>
      </c>
    </row>
    <row r="25" spans="1:13" ht="14.4" customHeight="1" x14ac:dyDescent="0.3">
      <c r="A25" s="566" t="s">
        <v>449</v>
      </c>
      <c r="B25" s="567" t="s">
        <v>737</v>
      </c>
      <c r="C25" s="567" t="s">
        <v>738</v>
      </c>
      <c r="D25" s="567" t="s">
        <v>739</v>
      </c>
      <c r="E25" s="567" t="s">
        <v>740</v>
      </c>
      <c r="F25" s="570">
        <v>1</v>
      </c>
      <c r="G25" s="570">
        <v>108.270008787609</v>
      </c>
      <c r="H25" s="583">
        <v>1</v>
      </c>
      <c r="I25" s="570"/>
      <c r="J25" s="570"/>
      <c r="K25" s="583">
        <v>0</v>
      </c>
      <c r="L25" s="570">
        <v>1</v>
      </c>
      <c r="M25" s="571">
        <v>108.270008787609</v>
      </c>
    </row>
    <row r="26" spans="1:13" ht="14.4" customHeight="1" x14ac:dyDescent="0.3">
      <c r="A26" s="566" t="s">
        <v>449</v>
      </c>
      <c r="B26" s="567" t="s">
        <v>741</v>
      </c>
      <c r="C26" s="567" t="s">
        <v>742</v>
      </c>
      <c r="D26" s="567" t="s">
        <v>626</v>
      </c>
      <c r="E26" s="567" t="s">
        <v>743</v>
      </c>
      <c r="F26" s="570"/>
      <c r="G26" s="570"/>
      <c r="H26" s="583">
        <v>0</v>
      </c>
      <c r="I26" s="570">
        <v>1</v>
      </c>
      <c r="J26" s="570">
        <v>52.810026990031602</v>
      </c>
      <c r="K26" s="583">
        <v>1</v>
      </c>
      <c r="L26" s="570">
        <v>1</v>
      </c>
      <c r="M26" s="571">
        <v>52.810026990031602</v>
      </c>
    </row>
    <row r="27" spans="1:13" ht="14.4" customHeight="1" x14ac:dyDescent="0.3">
      <c r="A27" s="566" t="s">
        <v>453</v>
      </c>
      <c r="B27" s="567" t="s">
        <v>744</v>
      </c>
      <c r="C27" s="567" t="s">
        <v>745</v>
      </c>
      <c r="D27" s="567" t="s">
        <v>655</v>
      </c>
      <c r="E27" s="567" t="s">
        <v>656</v>
      </c>
      <c r="F27" s="570"/>
      <c r="G27" s="570"/>
      <c r="H27" s="583">
        <v>0</v>
      </c>
      <c r="I27" s="570">
        <v>1</v>
      </c>
      <c r="J27" s="570">
        <v>472.48061314090302</v>
      </c>
      <c r="K27" s="583">
        <v>1</v>
      </c>
      <c r="L27" s="570">
        <v>1</v>
      </c>
      <c r="M27" s="571">
        <v>472.48061314090302</v>
      </c>
    </row>
    <row r="28" spans="1:13" ht="14.4" customHeight="1" x14ac:dyDescent="0.3">
      <c r="A28" s="566" t="s">
        <v>453</v>
      </c>
      <c r="B28" s="567" t="s">
        <v>731</v>
      </c>
      <c r="C28" s="567" t="s">
        <v>746</v>
      </c>
      <c r="D28" s="567" t="s">
        <v>657</v>
      </c>
      <c r="E28" s="567" t="s">
        <v>658</v>
      </c>
      <c r="F28" s="570"/>
      <c r="G28" s="570"/>
      <c r="H28" s="583">
        <v>0</v>
      </c>
      <c r="I28" s="570">
        <v>1</v>
      </c>
      <c r="J28" s="570">
        <v>61.47</v>
      </c>
      <c r="K28" s="583">
        <v>1</v>
      </c>
      <c r="L28" s="570">
        <v>1</v>
      </c>
      <c r="M28" s="571">
        <v>61.47</v>
      </c>
    </row>
    <row r="29" spans="1:13" ht="14.4" customHeight="1" x14ac:dyDescent="0.3">
      <c r="A29" s="566" t="s">
        <v>453</v>
      </c>
      <c r="B29" s="567" t="s">
        <v>737</v>
      </c>
      <c r="C29" s="567" t="s">
        <v>738</v>
      </c>
      <c r="D29" s="567" t="s">
        <v>739</v>
      </c>
      <c r="E29" s="567" t="s">
        <v>740</v>
      </c>
      <c r="F29" s="570">
        <v>1</v>
      </c>
      <c r="G29" s="570">
        <v>108.270008787609</v>
      </c>
      <c r="H29" s="583">
        <v>1</v>
      </c>
      <c r="I29" s="570"/>
      <c r="J29" s="570"/>
      <c r="K29" s="583">
        <v>0</v>
      </c>
      <c r="L29" s="570">
        <v>1</v>
      </c>
      <c r="M29" s="571">
        <v>108.270008787609</v>
      </c>
    </row>
    <row r="30" spans="1:13" ht="14.4" customHeight="1" x14ac:dyDescent="0.3">
      <c r="A30" s="566" t="s">
        <v>453</v>
      </c>
      <c r="B30" s="567" t="s">
        <v>747</v>
      </c>
      <c r="C30" s="567" t="s">
        <v>748</v>
      </c>
      <c r="D30" s="567" t="s">
        <v>670</v>
      </c>
      <c r="E30" s="567" t="s">
        <v>749</v>
      </c>
      <c r="F30" s="570"/>
      <c r="G30" s="570"/>
      <c r="H30" s="583">
        <v>0</v>
      </c>
      <c r="I30" s="570">
        <v>5</v>
      </c>
      <c r="J30" s="570">
        <v>27303.989999999998</v>
      </c>
      <c r="K30" s="583">
        <v>1</v>
      </c>
      <c r="L30" s="570">
        <v>5</v>
      </c>
      <c r="M30" s="571">
        <v>27303.989999999998</v>
      </c>
    </row>
    <row r="31" spans="1:13" ht="14.4" customHeight="1" x14ac:dyDescent="0.3">
      <c r="A31" s="566" t="s">
        <v>453</v>
      </c>
      <c r="B31" s="567" t="s">
        <v>747</v>
      </c>
      <c r="C31" s="567" t="s">
        <v>750</v>
      </c>
      <c r="D31" s="567" t="s">
        <v>670</v>
      </c>
      <c r="E31" s="567" t="s">
        <v>751</v>
      </c>
      <c r="F31" s="570"/>
      <c r="G31" s="570"/>
      <c r="H31" s="583">
        <v>0</v>
      </c>
      <c r="I31" s="570">
        <v>27</v>
      </c>
      <c r="J31" s="570">
        <v>294565.44819468493</v>
      </c>
      <c r="K31" s="583">
        <v>1</v>
      </c>
      <c r="L31" s="570">
        <v>27</v>
      </c>
      <c r="M31" s="571">
        <v>294565.44819468493</v>
      </c>
    </row>
    <row r="32" spans="1:13" ht="14.4" customHeight="1" thickBot="1" x14ac:dyDescent="0.35">
      <c r="A32" s="572" t="s">
        <v>453</v>
      </c>
      <c r="B32" s="573" t="s">
        <v>747</v>
      </c>
      <c r="C32" s="573" t="s">
        <v>752</v>
      </c>
      <c r="D32" s="573" t="s">
        <v>670</v>
      </c>
      <c r="E32" s="573" t="s">
        <v>660</v>
      </c>
      <c r="F32" s="576"/>
      <c r="G32" s="576"/>
      <c r="H32" s="584">
        <v>0</v>
      </c>
      <c r="I32" s="576">
        <v>778</v>
      </c>
      <c r="J32" s="576">
        <v>1634119.6068544001</v>
      </c>
      <c r="K32" s="584">
        <v>1</v>
      </c>
      <c r="L32" s="576">
        <v>778</v>
      </c>
      <c r="M32" s="577">
        <v>1634119.6068544001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9" customWidth="1"/>
    <col min="2" max="2" width="34.21875" style="69" customWidth="1"/>
    <col min="3" max="3" width="11.109375" style="69" bestFit="1" customWidth="1"/>
    <col min="4" max="4" width="7.33203125" style="69" bestFit="1" customWidth="1"/>
    <col min="5" max="5" width="11.109375" style="69" bestFit="1" customWidth="1"/>
    <col min="6" max="6" width="5.33203125" style="69" customWidth="1"/>
    <col min="7" max="7" width="7.33203125" style="69" bestFit="1" customWidth="1"/>
    <col min="8" max="8" width="5.33203125" style="69" customWidth="1"/>
    <col min="9" max="9" width="11.109375" style="69" customWidth="1"/>
    <col min="10" max="10" width="5.33203125" style="69" customWidth="1"/>
    <col min="11" max="11" width="7.33203125" style="69" customWidth="1"/>
    <col min="12" max="12" width="5.33203125" style="69" customWidth="1"/>
    <col min="13" max="13" width="0" style="69" hidden="1" customWidth="1"/>
    <col min="14" max="16384" width="8.88671875" style="69"/>
  </cols>
  <sheetData>
    <row r="1" spans="1:13" ht="18.600000000000001" customHeight="1" thickBot="1" x14ac:dyDescent="0.4">
      <c r="A1" s="427" t="s">
        <v>218</v>
      </c>
      <c r="B1" s="437"/>
      <c r="C1" s="437"/>
      <c r="D1" s="437"/>
      <c r="E1" s="437"/>
      <c r="F1" s="437"/>
      <c r="G1" s="437"/>
      <c r="H1" s="437"/>
      <c r="I1" s="394"/>
      <c r="J1" s="394"/>
      <c r="K1" s="394"/>
      <c r="L1" s="394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6"/>
      <c r="G2" s="96"/>
      <c r="H2" s="96"/>
    </row>
    <row r="3" spans="1:13" ht="14.4" customHeight="1" thickBot="1" x14ac:dyDescent="0.35">
      <c r="A3" s="99"/>
      <c r="B3" s="99"/>
      <c r="C3" s="439" t="s">
        <v>19</v>
      </c>
      <c r="D3" s="438"/>
      <c r="E3" s="438" t="s">
        <v>20</v>
      </c>
      <c r="F3" s="438"/>
      <c r="G3" s="438"/>
      <c r="H3" s="438"/>
      <c r="I3" s="438" t="s">
        <v>234</v>
      </c>
      <c r="J3" s="438"/>
      <c r="K3" s="438"/>
      <c r="L3" s="440"/>
    </row>
    <row r="4" spans="1:13" ht="14.4" customHeight="1" thickBot="1" x14ac:dyDescent="0.35">
      <c r="A4" s="157" t="s">
        <v>21</v>
      </c>
      <c r="B4" s="158" t="s">
        <v>22</v>
      </c>
      <c r="C4" s="159" t="s">
        <v>23</v>
      </c>
      <c r="D4" s="159" t="s">
        <v>24</v>
      </c>
      <c r="E4" s="159" t="s">
        <v>23</v>
      </c>
      <c r="F4" s="159" t="s">
        <v>5</v>
      </c>
      <c r="G4" s="159" t="s">
        <v>24</v>
      </c>
      <c r="H4" s="159" t="s">
        <v>5</v>
      </c>
      <c r="I4" s="159" t="s">
        <v>23</v>
      </c>
      <c r="J4" s="159" t="s">
        <v>5</v>
      </c>
      <c r="K4" s="159" t="s">
        <v>24</v>
      </c>
      <c r="L4" s="160" t="s">
        <v>5</v>
      </c>
    </row>
    <row r="5" spans="1:13" ht="14.4" customHeight="1" x14ac:dyDescent="0.3">
      <c r="A5" s="551">
        <v>22</v>
      </c>
      <c r="B5" s="552" t="s">
        <v>437</v>
      </c>
      <c r="C5" s="553">
        <v>209985.18999999997</v>
      </c>
      <c r="D5" s="553">
        <v>1328</v>
      </c>
      <c r="E5" s="553">
        <v>91501.709999999934</v>
      </c>
      <c r="F5" s="554">
        <v>0.43575315954425142</v>
      </c>
      <c r="G5" s="553">
        <v>551</v>
      </c>
      <c r="H5" s="554">
        <v>0.41490963855421686</v>
      </c>
      <c r="I5" s="553">
        <v>118483.48000000004</v>
      </c>
      <c r="J5" s="554">
        <v>0.56424684045574858</v>
      </c>
      <c r="K5" s="553">
        <v>777</v>
      </c>
      <c r="L5" s="554">
        <v>0.58509036144578308</v>
      </c>
      <c r="M5" s="553" t="s">
        <v>110</v>
      </c>
    </row>
    <row r="6" spans="1:13" ht="14.4" customHeight="1" x14ac:dyDescent="0.3">
      <c r="A6" s="551">
        <v>22</v>
      </c>
      <c r="B6" s="552" t="s">
        <v>753</v>
      </c>
      <c r="C6" s="553">
        <v>209985.18999999997</v>
      </c>
      <c r="D6" s="553">
        <v>1327</v>
      </c>
      <c r="E6" s="553">
        <v>91501.709999999934</v>
      </c>
      <c r="F6" s="554">
        <v>0.43575315954425142</v>
      </c>
      <c r="G6" s="553">
        <v>551</v>
      </c>
      <c r="H6" s="554">
        <v>0.41522230595327808</v>
      </c>
      <c r="I6" s="553">
        <v>118483.48000000004</v>
      </c>
      <c r="J6" s="554">
        <v>0.56424684045574858</v>
      </c>
      <c r="K6" s="553">
        <v>776</v>
      </c>
      <c r="L6" s="554">
        <v>0.58477769404672197</v>
      </c>
      <c r="M6" s="553" t="s">
        <v>2</v>
      </c>
    </row>
    <row r="7" spans="1:13" ht="14.4" customHeight="1" x14ac:dyDescent="0.3">
      <c r="A7" s="551">
        <v>22</v>
      </c>
      <c r="B7" s="552" t="s">
        <v>754</v>
      </c>
      <c r="C7" s="553">
        <v>0</v>
      </c>
      <c r="D7" s="553">
        <v>1</v>
      </c>
      <c r="E7" s="553" t="s">
        <v>436</v>
      </c>
      <c r="F7" s="554" t="s">
        <v>436</v>
      </c>
      <c r="G7" s="553" t="s">
        <v>436</v>
      </c>
      <c r="H7" s="554">
        <v>0</v>
      </c>
      <c r="I7" s="553">
        <v>0</v>
      </c>
      <c r="J7" s="554" t="s">
        <v>436</v>
      </c>
      <c r="K7" s="553">
        <v>1</v>
      </c>
      <c r="L7" s="554">
        <v>1</v>
      </c>
      <c r="M7" s="553" t="s">
        <v>2</v>
      </c>
    </row>
    <row r="8" spans="1:13" ht="14.4" customHeight="1" x14ac:dyDescent="0.3">
      <c r="A8" s="551" t="s">
        <v>435</v>
      </c>
      <c r="B8" s="552" t="s">
        <v>6</v>
      </c>
      <c r="C8" s="553">
        <v>209985.18999999997</v>
      </c>
      <c r="D8" s="553">
        <v>1328</v>
      </c>
      <c r="E8" s="553">
        <v>91501.709999999934</v>
      </c>
      <c r="F8" s="554">
        <v>0.43575315954425142</v>
      </c>
      <c r="G8" s="553">
        <v>551</v>
      </c>
      <c r="H8" s="554">
        <v>0.41490963855421686</v>
      </c>
      <c r="I8" s="553">
        <v>118483.48000000004</v>
      </c>
      <c r="J8" s="554">
        <v>0.56424684045574858</v>
      </c>
      <c r="K8" s="553">
        <v>777</v>
      </c>
      <c r="L8" s="554">
        <v>0.58509036144578308</v>
      </c>
      <c r="M8" s="553" t="s">
        <v>444</v>
      </c>
    </row>
    <row r="10" spans="1:13" ht="14.4" customHeight="1" x14ac:dyDescent="0.3">
      <c r="A10" s="551">
        <v>22</v>
      </c>
      <c r="B10" s="552" t="s">
        <v>437</v>
      </c>
      <c r="C10" s="553" t="s">
        <v>436</v>
      </c>
      <c r="D10" s="553" t="s">
        <v>436</v>
      </c>
      <c r="E10" s="553" t="s">
        <v>436</v>
      </c>
      <c r="F10" s="554" t="s">
        <v>436</v>
      </c>
      <c r="G10" s="553" t="s">
        <v>436</v>
      </c>
      <c r="H10" s="554" t="s">
        <v>436</v>
      </c>
      <c r="I10" s="553" t="s">
        <v>436</v>
      </c>
      <c r="J10" s="554" t="s">
        <v>436</v>
      </c>
      <c r="K10" s="553" t="s">
        <v>436</v>
      </c>
      <c r="L10" s="554" t="s">
        <v>436</v>
      </c>
      <c r="M10" s="553" t="s">
        <v>110</v>
      </c>
    </row>
    <row r="11" spans="1:13" ht="14.4" customHeight="1" x14ac:dyDescent="0.3">
      <c r="A11" s="551">
        <v>89301221</v>
      </c>
      <c r="B11" s="552" t="s">
        <v>753</v>
      </c>
      <c r="C11" s="553">
        <v>32501.709999999992</v>
      </c>
      <c r="D11" s="553">
        <v>177</v>
      </c>
      <c r="E11" s="553">
        <v>11154.730000000001</v>
      </c>
      <c r="F11" s="554">
        <v>0.34320440370675892</v>
      </c>
      <c r="G11" s="553">
        <v>68</v>
      </c>
      <c r="H11" s="554">
        <v>0.38418079096045199</v>
      </c>
      <c r="I11" s="553">
        <v>21346.979999999992</v>
      </c>
      <c r="J11" s="554">
        <v>0.65679559629324114</v>
      </c>
      <c r="K11" s="553">
        <v>109</v>
      </c>
      <c r="L11" s="554">
        <v>0.61581920903954801</v>
      </c>
      <c r="M11" s="553" t="s">
        <v>2</v>
      </c>
    </row>
    <row r="12" spans="1:13" ht="14.4" customHeight="1" x14ac:dyDescent="0.3">
      <c r="A12" s="551">
        <v>89301221</v>
      </c>
      <c r="B12" s="552" t="s">
        <v>754</v>
      </c>
      <c r="C12" s="553">
        <v>0</v>
      </c>
      <c r="D12" s="553">
        <v>1</v>
      </c>
      <c r="E12" s="553" t="s">
        <v>436</v>
      </c>
      <c r="F12" s="554" t="s">
        <v>436</v>
      </c>
      <c r="G12" s="553" t="s">
        <v>436</v>
      </c>
      <c r="H12" s="554">
        <v>0</v>
      </c>
      <c r="I12" s="553">
        <v>0</v>
      </c>
      <c r="J12" s="554" t="s">
        <v>436</v>
      </c>
      <c r="K12" s="553">
        <v>1</v>
      </c>
      <c r="L12" s="554">
        <v>1</v>
      </c>
      <c r="M12" s="553" t="s">
        <v>2</v>
      </c>
    </row>
    <row r="13" spans="1:13" ht="14.4" customHeight="1" x14ac:dyDescent="0.3">
      <c r="A13" s="551" t="s">
        <v>755</v>
      </c>
      <c r="B13" s="552" t="s">
        <v>756</v>
      </c>
      <c r="C13" s="553">
        <v>32501.709999999992</v>
      </c>
      <c r="D13" s="553">
        <v>178</v>
      </c>
      <c r="E13" s="553">
        <v>11154.730000000001</v>
      </c>
      <c r="F13" s="554">
        <v>0.34320440370675892</v>
      </c>
      <c r="G13" s="553">
        <v>68</v>
      </c>
      <c r="H13" s="554">
        <v>0.38202247191011235</v>
      </c>
      <c r="I13" s="553">
        <v>21346.979999999992</v>
      </c>
      <c r="J13" s="554">
        <v>0.65679559629324114</v>
      </c>
      <c r="K13" s="553">
        <v>110</v>
      </c>
      <c r="L13" s="554">
        <v>0.6179775280898876</v>
      </c>
      <c r="M13" s="553" t="s">
        <v>447</v>
      </c>
    </row>
    <row r="14" spans="1:13" ht="14.4" customHeight="1" x14ac:dyDescent="0.3">
      <c r="A14" s="551" t="s">
        <v>436</v>
      </c>
      <c r="B14" s="552" t="s">
        <v>436</v>
      </c>
      <c r="C14" s="553" t="s">
        <v>436</v>
      </c>
      <c r="D14" s="553" t="s">
        <v>436</v>
      </c>
      <c r="E14" s="553" t="s">
        <v>436</v>
      </c>
      <c r="F14" s="554" t="s">
        <v>436</v>
      </c>
      <c r="G14" s="553" t="s">
        <v>436</v>
      </c>
      <c r="H14" s="554" t="s">
        <v>436</v>
      </c>
      <c r="I14" s="553" t="s">
        <v>436</v>
      </c>
      <c r="J14" s="554" t="s">
        <v>436</v>
      </c>
      <c r="K14" s="553" t="s">
        <v>436</v>
      </c>
      <c r="L14" s="554" t="s">
        <v>436</v>
      </c>
      <c r="M14" s="553" t="s">
        <v>448</v>
      </c>
    </row>
    <row r="15" spans="1:13" ht="14.4" customHeight="1" x14ac:dyDescent="0.3">
      <c r="A15" s="551">
        <v>89301222</v>
      </c>
      <c r="B15" s="552" t="s">
        <v>753</v>
      </c>
      <c r="C15" s="553">
        <v>177483.47999999998</v>
      </c>
      <c r="D15" s="553">
        <v>1150</v>
      </c>
      <c r="E15" s="553">
        <v>80346.979999999952</v>
      </c>
      <c r="F15" s="554">
        <v>0.45270117534319226</v>
      </c>
      <c r="G15" s="553">
        <v>483</v>
      </c>
      <c r="H15" s="554">
        <v>0.42</v>
      </c>
      <c r="I15" s="553">
        <v>97136.500000000029</v>
      </c>
      <c r="J15" s="554">
        <v>0.54729882465680768</v>
      </c>
      <c r="K15" s="553">
        <v>667</v>
      </c>
      <c r="L15" s="554">
        <v>0.57999999999999996</v>
      </c>
      <c r="M15" s="553" t="s">
        <v>2</v>
      </c>
    </row>
    <row r="16" spans="1:13" ht="14.4" customHeight="1" x14ac:dyDescent="0.3">
      <c r="A16" s="551" t="s">
        <v>757</v>
      </c>
      <c r="B16" s="552" t="s">
        <v>758</v>
      </c>
      <c r="C16" s="553">
        <v>177483.47999999998</v>
      </c>
      <c r="D16" s="553">
        <v>1150</v>
      </c>
      <c r="E16" s="553">
        <v>80346.979999999952</v>
      </c>
      <c r="F16" s="554">
        <v>0.45270117534319226</v>
      </c>
      <c r="G16" s="553">
        <v>483</v>
      </c>
      <c r="H16" s="554">
        <v>0.42</v>
      </c>
      <c r="I16" s="553">
        <v>97136.500000000029</v>
      </c>
      <c r="J16" s="554">
        <v>0.54729882465680768</v>
      </c>
      <c r="K16" s="553">
        <v>667</v>
      </c>
      <c r="L16" s="554">
        <v>0.57999999999999996</v>
      </c>
      <c r="M16" s="553" t="s">
        <v>447</v>
      </c>
    </row>
    <row r="17" spans="1:13" ht="14.4" customHeight="1" x14ac:dyDescent="0.3">
      <c r="A17" s="551" t="s">
        <v>436</v>
      </c>
      <c r="B17" s="552" t="s">
        <v>436</v>
      </c>
      <c r="C17" s="553" t="s">
        <v>436</v>
      </c>
      <c r="D17" s="553" t="s">
        <v>436</v>
      </c>
      <c r="E17" s="553" t="s">
        <v>436</v>
      </c>
      <c r="F17" s="554" t="s">
        <v>436</v>
      </c>
      <c r="G17" s="553" t="s">
        <v>436</v>
      </c>
      <c r="H17" s="554" t="s">
        <v>436</v>
      </c>
      <c r="I17" s="553" t="s">
        <v>436</v>
      </c>
      <c r="J17" s="554" t="s">
        <v>436</v>
      </c>
      <c r="K17" s="553" t="s">
        <v>436</v>
      </c>
      <c r="L17" s="554" t="s">
        <v>436</v>
      </c>
      <c r="M17" s="553" t="s">
        <v>448</v>
      </c>
    </row>
    <row r="18" spans="1:13" ht="14.4" customHeight="1" x14ac:dyDescent="0.3">
      <c r="A18" s="551" t="s">
        <v>435</v>
      </c>
      <c r="B18" s="552" t="s">
        <v>759</v>
      </c>
      <c r="C18" s="553">
        <v>209985.18999999997</v>
      </c>
      <c r="D18" s="553">
        <v>1328</v>
      </c>
      <c r="E18" s="553">
        <v>91501.709999999948</v>
      </c>
      <c r="F18" s="554">
        <v>0.43575315954425148</v>
      </c>
      <c r="G18" s="553">
        <v>551</v>
      </c>
      <c r="H18" s="554">
        <v>0.41490963855421686</v>
      </c>
      <c r="I18" s="553">
        <v>118483.48000000003</v>
      </c>
      <c r="J18" s="554">
        <v>0.56424684045574858</v>
      </c>
      <c r="K18" s="553">
        <v>777</v>
      </c>
      <c r="L18" s="554">
        <v>0.58509036144578308</v>
      </c>
      <c r="M18" s="553" t="s">
        <v>444</v>
      </c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52" priority="15" stopIfTrue="1" operator="lessThan">
      <formula>0.6</formula>
    </cfRule>
  </conditionalFormatting>
  <conditionalFormatting sqref="B5:B8">
    <cfRule type="expression" dxfId="51" priority="12">
      <formula>AND(LEFT(M5,6)&lt;&gt;"mezera",M5&lt;&gt;"")</formula>
    </cfRule>
  </conditionalFormatting>
  <conditionalFormatting sqref="A5:A8">
    <cfRule type="expression" dxfId="50" priority="9">
      <formula>AND(M5&lt;&gt;"",M5&lt;&gt;"mezeraKL")</formula>
    </cfRule>
  </conditionalFormatting>
  <conditionalFormatting sqref="B5:L8">
    <cfRule type="expression" dxfId="49" priority="10">
      <formula>$M5="SumaNS"</formula>
    </cfRule>
    <cfRule type="expression" dxfId="48" priority="11">
      <formula>OR($M5="KL",$M5="SumaKL")</formula>
    </cfRule>
  </conditionalFormatting>
  <conditionalFormatting sqref="F5:F8">
    <cfRule type="cellIs" dxfId="47" priority="8" operator="lessThan">
      <formula>0.6</formula>
    </cfRule>
  </conditionalFormatting>
  <conditionalFormatting sqref="A5:L8">
    <cfRule type="expression" dxfId="46" priority="7">
      <formula>$M5&lt;&gt;""</formula>
    </cfRule>
  </conditionalFormatting>
  <conditionalFormatting sqref="B10:B18">
    <cfRule type="expression" dxfId="45" priority="6">
      <formula>AND(LEFT(M10,6)&lt;&gt;"mezera",M10&lt;&gt;"")</formula>
    </cfRule>
  </conditionalFormatting>
  <conditionalFormatting sqref="A10:A18">
    <cfRule type="expression" dxfId="44" priority="3">
      <formula>AND(M10&lt;&gt;"",M10&lt;&gt;"mezeraKL")</formula>
    </cfRule>
  </conditionalFormatting>
  <conditionalFormatting sqref="B10:L18">
    <cfRule type="expression" dxfId="43" priority="4">
      <formula>$M10="SumaNS"</formula>
    </cfRule>
    <cfRule type="expression" dxfId="42" priority="5">
      <formula>OR($M10="KL",$M10="SumaKL")</formula>
    </cfRule>
  </conditionalFormatting>
  <conditionalFormatting sqref="F10:F18">
    <cfRule type="cellIs" dxfId="41" priority="2" operator="lessThan">
      <formula>0.6</formula>
    </cfRule>
  </conditionalFormatting>
  <conditionalFormatting sqref="A10:L18">
    <cfRule type="expression" dxfId="40" priority="1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9" customWidth="1"/>
    <col min="2" max="2" width="11.109375" style="98" bestFit="1" customWidth="1"/>
    <col min="3" max="3" width="11.109375" style="69" hidden="1" customWidth="1"/>
    <col min="4" max="4" width="7.33203125" style="98" bestFit="1" customWidth="1"/>
    <col min="5" max="5" width="7.33203125" style="69" hidden="1" customWidth="1"/>
    <col min="6" max="6" width="11.109375" style="98" bestFit="1" customWidth="1"/>
    <col min="7" max="7" width="5.33203125" style="91" customWidth="1"/>
    <col min="8" max="8" width="7.33203125" style="98" bestFit="1" customWidth="1"/>
    <col min="9" max="9" width="5.33203125" style="91" customWidth="1"/>
    <col min="10" max="10" width="11.109375" style="98" customWidth="1"/>
    <col min="11" max="11" width="5.33203125" style="91" customWidth="1"/>
    <col min="12" max="12" width="7.33203125" style="98" customWidth="1"/>
    <col min="13" max="13" width="5.33203125" style="91" customWidth="1"/>
    <col min="14" max="14" width="0" style="69" hidden="1" customWidth="1"/>
    <col min="15" max="16384" width="8.88671875" style="69"/>
  </cols>
  <sheetData>
    <row r="1" spans="1:13" ht="18.600000000000001" customHeight="1" thickBot="1" x14ac:dyDescent="0.4">
      <c r="A1" s="427" t="s">
        <v>235</v>
      </c>
      <c r="B1" s="437"/>
      <c r="C1" s="437"/>
      <c r="D1" s="437"/>
      <c r="E1" s="437"/>
      <c r="F1" s="437"/>
      <c r="G1" s="437"/>
      <c r="H1" s="437"/>
      <c r="I1" s="437"/>
      <c r="J1" s="394"/>
      <c r="K1" s="394"/>
      <c r="L1" s="394"/>
      <c r="M1" s="394"/>
    </row>
    <row r="2" spans="1:13" ht="14.4" customHeight="1" thickBot="1" x14ac:dyDescent="0.35">
      <c r="A2" s="521" t="s">
        <v>245</v>
      </c>
      <c r="B2" s="97"/>
      <c r="C2" s="96"/>
      <c r="D2" s="97"/>
      <c r="E2" s="96"/>
      <c r="F2" s="97"/>
      <c r="G2" s="307"/>
      <c r="H2" s="97"/>
      <c r="I2" s="307"/>
    </row>
    <row r="3" spans="1:13" ht="14.4" customHeight="1" thickBot="1" x14ac:dyDescent="0.35">
      <c r="A3" s="328"/>
      <c r="B3" s="439" t="s">
        <v>19</v>
      </c>
      <c r="C3" s="441"/>
      <c r="D3" s="438"/>
      <c r="E3" s="327"/>
      <c r="F3" s="438" t="s">
        <v>20</v>
      </c>
      <c r="G3" s="438"/>
      <c r="H3" s="438"/>
      <c r="I3" s="438"/>
      <c r="J3" s="438" t="s">
        <v>234</v>
      </c>
      <c r="K3" s="438"/>
      <c r="L3" s="438"/>
      <c r="M3" s="440"/>
    </row>
    <row r="4" spans="1:13" ht="14.4" customHeight="1" thickBot="1" x14ac:dyDescent="0.35">
      <c r="A4" s="599" t="s">
        <v>213</v>
      </c>
      <c r="B4" s="603" t="s">
        <v>23</v>
      </c>
      <c r="C4" s="604"/>
      <c r="D4" s="603" t="s">
        <v>24</v>
      </c>
      <c r="E4" s="604"/>
      <c r="F4" s="603" t="s">
        <v>23</v>
      </c>
      <c r="G4" s="611" t="s">
        <v>5</v>
      </c>
      <c r="H4" s="603" t="s">
        <v>24</v>
      </c>
      <c r="I4" s="611" t="s">
        <v>5</v>
      </c>
      <c r="J4" s="603" t="s">
        <v>23</v>
      </c>
      <c r="K4" s="611" t="s">
        <v>5</v>
      </c>
      <c r="L4" s="603" t="s">
        <v>24</v>
      </c>
      <c r="M4" s="612" t="s">
        <v>5</v>
      </c>
    </row>
    <row r="5" spans="1:13" ht="14.4" customHeight="1" x14ac:dyDescent="0.3">
      <c r="A5" s="600" t="s">
        <v>760</v>
      </c>
      <c r="B5" s="605">
        <v>33822.420000000013</v>
      </c>
      <c r="C5" s="561">
        <v>1</v>
      </c>
      <c r="D5" s="608">
        <v>243</v>
      </c>
      <c r="E5" s="616" t="s">
        <v>760</v>
      </c>
      <c r="F5" s="605">
        <v>13570.449999999999</v>
      </c>
      <c r="G5" s="582">
        <v>0.40122646457586397</v>
      </c>
      <c r="H5" s="564">
        <v>92</v>
      </c>
      <c r="I5" s="613">
        <v>0.37860082304526749</v>
      </c>
      <c r="J5" s="619">
        <v>20251.970000000012</v>
      </c>
      <c r="K5" s="582">
        <v>0.59877353542413592</v>
      </c>
      <c r="L5" s="564">
        <v>151</v>
      </c>
      <c r="M5" s="613">
        <v>0.62139917695473246</v>
      </c>
    </row>
    <row r="6" spans="1:13" ht="14.4" customHeight="1" x14ac:dyDescent="0.3">
      <c r="A6" s="601" t="s">
        <v>761</v>
      </c>
      <c r="B6" s="606">
        <v>2426.71</v>
      </c>
      <c r="C6" s="567">
        <v>1</v>
      </c>
      <c r="D6" s="609">
        <v>4</v>
      </c>
      <c r="E6" s="617" t="s">
        <v>761</v>
      </c>
      <c r="F6" s="606">
        <v>2426.71</v>
      </c>
      <c r="G6" s="583">
        <v>1</v>
      </c>
      <c r="H6" s="570">
        <v>4</v>
      </c>
      <c r="I6" s="614">
        <v>1</v>
      </c>
      <c r="J6" s="620"/>
      <c r="K6" s="583">
        <v>0</v>
      </c>
      <c r="L6" s="570"/>
      <c r="M6" s="614">
        <v>0</v>
      </c>
    </row>
    <row r="7" spans="1:13" ht="14.4" customHeight="1" x14ac:dyDescent="0.3">
      <c r="A7" s="601" t="s">
        <v>762</v>
      </c>
      <c r="B7" s="606">
        <v>54112.2</v>
      </c>
      <c r="C7" s="567">
        <v>1</v>
      </c>
      <c r="D7" s="609">
        <v>363</v>
      </c>
      <c r="E7" s="617" t="s">
        <v>762</v>
      </c>
      <c r="F7" s="606">
        <v>18613.820000000003</v>
      </c>
      <c r="G7" s="583">
        <v>0.34398564464205861</v>
      </c>
      <c r="H7" s="570">
        <v>147</v>
      </c>
      <c r="I7" s="614">
        <v>0.4049586776859504</v>
      </c>
      <c r="J7" s="620">
        <v>35498.379999999997</v>
      </c>
      <c r="K7" s="583">
        <v>0.6560143553579415</v>
      </c>
      <c r="L7" s="570">
        <v>216</v>
      </c>
      <c r="M7" s="614">
        <v>0.5950413223140496</v>
      </c>
    </row>
    <row r="8" spans="1:13" ht="14.4" customHeight="1" x14ac:dyDescent="0.3">
      <c r="A8" s="601" t="s">
        <v>763</v>
      </c>
      <c r="B8" s="606">
        <v>201.63</v>
      </c>
      <c r="C8" s="567">
        <v>1</v>
      </c>
      <c r="D8" s="609">
        <v>4</v>
      </c>
      <c r="E8" s="617" t="s">
        <v>763</v>
      </c>
      <c r="F8" s="606">
        <v>201.63</v>
      </c>
      <c r="G8" s="583">
        <v>1</v>
      </c>
      <c r="H8" s="570">
        <v>4</v>
      </c>
      <c r="I8" s="614">
        <v>1</v>
      </c>
      <c r="J8" s="620"/>
      <c r="K8" s="583">
        <v>0</v>
      </c>
      <c r="L8" s="570"/>
      <c r="M8" s="614">
        <v>0</v>
      </c>
    </row>
    <row r="9" spans="1:13" ht="14.4" customHeight="1" x14ac:dyDescent="0.3">
      <c r="A9" s="601" t="s">
        <v>764</v>
      </c>
      <c r="B9" s="606">
        <v>31818.590000000004</v>
      </c>
      <c r="C9" s="567">
        <v>1</v>
      </c>
      <c r="D9" s="609">
        <v>181</v>
      </c>
      <c r="E9" s="617" t="s">
        <v>764</v>
      </c>
      <c r="F9" s="606">
        <v>13790.720000000001</v>
      </c>
      <c r="G9" s="583">
        <v>0.43341706844960759</v>
      </c>
      <c r="H9" s="570">
        <v>74</v>
      </c>
      <c r="I9" s="614">
        <v>0.40883977900552487</v>
      </c>
      <c r="J9" s="620">
        <v>18027.870000000003</v>
      </c>
      <c r="K9" s="583">
        <v>0.56658293155039241</v>
      </c>
      <c r="L9" s="570">
        <v>107</v>
      </c>
      <c r="M9" s="614">
        <v>0.59116022099447518</v>
      </c>
    </row>
    <row r="10" spans="1:13" ht="14.4" customHeight="1" x14ac:dyDescent="0.3">
      <c r="A10" s="601" t="s">
        <v>765</v>
      </c>
      <c r="B10" s="606">
        <v>1594.91</v>
      </c>
      <c r="C10" s="567">
        <v>1</v>
      </c>
      <c r="D10" s="609">
        <v>7</v>
      </c>
      <c r="E10" s="617" t="s">
        <v>765</v>
      </c>
      <c r="F10" s="606">
        <v>1319.43</v>
      </c>
      <c r="G10" s="583">
        <v>0.82727552024879147</v>
      </c>
      <c r="H10" s="570">
        <v>5</v>
      </c>
      <c r="I10" s="614">
        <v>0.7142857142857143</v>
      </c>
      <c r="J10" s="620">
        <v>275.48</v>
      </c>
      <c r="K10" s="583">
        <v>0.17272447975120853</v>
      </c>
      <c r="L10" s="570">
        <v>2</v>
      </c>
      <c r="M10" s="614">
        <v>0.2857142857142857</v>
      </c>
    </row>
    <row r="11" spans="1:13" ht="14.4" customHeight="1" x14ac:dyDescent="0.3">
      <c r="A11" s="601" t="s">
        <v>766</v>
      </c>
      <c r="B11" s="606">
        <v>5152.4500000000007</v>
      </c>
      <c r="C11" s="567">
        <v>1</v>
      </c>
      <c r="D11" s="609">
        <v>35</v>
      </c>
      <c r="E11" s="617" t="s">
        <v>766</v>
      </c>
      <c r="F11" s="606">
        <v>3091.06</v>
      </c>
      <c r="G11" s="583">
        <v>0.59992042620500918</v>
      </c>
      <c r="H11" s="570">
        <v>14</v>
      </c>
      <c r="I11" s="614">
        <v>0.4</v>
      </c>
      <c r="J11" s="620">
        <v>2061.3900000000003</v>
      </c>
      <c r="K11" s="583">
        <v>0.40007957379499076</v>
      </c>
      <c r="L11" s="570">
        <v>21</v>
      </c>
      <c r="M11" s="614">
        <v>0.6</v>
      </c>
    </row>
    <row r="12" spans="1:13" ht="14.4" customHeight="1" x14ac:dyDescent="0.3">
      <c r="A12" s="601" t="s">
        <v>767</v>
      </c>
      <c r="B12" s="606">
        <v>45346.44</v>
      </c>
      <c r="C12" s="567">
        <v>1</v>
      </c>
      <c r="D12" s="609">
        <v>259</v>
      </c>
      <c r="E12" s="617" t="s">
        <v>767</v>
      </c>
      <c r="F12" s="606">
        <v>22464.449999999997</v>
      </c>
      <c r="G12" s="583">
        <v>0.49539611047747067</v>
      </c>
      <c r="H12" s="570">
        <v>113</v>
      </c>
      <c r="I12" s="614">
        <v>0.43629343629343631</v>
      </c>
      <c r="J12" s="620">
        <v>22881.990000000009</v>
      </c>
      <c r="K12" s="583">
        <v>0.50460388952252944</v>
      </c>
      <c r="L12" s="570">
        <v>146</v>
      </c>
      <c r="M12" s="614">
        <v>0.56370656370656369</v>
      </c>
    </row>
    <row r="13" spans="1:13" ht="14.4" customHeight="1" x14ac:dyDescent="0.3">
      <c r="A13" s="601" t="s">
        <v>768</v>
      </c>
      <c r="B13" s="606">
        <v>4180.8500000000004</v>
      </c>
      <c r="C13" s="567">
        <v>1</v>
      </c>
      <c r="D13" s="609">
        <v>18</v>
      </c>
      <c r="E13" s="617" t="s">
        <v>768</v>
      </c>
      <c r="F13" s="606">
        <v>2147.63</v>
      </c>
      <c r="G13" s="583">
        <v>0.51368262434672374</v>
      </c>
      <c r="H13" s="570">
        <v>7</v>
      </c>
      <c r="I13" s="614">
        <v>0.3888888888888889</v>
      </c>
      <c r="J13" s="620">
        <v>2033.2200000000003</v>
      </c>
      <c r="K13" s="583">
        <v>0.48631737565327626</v>
      </c>
      <c r="L13" s="570">
        <v>11</v>
      </c>
      <c r="M13" s="614">
        <v>0.61111111111111116</v>
      </c>
    </row>
    <row r="14" spans="1:13" ht="14.4" customHeight="1" x14ac:dyDescent="0.3">
      <c r="A14" s="601" t="s">
        <v>769</v>
      </c>
      <c r="B14" s="606">
        <v>29803.239999999998</v>
      </c>
      <c r="C14" s="567">
        <v>1</v>
      </c>
      <c r="D14" s="609">
        <v>203</v>
      </c>
      <c r="E14" s="617" t="s">
        <v>769</v>
      </c>
      <c r="F14" s="606">
        <v>12892.340000000002</v>
      </c>
      <c r="G14" s="583">
        <v>0.43258182667387851</v>
      </c>
      <c r="H14" s="570">
        <v>85</v>
      </c>
      <c r="I14" s="614">
        <v>0.41871921182266009</v>
      </c>
      <c r="J14" s="620">
        <v>16910.899999999998</v>
      </c>
      <c r="K14" s="583">
        <v>0.56741817332612154</v>
      </c>
      <c r="L14" s="570">
        <v>118</v>
      </c>
      <c r="M14" s="614">
        <v>0.58128078817733986</v>
      </c>
    </row>
    <row r="15" spans="1:13" ht="14.4" customHeight="1" thickBot="1" x14ac:dyDescent="0.35">
      <c r="A15" s="602" t="s">
        <v>770</v>
      </c>
      <c r="B15" s="607">
        <v>1525.75</v>
      </c>
      <c r="C15" s="573">
        <v>1</v>
      </c>
      <c r="D15" s="610">
        <v>11</v>
      </c>
      <c r="E15" s="618" t="s">
        <v>770</v>
      </c>
      <c r="F15" s="607">
        <v>983.47</v>
      </c>
      <c r="G15" s="584">
        <v>0.64458135343273804</v>
      </c>
      <c r="H15" s="576">
        <v>6</v>
      </c>
      <c r="I15" s="615">
        <v>0.54545454545454541</v>
      </c>
      <c r="J15" s="621">
        <v>542.28</v>
      </c>
      <c r="K15" s="584">
        <v>0.35541864656726196</v>
      </c>
      <c r="L15" s="576">
        <v>5</v>
      </c>
      <c r="M15" s="615">
        <v>0.45454545454545453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9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07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9" hidden="1" customWidth="1" outlineLevel="1"/>
    <col min="2" max="2" width="28.33203125" style="69" hidden="1" customWidth="1" outlineLevel="1"/>
    <col min="3" max="3" width="9" style="69" customWidth="1" collapsed="1"/>
    <col min="4" max="4" width="18.77734375" style="108" customWidth="1"/>
    <col min="5" max="5" width="13.5546875" style="89" customWidth="1"/>
    <col min="6" max="6" width="6" style="69" bestFit="1" customWidth="1"/>
    <col min="7" max="7" width="8.77734375" style="69" customWidth="1"/>
    <col min="8" max="8" width="5" style="69" bestFit="1" customWidth="1"/>
    <col min="9" max="9" width="8.5546875" style="69" hidden="1" customWidth="1" outlineLevel="1"/>
    <col min="10" max="10" width="25.77734375" style="69" customWidth="1" collapsed="1"/>
    <col min="11" max="11" width="8.77734375" style="69" customWidth="1"/>
    <col min="12" max="12" width="7.77734375" style="90" customWidth="1"/>
    <col min="13" max="13" width="11.109375" style="90" customWidth="1"/>
    <col min="14" max="14" width="7.77734375" style="69" customWidth="1"/>
    <col min="15" max="15" width="7.77734375" style="109" customWidth="1"/>
    <col min="16" max="16" width="11.109375" style="90" customWidth="1"/>
    <col min="17" max="17" width="5.44140625" style="91" bestFit="1" customWidth="1"/>
    <col min="18" max="18" width="7.77734375" style="69" customWidth="1"/>
    <col min="19" max="19" width="5.44140625" style="91" bestFit="1" customWidth="1"/>
    <col min="20" max="20" width="6.6640625" style="109" customWidth="1"/>
    <col min="21" max="21" width="5.44140625" style="91" bestFit="1" customWidth="1"/>
    <col min="22" max="16384" width="8.88671875" style="69"/>
  </cols>
  <sheetData>
    <row r="1" spans="1:21" ht="18.600000000000001" customHeight="1" thickBot="1" x14ac:dyDescent="0.4">
      <c r="A1" s="420" t="s">
        <v>219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</row>
    <row r="2" spans="1:21" ht="14.4" customHeight="1" thickBot="1" x14ac:dyDescent="0.35">
      <c r="A2" s="521" t="s">
        <v>245</v>
      </c>
      <c r="B2" s="87"/>
      <c r="C2" s="96"/>
      <c r="D2" s="96"/>
      <c r="E2" s="330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 ht="14.4" customHeight="1" thickBot="1" x14ac:dyDescent="0.35">
      <c r="A3" s="445"/>
      <c r="B3" s="446"/>
      <c r="C3" s="446"/>
      <c r="D3" s="446"/>
      <c r="E3" s="446"/>
      <c r="F3" s="446"/>
      <c r="G3" s="446"/>
      <c r="H3" s="446"/>
      <c r="I3" s="446"/>
      <c r="J3" s="446"/>
      <c r="K3" s="447" t="s">
        <v>204</v>
      </c>
      <c r="L3" s="448"/>
      <c r="M3" s="100">
        <f>SUBTOTAL(9,M7:M1048576)</f>
        <v>209985.19000000006</v>
      </c>
      <c r="N3" s="100">
        <f>SUBTOTAL(9,N7:N1048576)</f>
        <v>1927</v>
      </c>
      <c r="O3" s="100">
        <f>SUBTOTAL(9,O7:O1048576)</f>
        <v>1328</v>
      </c>
      <c r="P3" s="100">
        <f>SUBTOTAL(9,P7:P1048576)</f>
        <v>91501.710000000021</v>
      </c>
      <c r="Q3" s="101">
        <f>IF(M3=0,0,P3/M3)</f>
        <v>0.43575315954425164</v>
      </c>
      <c r="R3" s="100">
        <f>SUBTOTAL(9,R7:R1048576)</f>
        <v>801</v>
      </c>
      <c r="S3" s="101">
        <f>IF(N3=0,0,R3/N3)</f>
        <v>0.41567202906071615</v>
      </c>
      <c r="T3" s="100">
        <f>SUBTOTAL(9,T7:T1048576)</f>
        <v>551</v>
      </c>
      <c r="U3" s="102">
        <f>IF(O3=0,0,T3/O3)</f>
        <v>0.41490963855421686</v>
      </c>
    </row>
    <row r="4" spans="1:21" ht="14.4" customHeight="1" x14ac:dyDescent="0.3">
      <c r="A4" s="103"/>
      <c r="B4" s="104"/>
      <c r="C4" s="104"/>
      <c r="D4" s="105"/>
      <c r="E4" s="329"/>
      <c r="F4" s="104"/>
      <c r="G4" s="104"/>
      <c r="H4" s="104"/>
      <c r="I4" s="104"/>
      <c r="J4" s="104"/>
      <c r="K4" s="104"/>
      <c r="L4" s="104"/>
      <c r="M4" s="449" t="s">
        <v>19</v>
      </c>
      <c r="N4" s="450"/>
      <c r="O4" s="450"/>
      <c r="P4" s="451" t="s">
        <v>25</v>
      </c>
      <c r="Q4" s="450"/>
      <c r="R4" s="450"/>
      <c r="S4" s="450"/>
      <c r="T4" s="450"/>
      <c r="U4" s="452"/>
    </row>
    <row r="5" spans="1:21" ht="14.4" customHeight="1" thickBot="1" x14ac:dyDescent="0.35">
      <c r="A5" s="106"/>
      <c r="B5" s="107"/>
      <c r="C5" s="104"/>
      <c r="D5" s="105"/>
      <c r="E5" s="329"/>
      <c r="F5" s="104"/>
      <c r="G5" s="104"/>
      <c r="H5" s="104"/>
      <c r="I5" s="104"/>
      <c r="J5" s="104"/>
      <c r="K5" s="104"/>
      <c r="L5" s="104"/>
      <c r="M5" s="161" t="s">
        <v>26</v>
      </c>
      <c r="N5" s="162" t="s">
        <v>16</v>
      </c>
      <c r="O5" s="162" t="s">
        <v>24</v>
      </c>
      <c r="P5" s="442" t="s">
        <v>26</v>
      </c>
      <c r="Q5" s="443"/>
      <c r="R5" s="442" t="s">
        <v>16</v>
      </c>
      <c r="S5" s="443"/>
      <c r="T5" s="442" t="s">
        <v>24</v>
      </c>
      <c r="U5" s="444"/>
    </row>
    <row r="6" spans="1:21" s="89" customFormat="1" ht="14.4" customHeight="1" thickBot="1" x14ac:dyDescent="0.35">
      <c r="A6" s="622" t="s">
        <v>27</v>
      </c>
      <c r="B6" s="623" t="s">
        <v>8</v>
      </c>
      <c r="C6" s="622" t="s">
        <v>28</v>
      </c>
      <c r="D6" s="623" t="s">
        <v>9</v>
      </c>
      <c r="E6" s="623" t="s">
        <v>237</v>
      </c>
      <c r="F6" s="623" t="s">
        <v>29</v>
      </c>
      <c r="G6" s="623" t="s">
        <v>30</v>
      </c>
      <c r="H6" s="623" t="s">
        <v>11</v>
      </c>
      <c r="I6" s="623" t="s">
        <v>13</v>
      </c>
      <c r="J6" s="623" t="s">
        <v>14</v>
      </c>
      <c r="K6" s="623" t="s">
        <v>15</v>
      </c>
      <c r="L6" s="623" t="s">
        <v>31</v>
      </c>
      <c r="M6" s="624" t="s">
        <v>17</v>
      </c>
      <c r="N6" s="625" t="s">
        <v>32</v>
      </c>
      <c r="O6" s="625" t="s">
        <v>32</v>
      </c>
      <c r="P6" s="625" t="s">
        <v>17</v>
      </c>
      <c r="Q6" s="625" t="s">
        <v>5</v>
      </c>
      <c r="R6" s="625" t="s">
        <v>32</v>
      </c>
      <c r="S6" s="625" t="s">
        <v>5</v>
      </c>
      <c r="T6" s="625" t="s">
        <v>32</v>
      </c>
      <c r="U6" s="626" t="s">
        <v>5</v>
      </c>
    </row>
    <row r="7" spans="1:21" ht="14.4" customHeight="1" x14ac:dyDescent="0.3">
      <c r="A7" s="560">
        <v>22</v>
      </c>
      <c r="B7" s="561" t="s">
        <v>437</v>
      </c>
      <c r="C7" s="561">
        <v>89301221</v>
      </c>
      <c r="D7" s="627" t="s">
        <v>1292</v>
      </c>
      <c r="E7" s="628" t="s">
        <v>760</v>
      </c>
      <c r="F7" s="561" t="s">
        <v>753</v>
      </c>
      <c r="G7" s="561" t="s">
        <v>771</v>
      </c>
      <c r="H7" s="561" t="s">
        <v>436</v>
      </c>
      <c r="I7" s="561" t="s">
        <v>772</v>
      </c>
      <c r="J7" s="561" t="s">
        <v>773</v>
      </c>
      <c r="K7" s="561" t="s">
        <v>774</v>
      </c>
      <c r="L7" s="562">
        <v>209.33</v>
      </c>
      <c r="M7" s="562">
        <v>418.66</v>
      </c>
      <c r="N7" s="561">
        <v>2</v>
      </c>
      <c r="O7" s="629">
        <v>0.5</v>
      </c>
      <c r="P7" s="562">
        <v>418.66</v>
      </c>
      <c r="Q7" s="582">
        <v>1</v>
      </c>
      <c r="R7" s="561">
        <v>2</v>
      </c>
      <c r="S7" s="582">
        <v>1</v>
      </c>
      <c r="T7" s="629">
        <v>0.5</v>
      </c>
      <c r="U7" s="613">
        <v>1</v>
      </c>
    </row>
    <row r="8" spans="1:21" ht="14.4" customHeight="1" x14ac:dyDescent="0.3">
      <c r="A8" s="566">
        <v>22</v>
      </c>
      <c r="B8" s="567" t="s">
        <v>437</v>
      </c>
      <c r="C8" s="567">
        <v>89301221</v>
      </c>
      <c r="D8" s="630" t="s">
        <v>1292</v>
      </c>
      <c r="E8" s="631" t="s">
        <v>760</v>
      </c>
      <c r="F8" s="567" t="s">
        <v>753</v>
      </c>
      <c r="G8" s="567" t="s">
        <v>775</v>
      </c>
      <c r="H8" s="567" t="s">
        <v>436</v>
      </c>
      <c r="I8" s="567" t="s">
        <v>776</v>
      </c>
      <c r="J8" s="567" t="s">
        <v>777</v>
      </c>
      <c r="K8" s="567" t="s">
        <v>778</v>
      </c>
      <c r="L8" s="568">
        <v>0</v>
      </c>
      <c r="M8" s="568">
        <v>0</v>
      </c>
      <c r="N8" s="567">
        <v>1</v>
      </c>
      <c r="O8" s="632">
        <v>0.5</v>
      </c>
      <c r="P8" s="568"/>
      <c r="Q8" s="583"/>
      <c r="R8" s="567"/>
      <c r="S8" s="583">
        <v>0</v>
      </c>
      <c r="T8" s="632"/>
      <c r="U8" s="614">
        <v>0</v>
      </c>
    </row>
    <row r="9" spans="1:21" ht="14.4" customHeight="1" x14ac:dyDescent="0.3">
      <c r="A9" s="566">
        <v>22</v>
      </c>
      <c r="B9" s="567" t="s">
        <v>437</v>
      </c>
      <c r="C9" s="567">
        <v>89301221</v>
      </c>
      <c r="D9" s="630" t="s">
        <v>1292</v>
      </c>
      <c r="E9" s="631" t="s">
        <v>760</v>
      </c>
      <c r="F9" s="567" t="s">
        <v>753</v>
      </c>
      <c r="G9" s="567" t="s">
        <v>779</v>
      </c>
      <c r="H9" s="567" t="s">
        <v>436</v>
      </c>
      <c r="I9" s="567" t="s">
        <v>780</v>
      </c>
      <c r="J9" s="567" t="s">
        <v>781</v>
      </c>
      <c r="K9" s="567" t="s">
        <v>782</v>
      </c>
      <c r="L9" s="568">
        <v>157.47999999999999</v>
      </c>
      <c r="M9" s="568">
        <v>314.95999999999998</v>
      </c>
      <c r="N9" s="567">
        <v>2</v>
      </c>
      <c r="O9" s="632">
        <v>2</v>
      </c>
      <c r="P9" s="568"/>
      <c r="Q9" s="583">
        <v>0</v>
      </c>
      <c r="R9" s="567"/>
      <c r="S9" s="583">
        <v>0</v>
      </c>
      <c r="T9" s="632"/>
      <c r="U9" s="614">
        <v>0</v>
      </c>
    </row>
    <row r="10" spans="1:21" ht="14.4" customHeight="1" x14ac:dyDescent="0.3">
      <c r="A10" s="566">
        <v>22</v>
      </c>
      <c r="B10" s="567" t="s">
        <v>437</v>
      </c>
      <c r="C10" s="567">
        <v>89301221</v>
      </c>
      <c r="D10" s="630" t="s">
        <v>1292</v>
      </c>
      <c r="E10" s="631" t="s">
        <v>760</v>
      </c>
      <c r="F10" s="567" t="s">
        <v>753</v>
      </c>
      <c r="G10" s="567" t="s">
        <v>783</v>
      </c>
      <c r="H10" s="567" t="s">
        <v>436</v>
      </c>
      <c r="I10" s="567" t="s">
        <v>784</v>
      </c>
      <c r="J10" s="567" t="s">
        <v>785</v>
      </c>
      <c r="K10" s="567" t="s">
        <v>786</v>
      </c>
      <c r="L10" s="568">
        <v>118.87</v>
      </c>
      <c r="M10" s="568">
        <v>118.87</v>
      </c>
      <c r="N10" s="567">
        <v>1</v>
      </c>
      <c r="O10" s="632">
        <v>0.5</v>
      </c>
      <c r="P10" s="568"/>
      <c r="Q10" s="583">
        <v>0</v>
      </c>
      <c r="R10" s="567"/>
      <c r="S10" s="583">
        <v>0</v>
      </c>
      <c r="T10" s="632"/>
      <c r="U10" s="614">
        <v>0</v>
      </c>
    </row>
    <row r="11" spans="1:21" ht="14.4" customHeight="1" x14ac:dyDescent="0.3">
      <c r="A11" s="566">
        <v>22</v>
      </c>
      <c r="B11" s="567" t="s">
        <v>437</v>
      </c>
      <c r="C11" s="567">
        <v>89301221</v>
      </c>
      <c r="D11" s="630" t="s">
        <v>1292</v>
      </c>
      <c r="E11" s="631" t="s">
        <v>760</v>
      </c>
      <c r="F11" s="567" t="s">
        <v>753</v>
      </c>
      <c r="G11" s="567" t="s">
        <v>783</v>
      </c>
      <c r="H11" s="567" t="s">
        <v>556</v>
      </c>
      <c r="I11" s="567" t="s">
        <v>705</v>
      </c>
      <c r="J11" s="567" t="s">
        <v>559</v>
      </c>
      <c r="K11" s="567" t="s">
        <v>560</v>
      </c>
      <c r="L11" s="568">
        <v>108.46</v>
      </c>
      <c r="M11" s="568">
        <v>325.38</v>
      </c>
      <c r="N11" s="567">
        <v>3</v>
      </c>
      <c r="O11" s="632">
        <v>3</v>
      </c>
      <c r="P11" s="568"/>
      <c r="Q11" s="583">
        <v>0</v>
      </c>
      <c r="R11" s="567"/>
      <c r="S11" s="583">
        <v>0</v>
      </c>
      <c r="T11" s="632"/>
      <c r="U11" s="614">
        <v>0</v>
      </c>
    </row>
    <row r="12" spans="1:21" ht="14.4" customHeight="1" x14ac:dyDescent="0.3">
      <c r="A12" s="566">
        <v>22</v>
      </c>
      <c r="B12" s="567" t="s">
        <v>437</v>
      </c>
      <c r="C12" s="567">
        <v>89301221</v>
      </c>
      <c r="D12" s="630" t="s">
        <v>1292</v>
      </c>
      <c r="E12" s="631" t="s">
        <v>760</v>
      </c>
      <c r="F12" s="567" t="s">
        <v>753</v>
      </c>
      <c r="G12" s="567" t="s">
        <v>783</v>
      </c>
      <c r="H12" s="567" t="s">
        <v>556</v>
      </c>
      <c r="I12" s="567" t="s">
        <v>709</v>
      </c>
      <c r="J12" s="567" t="s">
        <v>567</v>
      </c>
      <c r="K12" s="567" t="s">
        <v>710</v>
      </c>
      <c r="L12" s="568">
        <v>130.15</v>
      </c>
      <c r="M12" s="568">
        <v>3904.5000000000009</v>
      </c>
      <c r="N12" s="567">
        <v>30</v>
      </c>
      <c r="O12" s="632">
        <v>19.5</v>
      </c>
      <c r="P12" s="568">
        <v>1691.9500000000005</v>
      </c>
      <c r="Q12" s="583">
        <v>0.43333333333333335</v>
      </c>
      <c r="R12" s="567">
        <v>13</v>
      </c>
      <c r="S12" s="583">
        <v>0.43333333333333335</v>
      </c>
      <c r="T12" s="632">
        <v>9.5</v>
      </c>
      <c r="U12" s="614">
        <v>0.48717948717948717</v>
      </c>
    </row>
    <row r="13" spans="1:21" ht="14.4" customHeight="1" x14ac:dyDescent="0.3">
      <c r="A13" s="566">
        <v>22</v>
      </c>
      <c r="B13" s="567" t="s">
        <v>437</v>
      </c>
      <c r="C13" s="567">
        <v>89301221</v>
      </c>
      <c r="D13" s="630" t="s">
        <v>1292</v>
      </c>
      <c r="E13" s="631" t="s">
        <v>760</v>
      </c>
      <c r="F13" s="567" t="s">
        <v>753</v>
      </c>
      <c r="G13" s="567" t="s">
        <v>783</v>
      </c>
      <c r="H13" s="567" t="s">
        <v>556</v>
      </c>
      <c r="I13" s="567" t="s">
        <v>711</v>
      </c>
      <c r="J13" s="567" t="s">
        <v>569</v>
      </c>
      <c r="K13" s="567" t="s">
        <v>712</v>
      </c>
      <c r="L13" s="568">
        <v>50.57</v>
      </c>
      <c r="M13" s="568">
        <v>50.57</v>
      </c>
      <c r="N13" s="567">
        <v>1</v>
      </c>
      <c r="O13" s="632">
        <v>0.5</v>
      </c>
      <c r="P13" s="568"/>
      <c r="Q13" s="583">
        <v>0</v>
      </c>
      <c r="R13" s="567"/>
      <c r="S13" s="583">
        <v>0</v>
      </c>
      <c r="T13" s="632"/>
      <c r="U13" s="614">
        <v>0</v>
      </c>
    </row>
    <row r="14" spans="1:21" ht="14.4" customHeight="1" x14ac:dyDescent="0.3">
      <c r="A14" s="566">
        <v>22</v>
      </c>
      <c r="B14" s="567" t="s">
        <v>437</v>
      </c>
      <c r="C14" s="567">
        <v>89301221</v>
      </c>
      <c r="D14" s="630" t="s">
        <v>1292</v>
      </c>
      <c r="E14" s="631" t="s">
        <v>760</v>
      </c>
      <c r="F14" s="567" t="s">
        <v>753</v>
      </c>
      <c r="G14" s="567" t="s">
        <v>783</v>
      </c>
      <c r="H14" s="567" t="s">
        <v>556</v>
      </c>
      <c r="I14" s="567" t="s">
        <v>713</v>
      </c>
      <c r="J14" s="567" t="s">
        <v>570</v>
      </c>
      <c r="K14" s="567" t="s">
        <v>714</v>
      </c>
      <c r="L14" s="568">
        <v>86.76</v>
      </c>
      <c r="M14" s="568">
        <v>2342.52</v>
      </c>
      <c r="N14" s="567">
        <v>27</v>
      </c>
      <c r="O14" s="632">
        <v>18</v>
      </c>
      <c r="P14" s="568">
        <v>954.36</v>
      </c>
      <c r="Q14" s="583">
        <v>0.40740740740740744</v>
      </c>
      <c r="R14" s="567">
        <v>11</v>
      </c>
      <c r="S14" s="583">
        <v>0.40740740740740738</v>
      </c>
      <c r="T14" s="632">
        <v>8</v>
      </c>
      <c r="U14" s="614">
        <v>0.44444444444444442</v>
      </c>
    </row>
    <row r="15" spans="1:21" ht="14.4" customHeight="1" x14ac:dyDescent="0.3">
      <c r="A15" s="566">
        <v>22</v>
      </c>
      <c r="B15" s="567" t="s">
        <v>437</v>
      </c>
      <c r="C15" s="567">
        <v>89301221</v>
      </c>
      <c r="D15" s="630" t="s">
        <v>1292</v>
      </c>
      <c r="E15" s="631" t="s">
        <v>760</v>
      </c>
      <c r="F15" s="567" t="s">
        <v>753</v>
      </c>
      <c r="G15" s="567" t="s">
        <v>783</v>
      </c>
      <c r="H15" s="567" t="s">
        <v>436</v>
      </c>
      <c r="I15" s="567" t="s">
        <v>715</v>
      </c>
      <c r="J15" s="567" t="s">
        <v>716</v>
      </c>
      <c r="K15" s="567" t="s">
        <v>717</v>
      </c>
      <c r="L15" s="568">
        <v>50.57</v>
      </c>
      <c r="M15" s="568">
        <v>50.57</v>
      </c>
      <c r="N15" s="567">
        <v>1</v>
      </c>
      <c r="O15" s="632">
        <v>1</v>
      </c>
      <c r="P15" s="568">
        <v>50.57</v>
      </c>
      <c r="Q15" s="583">
        <v>1</v>
      </c>
      <c r="R15" s="567">
        <v>1</v>
      </c>
      <c r="S15" s="583">
        <v>1</v>
      </c>
      <c r="T15" s="632">
        <v>1</v>
      </c>
      <c r="U15" s="614">
        <v>1</v>
      </c>
    </row>
    <row r="16" spans="1:21" ht="14.4" customHeight="1" x14ac:dyDescent="0.3">
      <c r="A16" s="566">
        <v>22</v>
      </c>
      <c r="B16" s="567" t="s">
        <v>437</v>
      </c>
      <c r="C16" s="567">
        <v>89301221</v>
      </c>
      <c r="D16" s="630" t="s">
        <v>1292</v>
      </c>
      <c r="E16" s="631" t="s">
        <v>760</v>
      </c>
      <c r="F16" s="567" t="s">
        <v>753</v>
      </c>
      <c r="G16" s="567" t="s">
        <v>783</v>
      </c>
      <c r="H16" s="567" t="s">
        <v>436</v>
      </c>
      <c r="I16" s="567" t="s">
        <v>787</v>
      </c>
      <c r="J16" s="567" t="s">
        <v>788</v>
      </c>
      <c r="K16" s="567" t="s">
        <v>710</v>
      </c>
      <c r="L16" s="568">
        <v>130.15</v>
      </c>
      <c r="M16" s="568">
        <v>520.6</v>
      </c>
      <c r="N16" s="567">
        <v>4</v>
      </c>
      <c r="O16" s="632">
        <v>2.5</v>
      </c>
      <c r="P16" s="568">
        <v>260.3</v>
      </c>
      <c r="Q16" s="583">
        <v>0.5</v>
      </c>
      <c r="R16" s="567">
        <v>2</v>
      </c>
      <c r="S16" s="583">
        <v>0.5</v>
      </c>
      <c r="T16" s="632">
        <v>1.5</v>
      </c>
      <c r="U16" s="614">
        <v>0.6</v>
      </c>
    </row>
    <row r="17" spans="1:21" ht="14.4" customHeight="1" x14ac:dyDescent="0.3">
      <c r="A17" s="566">
        <v>22</v>
      </c>
      <c r="B17" s="567" t="s">
        <v>437</v>
      </c>
      <c r="C17" s="567">
        <v>89301221</v>
      </c>
      <c r="D17" s="630" t="s">
        <v>1292</v>
      </c>
      <c r="E17" s="631" t="s">
        <v>760</v>
      </c>
      <c r="F17" s="567" t="s">
        <v>753</v>
      </c>
      <c r="G17" s="567" t="s">
        <v>783</v>
      </c>
      <c r="H17" s="567" t="s">
        <v>436</v>
      </c>
      <c r="I17" s="567" t="s">
        <v>789</v>
      </c>
      <c r="J17" s="567" t="s">
        <v>788</v>
      </c>
      <c r="K17" s="567" t="s">
        <v>790</v>
      </c>
      <c r="L17" s="568">
        <v>0</v>
      </c>
      <c r="M17" s="568">
        <v>0</v>
      </c>
      <c r="N17" s="567">
        <v>1</v>
      </c>
      <c r="O17" s="632">
        <v>0.5</v>
      </c>
      <c r="P17" s="568"/>
      <c r="Q17" s="583"/>
      <c r="R17" s="567"/>
      <c r="S17" s="583">
        <v>0</v>
      </c>
      <c r="T17" s="632"/>
      <c r="U17" s="614">
        <v>0</v>
      </c>
    </row>
    <row r="18" spans="1:21" ht="14.4" customHeight="1" x14ac:dyDescent="0.3">
      <c r="A18" s="566">
        <v>22</v>
      </c>
      <c r="B18" s="567" t="s">
        <v>437</v>
      </c>
      <c r="C18" s="567">
        <v>89301221</v>
      </c>
      <c r="D18" s="630" t="s">
        <v>1292</v>
      </c>
      <c r="E18" s="631" t="s">
        <v>760</v>
      </c>
      <c r="F18" s="567" t="s">
        <v>753</v>
      </c>
      <c r="G18" s="567" t="s">
        <v>783</v>
      </c>
      <c r="H18" s="567" t="s">
        <v>436</v>
      </c>
      <c r="I18" s="567" t="s">
        <v>718</v>
      </c>
      <c r="J18" s="567" t="s">
        <v>719</v>
      </c>
      <c r="K18" s="567" t="s">
        <v>720</v>
      </c>
      <c r="L18" s="568">
        <v>86.76</v>
      </c>
      <c r="M18" s="568">
        <v>347.04</v>
      </c>
      <c r="N18" s="567">
        <v>4</v>
      </c>
      <c r="O18" s="632">
        <v>2</v>
      </c>
      <c r="P18" s="568">
        <v>86.76</v>
      </c>
      <c r="Q18" s="583">
        <v>0.25</v>
      </c>
      <c r="R18" s="567">
        <v>1</v>
      </c>
      <c r="S18" s="583">
        <v>0.25</v>
      </c>
      <c r="T18" s="632">
        <v>0.5</v>
      </c>
      <c r="U18" s="614">
        <v>0.25</v>
      </c>
    </row>
    <row r="19" spans="1:21" ht="14.4" customHeight="1" x14ac:dyDescent="0.3">
      <c r="A19" s="566">
        <v>22</v>
      </c>
      <c r="B19" s="567" t="s">
        <v>437</v>
      </c>
      <c r="C19" s="567">
        <v>89301221</v>
      </c>
      <c r="D19" s="630" t="s">
        <v>1292</v>
      </c>
      <c r="E19" s="631" t="s">
        <v>760</v>
      </c>
      <c r="F19" s="567" t="s">
        <v>753</v>
      </c>
      <c r="G19" s="567" t="s">
        <v>791</v>
      </c>
      <c r="H19" s="567" t="s">
        <v>436</v>
      </c>
      <c r="I19" s="567" t="s">
        <v>792</v>
      </c>
      <c r="J19" s="567" t="s">
        <v>793</v>
      </c>
      <c r="K19" s="567" t="s">
        <v>794</v>
      </c>
      <c r="L19" s="568">
        <v>0</v>
      </c>
      <c r="M19" s="568">
        <v>0</v>
      </c>
      <c r="N19" s="567">
        <v>2</v>
      </c>
      <c r="O19" s="632">
        <v>0.5</v>
      </c>
      <c r="P19" s="568"/>
      <c r="Q19" s="583"/>
      <c r="R19" s="567"/>
      <c r="S19" s="583">
        <v>0</v>
      </c>
      <c r="T19" s="632"/>
      <c r="U19" s="614">
        <v>0</v>
      </c>
    </row>
    <row r="20" spans="1:21" ht="14.4" customHeight="1" x14ac:dyDescent="0.3">
      <c r="A20" s="566">
        <v>22</v>
      </c>
      <c r="B20" s="567" t="s">
        <v>437</v>
      </c>
      <c r="C20" s="567">
        <v>89301221</v>
      </c>
      <c r="D20" s="630" t="s">
        <v>1292</v>
      </c>
      <c r="E20" s="631" t="s">
        <v>760</v>
      </c>
      <c r="F20" s="567" t="s">
        <v>753</v>
      </c>
      <c r="G20" s="567" t="s">
        <v>795</v>
      </c>
      <c r="H20" s="567" t="s">
        <v>436</v>
      </c>
      <c r="I20" s="567" t="s">
        <v>796</v>
      </c>
      <c r="J20" s="567" t="s">
        <v>797</v>
      </c>
      <c r="K20" s="567" t="s">
        <v>798</v>
      </c>
      <c r="L20" s="568">
        <v>101.69</v>
      </c>
      <c r="M20" s="568">
        <v>305.07</v>
      </c>
      <c r="N20" s="567">
        <v>3</v>
      </c>
      <c r="O20" s="632">
        <v>1</v>
      </c>
      <c r="P20" s="568"/>
      <c r="Q20" s="583">
        <v>0</v>
      </c>
      <c r="R20" s="567"/>
      <c r="S20" s="583">
        <v>0</v>
      </c>
      <c r="T20" s="632"/>
      <c r="U20" s="614">
        <v>0</v>
      </c>
    </row>
    <row r="21" spans="1:21" ht="14.4" customHeight="1" x14ac:dyDescent="0.3">
      <c r="A21" s="566">
        <v>22</v>
      </c>
      <c r="B21" s="567" t="s">
        <v>437</v>
      </c>
      <c r="C21" s="567">
        <v>89301221</v>
      </c>
      <c r="D21" s="630" t="s">
        <v>1292</v>
      </c>
      <c r="E21" s="631" t="s">
        <v>762</v>
      </c>
      <c r="F21" s="567" t="s">
        <v>753</v>
      </c>
      <c r="G21" s="567" t="s">
        <v>799</v>
      </c>
      <c r="H21" s="567" t="s">
        <v>436</v>
      </c>
      <c r="I21" s="567" t="s">
        <v>800</v>
      </c>
      <c r="J21" s="567" t="s">
        <v>801</v>
      </c>
      <c r="K21" s="567" t="s">
        <v>802</v>
      </c>
      <c r="L21" s="568">
        <v>418.67</v>
      </c>
      <c r="M21" s="568">
        <v>418.67</v>
      </c>
      <c r="N21" s="567">
        <v>1</v>
      </c>
      <c r="O21" s="632">
        <v>0.5</v>
      </c>
      <c r="P21" s="568"/>
      <c r="Q21" s="583">
        <v>0</v>
      </c>
      <c r="R21" s="567"/>
      <c r="S21" s="583">
        <v>0</v>
      </c>
      <c r="T21" s="632"/>
      <c r="U21" s="614">
        <v>0</v>
      </c>
    </row>
    <row r="22" spans="1:21" ht="14.4" customHeight="1" x14ac:dyDescent="0.3">
      <c r="A22" s="566">
        <v>22</v>
      </c>
      <c r="B22" s="567" t="s">
        <v>437</v>
      </c>
      <c r="C22" s="567">
        <v>89301221</v>
      </c>
      <c r="D22" s="630" t="s">
        <v>1292</v>
      </c>
      <c r="E22" s="631" t="s">
        <v>762</v>
      </c>
      <c r="F22" s="567" t="s">
        <v>753</v>
      </c>
      <c r="G22" s="567" t="s">
        <v>803</v>
      </c>
      <c r="H22" s="567" t="s">
        <v>436</v>
      </c>
      <c r="I22" s="567" t="s">
        <v>804</v>
      </c>
      <c r="J22" s="567" t="s">
        <v>537</v>
      </c>
      <c r="K22" s="567" t="s">
        <v>538</v>
      </c>
      <c r="L22" s="568">
        <v>0</v>
      </c>
      <c r="M22" s="568">
        <v>0</v>
      </c>
      <c r="N22" s="567">
        <v>1</v>
      </c>
      <c r="O22" s="632">
        <v>0.5</v>
      </c>
      <c r="P22" s="568"/>
      <c r="Q22" s="583"/>
      <c r="R22" s="567"/>
      <c r="S22" s="583">
        <v>0</v>
      </c>
      <c r="T22" s="632"/>
      <c r="U22" s="614">
        <v>0</v>
      </c>
    </row>
    <row r="23" spans="1:21" ht="14.4" customHeight="1" x14ac:dyDescent="0.3">
      <c r="A23" s="566">
        <v>22</v>
      </c>
      <c r="B23" s="567" t="s">
        <v>437</v>
      </c>
      <c r="C23" s="567">
        <v>89301221</v>
      </c>
      <c r="D23" s="630" t="s">
        <v>1292</v>
      </c>
      <c r="E23" s="631" t="s">
        <v>762</v>
      </c>
      <c r="F23" s="567" t="s">
        <v>753</v>
      </c>
      <c r="G23" s="567" t="s">
        <v>805</v>
      </c>
      <c r="H23" s="567" t="s">
        <v>436</v>
      </c>
      <c r="I23" s="567" t="s">
        <v>806</v>
      </c>
      <c r="J23" s="567" t="s">
        <v>807</v>
      </c>
      <c r="K23" s="567" t="s">
        <v>808</v>
      </c>
      <c r="L23" s="568">
        <v>20.239999999999998</v>
      </c>
      <c r="M23" s="568">
        <v>40.479999999999997</v>
      </c>
      <c r="N23" s="567">
        <v>2</v>
      </c>
      <c r="O23" s="632">
        <v>2</v>
      </c>
      <c r="P23" s="568">
        <v>20.239999999999998</v>
      </c>
      <c r="Q23" s="583">
        <v>0.5</v>
      </c>
      <c r="R23" s="567">
        <v>1</v>
      </c>
      <c r="S23" s="583">
        <v>0.5</v>
      </c>
      <c r="T23" s="632">
        <v>1</v>
      </c>
      <c r="U23" s="614">
        <v>0.5</v>
      </c>
    </row>
    <row r="24" spans="1:21" ht="14.4" customHeight="1" x14ac:dyDescent="0.3">
      <c r="A24" s="566">
        <v>22</v>
      </c>
      <c r="B24" s="567" t="s">
        <v>437</v>
      </c>
      <c r="C24" s="567">
        <v>89301221</v>
      </c>
      <c r="D24" s="630" t="s">
        <v>1292</v>
      </c>
      <c r="E24" s="631" t="s">
        <v>762</v>
      </c>
      <c r="F24" s="567" t="s">
        <v>753</v>
      </c>
      <c r="G24" s="567" t="s">
        <v>809</v>
      </c>
      <c r="H24" s="567" t="s">
        <v>436</v>
      </c>
      <c r="I24" s="567" t="s">
        <v>810</v>
      </c>
      <c r="J24" s="567" t="s">
        <v>811</v>
      </c>
      <c r="K24" s="567"/>
      <c r="L24" s="568">
        <v>0</v>
      </c>
      <c r="M24" s="568">
        <v>0</v>
      </c>
      <c r="N24" s="567">
        <v>3</v>
      </c>
      <c r="O24" s="632">
        <v>3</v>
      </c>
      <c r="P24" s="568">
        <v>0</v>
      </c>
      <c r="Q24" s="583"/>
      <c r="R24" s="567">
        <v>3</v>
      </c>
      <c r="S24" s="583">
        <v>1</v>
      </c>
      <c r="T24" s="632">
        <v>3</v>
      </c>
      <c r="U24" s="614">
        <v>1</v>
      </c>
    </row>
    <row r="25" spans="1:21" ht="14.4" customHeight="1" x14ac:dyDescent="0.3">
      <c r="A25" s="566">
        <v>22</v>
      </c>
      <c r="B25" s="567" t="s">
        <v>437</v>
      </c>
      <c r="C25" s="567">
        <v>89301221</v>
      </c>
      <c r="D25" s="630" t="s">
        <v>1292</v>
      </c>
      <c r="E25" s="631" t="s">
        <v>762</v>
      </c>
      <c r="F25" s="567" t="s">
        <v>753</v>
      </c>
      <c r="G25" s="567" t="s">
        <v>779</v>
      </c>
      <c r="H25" s="567" t="s">
        <v>436</v>
      </c>
      <c r="I25" s="567" t="s">
        <v>780</v>
      </c>
      <c r="J25" s="567" t="s">
        <v>781</v>
      </c>
      <c r="K25" s="567" t="s">
        <v>782</v>
      </c>
      <c r="L25" s="568">
        <v>157.47999999999999</v>
      </c>
      <c r="M25" s="568">
        <v>472.43999999999994</v>
      </c>
      <c r="N25" s="567">
        <v>3</v>
      </c>
      <c r="O25" s="632">
        <v>1</v>
      </c>
      <c r="P25" s="568"/>
      <c r="Q25" s="583">
        <v>0</v>
      </c>
      <c r="R25" s="567"/>
      <c r="S25" s="583">
        <v>0</v>
      </c>
      <c r="T25" s="632"/>
      <c r="U25" s="614">
        <v>0</v>
      </c>
    </row>
    <row r="26" spans="1:21" ht="14.4" customHeight="1" x14ac:dyDescent="0.3">
      <c r="A26" s="566">
        <v>22</v>
      </c>
      <c r="B26" s="567" t="s">
        <v>437</v>
      </c>
      <c r="C26" s="567">
        <v>89301221</v>
      </c>
      <c r="D26" s="630" t="s">
        <v>1292</v>
      </c>
      <c r="E26" s="631" t="s">
        <v>762</v>
      </c>
      <c r="F26" s="567" t="s">
        <v>753</v>
      </c>
      <c r="G26" s="567" t="s">
        <v>783</v>
      </c>
      <c r="H26" s="567" t="s">
        <v>556</v>
      </c>
      <c r="I26" s="567" t="s">
        <v>705</v>
      </c>
      <c r="J26" s="567" t="s">
        <v>559</v>
      </c>
      <c r="K26" s="567" t="s">
        <v>560</v>
      </c>
      <c r="L26" s="568">
        <v>108.46</v>
      </c>
      <c r="M26" s="568">
        <v>976.14</v>
      </c>
      <c r="N26" s="567">
        <v>9</v>
      </c>
      <c r="O26" s="632">
        <v>7</v>
      </c>
      <c r="P26" s="568">
        <v>216.92</v>
      </c>
      <c r="Q26" s="583">
        <v>0.22222222222222221</v>
      </c>
      <c r="R26" s="567">
        <v>2</v>
      </c>
      <c r="S26" s="583">
        <v>0.22222222222222221</v>
      </c>
      <c r="T26" s="632">
        <v>1.5</v>
      </c>
      <c r="U26" s="614">
        <v>0.21428571428571427</v>
      </c>
    </row>
    <row r="27" spans="1:21" ht="14.4" customHeight="1" x14ac:dyDescent="0.3">
      <c r="A27" s="566">
        <v>22</v>
      </c>
      <c r="B27" s="567" t="s">
        <v>437</v>
      </c>
      <c r="C27" s="567">
        <v>89301221</v>
      </c>
      <c r="D27" s="630" t="s">
        <v>1292</v>
      </c>
      <c r="E27" s="631" t="s">
        <v>762</v>
      </c>
      <c r="F27" s="567" t="s">
        <v>753</v>
      </c>
      <c r="G27" s="567" t="s">
        <v>783</v>
      </c>
      <c r="H27" s="567" t="s">
        <v>436</v>
      </c>
      <c r="I27" s="567" t="s">
        <v>706</v>
      </c>
      <c r="J27" s="567" t="s">
        <v>707</v>
      </c>
      <c r="K27" s="567" t="s">
        <v>708</v>
      </c>
      <c r="L27" s="568">
        <v>108.46</v>
      </c>
      <c r="M27" s="568">
        <v>108.46</v>
      </c>
      <c r="N27" s="567">
        <v>1</v>
      </c>
      <c r="O27" s="632">
        <v>0.5</v>
      </c>
      <c r="P27" s="568">
        <v>108.46</v>
      </c>
      <c r="Q27" s="583">
        <v>1</v>
      </c>
      <c r="R27" s="567">
        <v>1</v>
      </c>
      <c r="S27" s="583">
        <v>1</v>
      </c>
      <c r="T27" s="632">
        <v>0.5</v>
      </c>
      <c r="U27" s="614">
        <v>1</v>
      </c>
    </row>
    <row r="28" spans="1:21" ht="14.4" customHeight="1" x14ac:dyDescent="0.3">
      <c r="A28" s="566">
        <v>22</v>
      </c>
      <c r="B28" s="567" t="s">
        <v>437</v>
      </c>
      <c r="C28" s="567">
        <v>89301221</v>
      </c>
      <c r="D28" s="630" t="s">
        <v>1292</v>
      </c>
      <c r="E28" s="631" t="s">
        <v>762</v>
      </c>
      <c r="F28" s="567" t="s">
        <v>753</v>
      </c>
      <c r="G28" s="567" t="s">
        <v>783</v>
      </c>
      <c r="H28" s="567" t="s">
        <v>556</v>
      </c>
      <c r="I28" s="567" t="s">
        <v>709</v>
      </c>
      <c r="J28" s="567" t="s">
        <v>567</v>
      </c>
      <c r="K28" s="567" t="s">
        <v>710</v>
      </c>
      <c r="L28" s="568">
        <v>130.15</v>
      </c>
      <c r="M28" s="568">
        <v>9240.65</v>
      </c>
      <c r="N28" s="567">
        <v>71</v>
      </c>
      <c r="O28" s="632">
        <v>51.5</v>
      </c>
      <c r="P28" s="568">
        <v>3514.0500000000015</v>
      </c>
      <c r="Q28" s="583">
        <v>0.38028169014084523</v>
      </c>
      <c r="R28" s="567">
        <v>27</v>
      </c>
      <c r="S28" s="583">
        <v>0.38028169014084506</v>
      </c>
      <c r="T28" s="632">
        <v>19</v>
      </c>
      <c r="U28" s="614">
        <v>0.36893203883495146</v>
      </c>
    </row>
    <row r="29" spans="1:21" ht="14.4" customHeight="1" x14ac:dyDescent="0.3">
      <c r="A29" s="566">
        <v>22</v>
      </c>
      <c r="B29" s="567" t="s">
        <v>437</v>
      </c>
      <c r="C29" s="567">
        <v>89301221</v>
      </c>
      <c r="D29" s="630" t="s">
        <v>1292</v>
      </c>
      <c r="E29" s="631" t="s">
        <v>762</v>
      </c>
      <c r="F29" s="567" t="s">
        <v>753</v>
      </c>
      <c r="G29" s="567" t="s">
        <v>783</v>
      </c>
      <c r="H29" s="567" t="s">
        <v>556</v>
      </c>
      <c r="I29" s="567" t="s">
        <v>713</v>
      </c>
      <c r="J29" s="567" t="s">
        <v>570</v>
      </c>
      <c r="K29" s="567" t="s">
        <v>714</v>
      </c>
      <c r="L29" s="568">
        <v>86.76</v>
      </c>
      <c r="M29" s="568">
        <v>3817.4400000000014</v>
      </c>
      <c r="N29" s="567">
        <v>44</v>
      </c>
      <c r="O29" s="632">
        <v>23.5</v>
      </c>
      <c r="P29" s="568">
        <v>1301.4000000000001</v>
      </c>
      <c r="Q29" s="583">
        <v>0.34090909090909083</v>
      </c>
      <c r="R29" s="567">
        <v>15</v>
      </c>
      <c r="S29" s="583">
        <v>0.34090909090909088</v>
      </c>
      <c r="T29" s="632">
        <v>8.5</v>
      </c>
      <c r="U29" s="614">
        <v>0.36170212765957449</v>
      </c>
    </row>
    <row r="30" spans="1:21" ht="14.4" customHeight="1" x14ac:dyDescent="0.3">
      <c r="A30" s="566">
        <v>22</v>
      </c>
      <c r="B30" s="567" t="s">
        <v>437</v>
      </c>
      <c r="C30" s="567">
        <v>89301221</v>
      </c>
      <c r="D30" s="630" t="s">
        <v>1292</v>
      </c>
      <c r="E30" s="631" t="s">
        <v>762</v>
      </c>
      <c r="F30" s="567" t="s">
        <v>753</v>
      </c>
      <c r="G30" s="567" t="s">
        <v>783</v>
      </c>
      <c r="H30" s="567" t="s">
        <v>436</v>
      </c>
      <c r="I30" s="567" t="s">
        <v>718</v>
      </c>
      <c r="J30" s="567" t="s">
        <v>719</v>
      </c>
      <c r="K30" s="567" t="s">
        <v>720</v>
      </c>
      <c r="L30" s="568">
        <v>86.76</v>
      </c>
      <c r="M30" s="568">
        <v>173.52</v>
      </c>
      <c r="N30" s="567">
        <v>2</v>
      </c>
      <c r="O30" s="632">
        <v>1.5</v>
      </c>
      <c r="P30" s="568">
        <v>173.52</v>
      </c>
      <c r="Q30" s="583">
        <v>1</v>
      </c>
      <c r="R30" s="567">
        <v>2</v>
      </c>
      <c r="S30" s="583">
        <v>1</v>
      </c>
      <c r="T30" s="632">
        <v>1.5</v>
      </c>
      <c r="U30" s="614">
        <v>1</v>
      </c>
    </row>
    <row r="31" spans="1:21" ht="14.4" customHeight="1" x14ac:dyDescent="0.3">
      <c r="A31" s="566">
        <v>22</v>
      </c>
      <c r="B31" s="567" t="s">
        <v>437</v>
      </c>
      <c r="C31" s="567">
        <v>89301221</v>
      </c>
      <c r="D31" s="630" t="s">
        <v>1292</v>
      </c>
      <c r="E31" s="631" t="s">
        <v>762</v>
      </c>
      <c r="F31" s="567" t="s">
        <v>753</v>
      </c>
      <c r="G31" s="567" t="s">
        <v>791</v>
      </c>
      <c r="H31" s="567" t="s">
        <v>436</v>
      </c>
      <c r="I31" s="567" t="s">
        <v>689</v>
      </c>
      <c r="J31" s="567" t="s">
        <v>488</v>
      </c>
      <c r="K31" s="567" t="s">
        <v>489</v>
      </c>
      <c r="L31" s="568">
        <v>190.48</v>
      </c>
      <c r="M31" s="568">
        <v>952.39999999999986</v>
      </c>
      <c r="N31" s="567">
        <v>5</v>
      </c>
      <c r="O31" s="632">
        <v>2.5</v>
      </c>
      <c r="P31" s="568">
        <v>380.96</v>
      </c>
      <c r="Q31" s="583">
        <v>0.4</v>
      </c>
      <c r="R31" s="567">
        <v>2</v>
      </c>
      <c r="S31" s="583">
        <v>0.4</v>
      </c>
      <c r="T31" s="632">
        <v>1</v>
      </c>
      <c r="U31" s="614">
        <v>0.4</v>
      </c>
    </row>
    <row r="32" spans="1:21" ht="14.4" customHeight="1" x14ac:dyDescent="0.3">
      <c r="A32" s="566">
        <v>22</v>
      </c>
      <c r="B32" s="567" t="s">
        <v>437</v>
      </c>
      <c r="C32" s="567">
        <v>89301221</v>
      </c>
      <c r="D32" s="630" t="s">
        <v>1292</v>
      </c>
      <c r="E32" s="631" t="s">
        <v>762</v>
      </c>
      <c r="F32" s="567" t="s">
        <v>753</v>
      </c>
      <c r="G32" s="567" t="s">
        <v>795</v>
      </c>
      <c r="H32" s="567" t="s">
        <v>436</v>
      </c>
      <c r="I32" s="567" t="s">
        <v>812</v>
      </c>
      <c r="J32" s="567" t="s">
        <v>813</v>
      </c>
      <c r="K32" s="567" t="s">
        <v>814</v>
      </c>
      <c r="L32" s="568">
        <v>25.42</v>
      </c>
      <c r="M32" s="568">
        <v>76.260000000000005</v>
      </c>
      <c r="N32" s="567">
        <v>3</v>
      </c>
      <c r="O32" s="632">
        <v>0.5</v>
      </c>
      <c r="P32" s="568">
        <v>76.260000000000005</v>
      </c>
      <c r="Q32" s="583">
        <v>1</v>
      </c>
      <c r="R32" s="567">
        <v>3</v>
      </c>
      <c r="S32" s="583">
        <v>1</v>
      </c>
      <c r="T32" s="632">
        <v>0.5</v>
      </c>
      <c r="U32" s="614">
        <v>1</v>
      </c>
    </row>
    <row r="33" spans="1:21" ht="14.4" customHeight="1" x14ac:dyDescent="0.3">
      <c r="A33" s="566">
        <v>22</v>
      </c>
      <c r="B33" s="567" t="s">
        <v>437</v>
      </c>
      <c r="C33" s="567">
        <v>89301221</v>
      </c>
      <c r="D33" s="630" t="s">
        <v>1292</v>
      </c>
      <c r="E33" s="631" t="s">
        <v>762</v>
      </c>
      <c r="F33" s="567" t="s">
        <v>753</v>
      </c>
      <c r="G33" s="567" t="s">
        <v>795</v>
      </c>
      <c r="H33" s="567" t="s">
        <v>436</v>
      </c>
      <c r="I33" s="567" t="s">
        <v>796</v>
      </c>
      <c r="J33" s="567" t="s">
        <v>797</v>
      </c>
      <c r="K33" s="567" t="s">
        <v>798</v>
      </c>
      <c r="L33" s="568">
        <v>101.69</v>
      </c>
      <c r="M33" s="568">
        <v>711.82999999999993</v>
      </c>
      <c r="N33" s="567">
        <v>7</v>
      </c>
      <c r="O33" s="632">
        <v>1.5</v>
      </c>
      <c r="P33" s="568">
        <v>203.38</v>
      </c>
      <c r="Q33" s="583">
        <v>0.28571428571428575</v>
      </c>
      <c r="R33" s="567">
        <v>2</v>
      </c>
      <c r="S33" s="583">
        <v>0.2857142857142857</v>
      </c>
      <c r="T33" s="632">
        <v>0.5</v>
      </c>
      <c r="U33" s="614">
        <v>0.33333333333333331</v>
      </c>
    </row>
    <row r="34" spans="1:21" ht="14.4" customHeight="1" x14ac:dyDescent="0.3">
      <c r="A34" s="566">
        <v>22</v>
      </c>
      <c r="B34" s="567" t="s">
        <v>437</v>
      </c>
      <c r="C34" s="567">
        <v>89301221</v>
      </c>
      <c r="D34" s="630" t="s">
        <v>1292</v>
      </c>
      <c r="E34" s="631" t="s">
        <v>762</v>
      </c>
      <c r="F34" s="567" t="s">
        <v>753</v>
      </c>
      <c r="G34" s="567" t="s">
        <v>815</v>
      </c>
      <c r="H34" s="567" t="s">
        <v>436</v>
      </c>
      <c r="I34" s="567" t="s">
        <v>816</v>
      </c>
      <c r="J34" s="567" t="s">
        <v>817</v>
      </c>
      <c r="K34" s="567" t="s">
        <v>818</v>
      </c>
      <c r="L34" s="568">
        <v>0</v>
      </c>
      <c r="M34" s="568">
        <v>0</v>
      </c>
      <c r="N34" s="567">
        <v>1</v>
      </c>
      <c r="O34" s="632">
        <v>1</v>
      </c>
      <c r="P34" s="568"/>
      <c r="Q34" s="583"/>
      <c r="R34" s="567"/>
      <c r="S34" s="583">
        <v>0</v>
      </c>
      <c r="T34" s="632"/>
      <c r="U34" s="614">
        <v>0</v>
      </c>
    </row>
    <row r="35" spans="1:21" ht="14.4" customHeight="1" x14ac:dyDescent="0.3">
      <c r="A35" s="566">
        <v>22</v>
      </c>
      <c r="B35" s="567" t="s">
        <v>437</v>
      </c>
      <c r="C35" s="567">
        <v>89301221</v>
      </c>
      <c r="D35" s="630" t="s">
        <v>1292</v>
      </c>
      <c r="E35" s="631" t="s">
        <v>762</v>
      </c>
      <c r="F35" s="567" t="s">
        <v>753</v>
      </c>
      <c r="G35" s="567" t="s">
        <v>815</v>
      </c>
      <c r="H35" s="567" t="s">
        <v>436</v>
      </c>
      <c r="I35" s="567" t="s">
        <v>819</v>
      </c>
      <c r="J35" s="567" t="s">
        <v>820</v>
      </c>
      <c r="K35" s="567" t="s">
        <v>821</v>
      </c>
      <c r="L35" s="568">
        <v>0</v>
      </c>
      <c r="M35" s="568">
        <v>0</v>
      </c>
      <c r="N35" s="567">
        <v>2</v>
      </c>
      <c r="O35" s="632">
        <v>0.5</v>
      </c>
      <c r="P35" s="568"/>
      <c r="Q35" s="583"/>
      <c r="R35" s="567"/>
      <c r="S35" s="583">
        <v>0</v>
      </c>
      <c r="T35" s="632"/>
      <c r="U35" s="614">
        <v>0</v>
      </c>
    </row>
    <row r="36" spans="1:21" ht="14.4" customHeight="1" x14ac:dyDescent="0.3">
      <c r="A36" s="566">
        <v>22</v>
      </c>
      <c r="B36" s="567" t="s">
        <v>437</v>
      </c>
      <c r="C36" s="567">
        <v>89301221</v>
      </c>
      <c r="D36" s="630" t="s">
        <v>1292</v>
      </c>
      <c r="E36" s="631" t="s">
        <v>765</v>
      </c>
      <c r="F36" s="567" t="s">
        <v>753</v>
      </c>
      <c r="G36" s="567" t="s">
        <v>783</v>
      </c>
      <c r="H36" s="567" t="s">
        <v>556</v>
      </c>
      <c r="I36" s="567" t="s">
        <v>713</v>
      </c>
      <c r="J36" s="567" t="s">
        <v>570</v>
      </c>
      <c r="K36" s="567" t="s">
        <v>714</v>
      </c>
      <c r="L36" s="568">
        <v>86.76</v>
      </c>
      <c r="M36" s="568">
        <v>173.52</v>
      </c>
      <c r="N36" s="567">
        <v>2</v>
      </c>
      <c r="O36" s="632">
        <v>1</v>
      </c>
      <c r="P36" s="568">
        <v>173.52</v>
      </c>
      <c r="Q36" s="583">
        <v>1</v>
      </c>
      <c r="R36" s="567">
        <v>2</v>
      </c>
      <c r="S36" s="583">
        <v>1</v>
      </c>
      <c r="T36" s="632">
        <v>1</v>
      </c>
      <c r="U36" s="614">
        <v>1</v>
      </c>
    </row>
    <row r="37" spans="1:21" ht="14.4" customHeight="1" x14ac:dyDescent="0.3">
      <c r="A37" s="566">
        <v>22</v>
      </c>
      <c r="B37" s="567" t="s">
        <v>437</v>
      </c>
      <c r="C37" s="567">
        <v>89301221</v>
      </c>
      <c r="D37" s="630" t="s">
        <v>1292</v>
      </c>
      <c r="E37" s="631" t="s">
        <v>767</v>
      </c>
      <c r="F37" s="567" t="s">
        <v>753</v>
      </c>
      <c r="G37" s="567" t="s">
        <v>822</v>
      </c>
      <c r="H37" s="567" t="s">
        <v>556</v>
      </c>
      <c r="I37" s="567" t="s">
        <v>722</v>
      </c>
      <c r="J37" s="567" t="s">
        <v>723</v>
      </c>
      <c r="K37" s="567" t="s">
        <v>724</v>
      </c>
      <c r="L37" s="568">
        <v>333.31</v>
      </c>
      <c r="M37" s="568">
        <v>666.62</v>
      </c>
      <c r="N37" s="567">
        <v>2</v>
      </c>
      <c r="O37" s="632">
        <v>0.5</v>
      </c>
      <c r="P37" s="568"/>
      <c r="Q37" s="583">
        <v>0</v>
      </c>
      <c r="R37" s="567"/>
      <c r="S37" s="583">
        <v>0</v>
      </c>
      <c r="T37" s="632"/>
      <c r="U37" s="614">
        <v>0</v>
      </c>
    </row>
    <row r="38" spans="1:21" ht="14.4" customHeight="1" x14ac:dyDescent="0.3">
      <c r="A38" s="566">
        <v>22</v>
      </c>
      <c r="B38" s="567" t="s">
        <v>437</v>
      </c>
      <c r="C38" s="567">
        <v>89301221</v>
      </c>
      <c r="D38" s="630" t="s">
        <v>1292</v>
      </c>
      <c r="E38" s="631" t="s">
        <v>767</v>
      </c>
      <c r="F38" s="567" t="s">
        <v>753</v>
      </c>
      <c r="G38" s="567" t="s">
        <v>823</v>
      </c>
      <c r="H38" s="567" t="s">
        <v>556</v>
      </c>
      <c r="I38" s="567" t="s">
        <v>824</v>
      </c>
      <c r="J38" s="567" t="s">
        <v>825</v>
      </c>
      <c r="K38" s="567" t="s">
        <v>826</v>
      </c>
      <c r="L38" s="568">
        <v>216.16</v>
      </c>
      <c r="M38" s="568">
        <v>216.16</v>
      </c>
      <c r="N38" s="567">
        <v>1</v>
      </c>
      <c r="O38" s="632">
        <v>0.5</v>
      </c>
      <c r="P38" s="568"/>
      <c r="Q38" s="583">
        <v>0</v>
      </c>
      <c r="R38" s="567"/>
      <c r="S38" s="583">
        <v>0</v>
      </c>
      <c r="T38" s="632"/>
      <c r="U38" s="614">
        <v>0</v>
      </c>
    </row>
    <row r="39" spans="1:21" ht="14.4" customHeight="1" x14ac:dyDescent="0.3">
      <c r="A39" s="566">
        <v>22</v>
      </c>
      <c r="B39" s="567" t="s">
        <v>437</v>
      </c>
      <c r="C39" s="567">
        <v>89301221</v>
      </c>
      <c r="D39" s="630" t="s">
        <v>1292</v>
      </c>
      <c r="E39" s="631" t="s">
        <v>767</v>
      </c>
      <c r="F39" s="567" t="s">
        <v>753</v>
      </c>
      <c r="G39" s="567" t="s">
        <v>805</v>
      </c>
      <c r="H39" s="567" t="s">
        <v>436</v>
      </c>
      <c r="I39" s="567" t="s">
        <v>806</v>
      </c>
      <c r="J39" s="567" t="s">
        <v>807</v>
      </c>
      <c r="K39" s="567" t="s">
        <v>808</v>
      </c>
      <c r="L39" s="568">
        <v>20.239999999999998</v>
      </c>
      <c r="M39" s="568">
        <v>20.239999999999998</v>
      </c>
      <c r="N39" s="567">
        <v>1</v>
      </c>
      <c r="O39" s="632">
        <v>1</v>
      </c>
      <c r="P39" s="568">
        <v>20.239999999999998</v>
      </c>
      <c r="Q39" s="583">
        <v>1</v>
      </c>
      <c r="R39" s="567">
        <v>1</v>
      </c>
      <c r="S39" s="583">
        <v>1</v>
      </c>
      <c r="T39" s="632">
        <v>1</v>
      </c>
      <c r="U39" s="614">
        <v>1</v>
      </c>
    </row>
    <row r="40" spans="1:21" ht="14.4" customHeight="1" x14ac:dyDescent="0.3">
      <c r="A40" s="566">
        <v>22</v>
      </c>
      <c r="B40" s="567" t="s">
        <v>437</v>
      </c>
      <c r="C40" s="567">
        <v>89301221</v>
      </c>
      <c r="D40" s="630" t="s">
        <v>1292</v>
      </c>
      <c r="E40" s="631" t="s">
        <v>767</v>
      </c>
      <c r="F40" s="567" t="s">
        <v>753</v>
      </c>
      <c r="G40" s="567" t="s">
        <v>805</v>
      </c>
      <c r="H40" s="567" t="s">
        <v>436</v>
      </c>
      <c r="I40" s="567" t="s">
        <v>827</v>
      </c>
      <c r="J40" s="567" t="s">
        <v>486</v>
      </c>
      <c r="K40" s="567" t="s">
        <v>828</v>
      </c>
      <c r="L40" s="568">
        <v>0</v>
      </c>
      <c r="M40" s="568">
        <v>0</v>
      </c>
      <c r="N40" s="567">
        <v>1</v>
      </c>
      <c r="O40" s="632">
        <v>1</v>
      </c>
      <c r="P40" s="568">
        <v>0</v>
      </c>
      <c r="Q40" s="583"/>
      <c r="R40" s="567">
        <v>1</v>
      </c>
      <c r="S40" s="583">
        <v>1</v>
      </c>
      <c r="T40" s="632">
        <v>1</v>
      </c>
      <c r="U40" s="614">
        <v>1</v>
      </c>
    </row>
    <row r="41" spans="1:21" ht="14.4" customHeight="1" x14ac:dyDescent="0.3">
      <c r="A41" s="566">
        <v>22</v>
      </c>
      <c r="B41" s="567" t="s">
        <v>437</v>
      </c>
      <c r="C41" s="567">
        <v>89301221</v>
      </c>
      <c r="D41" s="630" t="s">
        <v>1292</v>
      </c>
      <c r="E41" s="631" t="s">
        <v>767</v>
      </c>
      <c r="F41" s="567" t="s">
        <v>753</v>
      </c>
      <c r="G41" s="567" t="s">
        <v>783</v>
      </c>
      <c r="H41" s="567" t="s">
        <v>556</v>
      </c>
      <c r="I41" s="567" t="s">
        <v>829</v>
      </c>
      <c r="J41" s="567" t="s">
        <v>830</v>
      </c>
      <c r="K41" s="567" t="s">
        <v>831</v>
      </c>
      <c r="L41" s="568">
        <v>65.069999999999993</v>
      </c>
      <c r="M41" s="568">
        <v>130.13999999999999</v>
      </c>
      <c r="N41" s="567">
        <v>2</v>
      </c>
      <c r="O41" s="632">
        <v>1</v>
      </c>
      <c r="P41" s="568"/>
      <c r="Q41" s="583">
        <v>0</v>
      </c>
      <c r="R41" s="567"/>
      <c r="S41" s="583">
        <v>0</v>
      </c>
      <c r="T41" s="632"/>
      <c r="U41" s="614">
        <v>0</v>
      </c>
    </row>
    <row r="42" spans="1:21" ht="14.4" customHeight="1" x14ac:dyDescent="0.3">
      <c r="A42" s="566">
        <v>22</v>
      </c>
      <c r="B42" s="567" t="s">
        <v>437</v>
      </c>
      <c r="C42" s="567">
        <v>89301221</v>
      </c>
      <c r="D42" s="630" t="s">
        <v>1292</v>
      </c>
      <c r="E42" s="631" t="s">
        <v>767</v>
      </c>
      <c r="F42" s="567" t="s">
        <v>753</v>
      </c>
      <c r="G42" s="567" t="s">
        <v>783</v>
      </c>
      <c r="H42" s="567" t="s">
        <v>556</v>
      </c>
      <c r="I42" s="567" t="s">
        <v>709</v>
      </c>
      <c r="J42" s="567" t="s">
        <v>567</v>
      </c>
      <c r="K42" s="567" t="s">
        <v>710</v>
      </c>
      <c r="L42" s="568">
        <v>130.15</v>
      </c>
      <c r="M42" s="568">
        <v>2212.5500000000002</v>
      </c>
      <c r="N42" s="567">
        <v>17</v>
      </c>
      <c r="O42" s="632">
        <v>8.5</v>
      </c>
      <c r="P42" s="568">
        <v>390.45000000000005</v>
      </c>
      <c r="Q42" s="583">
        <v>0.17647058823529413</v>
      </c>
      <c r="R42" s="567">
        <v>3</v>
      </c>
      <c r="S42" s="583">
        <v>0.17647058823529413</v>
      </c>
      <c r="T42" s="632">
        <v>2</v>
      </c>
      <c r="U42" s="614">
        <v>0.23529411764705882</v>
      </c>
    </row>
    <row r="43" spans="1:21" ht="14.4" customHeight="1" x14ac:dyDescent="0.3">
      <c r="A43" s="566">
        <v>22</v>
      </c>
      <c r="B43" s="567" t="s">
        <v>437</v>
      </c>
      <c r="C43" s="567">
        <v>89301221</v>
      </c>
      <c r="D43" s="630" t="s">
        <v>1292</v>
      </c>
      <c r="E43" s="631" t="s">
        <v>767</v>
      </c>
      <c r="F43" s="567" t="s">
        <v>753</v>
      </c>
      <c r="G43" s="567" t="s">
        <v>783</v>
      </c>
      <c r="H43" s="567" t="s">
        <v>556</v>
      </c>
      <c r="I43" s="567" t="s">
        <v>713</v>
      </c>
      <c r="J43" s="567" t="s">
        <v>570</v>
      </c>
      <c r="K43" s="567" t="s">
        <v>714</v>
      </c>
      <c r="L43" s="568">
        <v>86.76</v>
      </c>
      <c r="M43" s="568">
        <v>1301.4000000000001</v>
      </c>
      <c r="N43" s="567">
        <v>15</v>
      </c>
      <c r="O43" s="632">
        <v>9</v>
      </c>
      <c r="P43" s="568">
        <v>260.28000000000003</v>
      </c>
      <c r="Q43" s="583">
        <v>0.2</v>
      </c>
      <c r="R43" s="567">
        <v>3</v>
      </c>
      <c r="S43" s="583">
        <v>0.2</v>
      </c>
      <c r="T43" s="632">
        <v>2</v>
      </c>
      <c r="U43" s="614">
        <v>0.22222222222222221</v>
      </c>
    </row>
    <row r="44" spans="1:21" ht="14.4" customHeight="1" x14ac:dyDescent="0.3">
      <c r="A44" s="566">
        <v>22</v>
      </c>
      <c r="B44" s="567" t="s">
        <v>437</v>
      </c>
      <c r="C44" s="567">
        <v>89301221</v>
      </c>
      <c r="D44" s="630" t="s">
        <v>1292</v>
      </c>
      <c r="E44" s="631" t="s">
        <v>767</v>
      </c>
      <c r="F44" s="567" t="s">
        <v>753</v>
      </c>
      <c r="G44" s="567" t="s">
        <v>783</v>
      </c>
      <c r="H44" s="567" t="s">
        <v>436</v>
      </c>
      <c r="I44" s="567" t="s">
        <v>718</v>
      </c>
      <c r="J44" s="567" t="s">
        <v>719</v>
      </c>
      <c r="K44" s="567" t="s">
        <v>720</v>
      </c>
      <c r="L44" s="568">
        <v>86.76</v>
      </c>
      <c r="M44" s="568">
        <v>86.76</v>
      </c>
      <c r="N44" s="567">
        <v>1</v>
      </c>
      <c r="O44" s="632">
        <v>1</v>
      </c>
      <c r="P44" s="568"/>
      <c r="Q44" s="583">
        <v>0</v>
      </c>
      <c r="R44" s="567"/>
      <c r="S44" s="583">
        <v>0</v>
      </c>
      <c r="T44" s="632"/>
      <c r="U44" s="614">
        <v>0</v>
      </c>
    </row>
    <row r="45" spans="1:21" ht="14.4" customHeight="1" x14ac:dyDescent="0.3">
      <c r="A45" s="566">
        <v>22</v>
      </c>
      <c r="B45" s="567" t="s">
        <v>437</v>
      </c>
      <c r="C45" s="567">
        <v>89301221</v>
      </c>
      <c r="D45" s="630" t="s">
        <v>1292</v>
      </c>
      <c r="E45" s="631" t="s">
        <v>767</v>
      </c>
      <c r="F45" s="567" t="s">
        <v>753</v>
      </c>
      <c r="G45" s="567" t="s">
        <v>832</v>
      </c>
      <c r="H45" s="567" t="s">
        <v>556</v>
      </c>
      <c r="I45" s="567" t="s">
        <v>833</v>
      </c>
      <c r="J45" s="567" t="s">
        <v>561</v>
      </c>
      <c r="K45" s="567" t="s">
        <v>834</v>
      </c>
      <c r="L45" s="568">
        <v>937.93</v>
      </c>
      <c r="M45" s="568">
        <v>937.93</v>
      </c>
      <c r="N45" s="567">
        <v>1</v>
      </c>
      <c r="O45" s="632">
        <v>0.5</v>
      </c>
      <c r="P45" s="568"/>
      <c r="Q45" s="583">
        <v>0</v>
      </c>
      <c r="R45" s="567"/>
      <c r="S45" s="583">
        <v>0</v>
      </c>
      <c r="T45" s="632"/>
      <c r="U45" s="614">
        <v>0</v>
      </c>
    </row>
    <row r="46" spans="1:21" ht="14.4" customHeight="1" x14ac:dyDescent="0.3">
      <c r="A46" s="566">
        <v>22</v>
      </c>
      <c r="B46" s="567" t="s">
        <v>437</v>
      </c>
      <c r="C46" s="567">
        <v>89301221</v>
      </c>
      <c r="D46" s="630" t="s">
        <v>1292</v>
      </c>
      <c r="E46" s="631" t="s">
        <v>767</v>
      </c>
      <c r="F46" s="567" t="s">
        <v>753</v>
      </c>
      <c r="G46" s="567" t="s">
        <v>791</v>
      </c>
      <c r="H46" s="567" t="s">
        <v>436</v>
      </c>
      <c r="I46" s="567" t="s">
        <v>835</v>
      </c>
      <c r="J46" s="567" t="s">
        <v>836</v>
      </c>
      <c r="K46" s="567" t="s">
        <v>489</v>
      </c>
      <c r="L46" s="568">
        <v>190.48</v>
      </c>
      <c r="M46" s="568">
        <v>380.96</v>
      </c>
      <c r="N46" s="567">
        <v>2</v>
      </c>
      <c r="O46" s="632">
        <v>1</v>
      </c>
      <c r="P46" s="568">
        <v>380.96</v>
      </c>
      <c r="Q46" s="583">
        <v>1</v>
      </c>
      <c r="R46" s="567">
        <v>2</v>
      </c>
      <c r="S46" s="583">
        <v>1</v>
      </c>
      <c r="T46" s="632">
        <v>1</v>
      </c>
      <c r="U46" s="614">
        <v>1</v>
      </c>
    </row>
    <row r="47" spans="1:21" ht="14.4" customHeight="1" x14ac:dyDescent="0.3">
      <c r="A47" s="566">
        <v>22</v>
      </c>
      <c r="B47" s="567" t="s">
        <v>437</v>
      </c>
      <c r="C47" s="567">
        <v>89301221</v>
      </c>
      <c r="D47" s="630" t="s">
        <v>1292</v>
      </c>
      <c r="E47" s="631" t="s">
        <v>767</v>
      </c>
      <c r="F47" s="567" t="s">
        <v>753</v>
      </c>
      <c r="G47" s="567" t="s">
        <v>837</v>
      </c>
      <c r="H47" s="567" t="s">
        <v>436</v>
      </c>
      <c r="I47" s="567" t="s">
        <v>838</v>
      </c>
      <c r="J47" s="567" t="s">
        <v>550</v>
      </c>
      <c r="K47" s="567" t="s">
        <v>839</v>
      </c>
      <c r="L47" s="568">
        <v>0</v>
      </c>
      <c r="M47" s="568">
        <v>0</v>
      </c>
      <c r="N47" s="567">
        <v>1</v>
      </c>
      <c r="O47" s="632"/>
      <c r="P47" s="568"/>
      <c r="Q47" s="583"/>
      <c r="R47" s="567"/>
      <c r="S47" s="583">
        <v>0</v>
      </c>
      <c r="T47" s="632"/>
      <c r="U47" s="614"/>
    </row>
    <row r="48" spans="1:21" ht="14.4" customHeight="1" x14ac:dyDescent="0.3">
      <c r="A48" s="566">
        <v>22</v>
      </c>
      <c r="B48" s="567" t="s">
        <v>437</v>
      </c>
      <c r="C48" s="567">
        <v>89301221</v>
      </c>
      <c r="D48" s="630" t="s">
        <v>1292</v>
      </c>
      <c r="E48" s="631" t="s">
        <v>767</v>
      </c>
      <c r="F48" s="567" t="s">
        <v>753</v>
      </c>
      <c r="G48" s="567" t="s">
        <v>795</v>
      </c>
      <c r="H48" s="567" t="s">
        <v>436</v>
      </c>
      <c r="I48" s="567" t="s">
        <v>796</v>
      </c>
      <c r="J48" s="567" t="s">
        <v>797</v>
      </c>
      <c r="K48" s="567" t="s">
        <v>798</v>
      </c>
      <c r="L48" s="568">
        <v>91.52</v>
      </c>
      <c r="M48" s="568">
        <v>274.56</v>
      </c>
      <c r="N48" s="567">
        <v>3</v>
      </c>
      <c r="O48" s="632">
        <v>1</v>
      </c>
      <c r="P48" s="568">
        <v>274.56</v>
      </c>
      <c r="Q48" s="583">
        <v>1</v>
      </c>
      <c r="R48" s="567">
        <v>3</v>
      </c>
      <c r="S48" s="583">
        <v>1</v>
      </c>
      <c r="T48" s="632">
        <v>1</v>
      </c>
      <c r="U48" s="614">
        <v>1</v>
      </c>
    </row>
    <row r="49" spans="1:21" ht="14.4" customHeight="1" x14ac:dyDescent="0.3">
      <c r="A49" s="566">
        <v>22</v>
      </c>
      <c r="B49" s="567" t="s">
        <v>437</v>
      </c>
      <c r="C49" s="567">
        <v>89301221</v>
      </c>
      <c r="D49" s="630" t="s">
        <v>1292</v>
      </c>
      <c r="E49" s="631" t="s">
        <v>767</v>
      </c>
      <c r="F49" s="567" t="s">
        <v>754</v>
      </c>
      <c r="G49" s="567" t="s">
        <v>809</v>
      </c>
      <c r="H49" s="567" t="s">
        <v>436</v>
      </c>
      <c r="I49" s="567" t="s">
        <v>840</v>
      </c>
      <c r="J49" s="567" t="s">
        <v>811</v>
      </c>
      <c r="K49" s="567"/>
      <c r="L49" s="568">
        <v>0</v>
      </c>
      <c r="M49" s="568">
        <v>0</v>
      </c>
      <c r="N49" s="567">
        <v>1</v>
      </c>
      <c r="O49" s="632">
        <v>1</v>
      </c>
      <c r="P49" s="568"/>
      <c r="Q49" s="583"/>
      <c r="R49" s="567"/>
      <c r="S49" s="583">
        <v>0</v>
      </c>
      <c r="T49" s="632"/>
      <c r="U49" s="614">
        <v>0</v>
      </c>
    </row>
    <row r="50" spans="1:21" ht="14.4" customHeight="1" x14ac:dyDescent="0.3">
      <c r="A50" s="566">
        <v>22</v>
      </c>
      <c r="B50" s="567" t="s">
        <v>437</v>
      </c>
      <c r="C50" s="567">
        <v>89301221</v>
      </c>
      <c r="D50" s="630" t="s">
        <v>1292</v>
      </c>
      <c r="E50" s="631" t="s">
        <v>769</v>
      </c>
      <c r="F50" s="567" t="s">
        <v>753</v>
      </c>
      <c r="G50" s="567" t="s">
        <v>783</v>
      </c>
      <c r="H50" s="567" t="s">
        <v>556</v>
      </c>
      <c r="I50" s="567" t="s">
        <v>709</v>
      </c>
      <c r="J50" s="567" t="s">
        <v>567</v>
      </c>
      <c r="K50" s="567" t="s">
        <v>710</v>
      </c>
      <c r="L50" s="568">
        <v>130.15</v>
      </c>
      <c r="M50" s="568">
        <v>130.15</v>
      </c>
      <c r="N50" s="567">
        <v>1</v>
      </c>
      <c r="O50" s="632">
        <v>0.5</v>
      </c>
      <c r="P50" s="568"/>
      <c r="Q50" s="583">
        <v>0</v>
      </c>
      <c r="R50" s="567"/>
      <c r="S50" s="583">
        <v>0</v>
      </c>
      <c r="T50" s="632"/>
      <c r="U50" s="614">
        <v>0</v>
      </c>
    </row>
    <row r="51" spans="1:21" ht="14.4" customHeight="1" x14ac:dyDescent="0.3">
      <c r="A51" s="566">
        <v>22</v>
      </c>
      <c r="B51" s="567" t="s">
        <v>437</v>
      </c>
      <c r="C51" s="567">
        <v>89301221</v>
      </c>
      <c r="D51" s="630" t="s">
        <v>1292</v>
      </c>
      <c r="E51" s="631" t="s">
        <v>769</v>
      </c>
      <c r="F51" s="567" t="s">
        <v>753</v>
      </c>
      <c r="G51" s="567" t="s">
        <v>783</v>
      </c>
      <c r="H51" s="567" t="s">
        <v>556</v>
      </c>
      <c r="I51" s="567" t="s">
        <v>713</v>
      </c>
      <c r="J51" s="567" t="s">
        <v>570</v>
      </c>
      <c r="K51" s="567" t="s">
        <v>714</v>
      </c>
      <c r="L51" s="568">
        <v>86.76</v>
      </c>
      <c r="M51" s="568">
        <v>86.76</v>
      </c>
      <c r="N51" s="567">
        <v>1</v>
      </c>
      <c r="O51" s="632">
        <v>0.5</v>
      </c>
      <c r="P51" s="568"/>
      <c r="Q51" s="583">
        <v>0</v>
      </c>
      <c r="R51" s="567"/>
      <c r="S51" s="583">
        <v>0</v>
      </c>
      <c r="T51" s="632"/>
      <c r="U51" s="614">
        <v>0</v>
      </c>
    </row>
    <row r="52" spans="1:21" ht="14.4" customHeight="1" x14ac:dyDescent="0.3">
      <c r="A52" s="566">
        <v>22</v>
      </c>
      <c r="B52" s="567" t="s">
        <v>437</v>
      </c>
      <c r="C52" s="567">
        <v>89301221</v>
      </c>
      <c r="D52" s="630" t="s">
        <v>1292</v>
      </c>
      <c r="E52" s="631" t="s">
        <v>769</v>
      </c>
      <c r="F52" s="567" t="s">
        <v>753</v>
      </c>
      <c r="G52" s="567" t="s">
        <v>791</v>
      </c>
      <c r="H52" s="567" t="s">
        <v>436</v>
      </c>
      <c r="I52" s="567" t="s">
        <v>841</v>
      </c>
      <c r="J52" s="567" t="s">
        <v>488</v>
      </c>
      <c r="K52" s="567" t="s">
        <v>842</v>
      </c>
      <c r="L52" s="568">
        <v>95.24</v>
      </c>
      <c r="M52" s="568">
        <v>95.24</v>
      </c>
      <c r="N52" s="567">
        <v>1</v>
      </c>
      <c r="O52" s="632">
        <v>0.5</v>
      </c>
      <c r="P52" s="568">
        <v>95.24</v>
      </c>
      <c r="Q52" s="583">
        <v>1</v>
      </c>
      <c r="R52" s="567">
        <v>1</v>
      </c>
      <c r="S52" s="583">
        <v>1</v>
      </c>
      <c r="T52" s="632">
        <v>0.5</v>
      </c>
      <c r="U52" s="614">
        <v>1</v>
      </c>
    </row>
    <row r="53" spans="1:21" ht="14.4" customHeight="1" x14ac:dyDescent="0.3">
      <c r="A53" s="566">
        <v>22</v>
      </c>
      <c r="B53" s="567" t="s">
        <v>437</v>
      </c>
      <c r="C53" s="567">
        <v>89301221</v>
      </c>
      <c r="D53" s="630" t="s">
        <v>1292</v>
      </c>
      <c r="E53" s="631" t="s">
        <v>769</v>
      </c>
      <c r="F53" s="567" t="s">
        <v>753</v>
      </c>
      <c r="G53" s="567" t="s">
        <v>795</v>
      </c>
      <c r="H53" s="567" t="s">
        <v>436</v>
      </c>
      <c r="I53" s="567" t="s">
        <v>796</v>
      </c>
      <c r="J53" s="567" t="s">
        <v>797</v>
      </c>
      <c r="K53" s="567" t="s">
        <v>798</v>
      </c>
      <c r="L53" s="568">
        <v>101.69</v>
      </c>
      <c r="M53" s="568">
        <v>101.69</v>
      </c>
      <c r="N53" s="567">
        <v>1</v>
      </c>
      <c r="O53" s="632">
        <v>0.5</v>
      </c>
      <c r="P53" s="568">
        <v>101.69</v>
      </c>
      <c r="Q53" s="583">
        <v>1</v>
      </c>
      <c r="R53" s="567">
        <v>1</v>
      </c>
      <c r="S53" s="583">
        <v>1</v>
      </c>
      <c r="T53" s="632">
        <v>0.5</v>
      </c>
      <c r="U53" s="614">
        <v>1</v>
      </c>
    </row>
    <row r="54" spans="1:21" ht="14.4" customHeight="1" x14ac:dyDescent="0.3">
      <c r="A54" s="566">
        <v>22</v>
      </c>
      <c r="B54" s="567" t="s">
        <v>437</v>
      </c>
      <c r="C54" s="567">
        <v>89301222</v>
      </c>
      <c r="D54" s="630" t="s">
        <v>1293</v>
      </c>
      <c r="E54" s="631" t="s">
        <v>760</v>
      </c>
      <c r="F54" s="567" t="s">
        <v>753</v>
      </c>
      <c r="G54" s="567" t="s">
        <v>843</v>
      </c>
      <c r="H54" s="567" t="s">
        <v>436</v>
      </c>
      <c r="I54" s="567" t="s">
        <v>844</v>
      </c>
      <c r="J54" s="567" t="s">
        <v>845</v>
      </c>
      <c r="K54" s="567" t="s">
        <v>846</v>
      </c>
      <c r="L54" s="568">
        <v>99.04</v>
      </c>
      <c r="M54" s="568">
        <v>198.08</v>
      </c>
      <c r="N54" s="567">
        <v>2</v>
      </c>
      <c r="O54" s="632">
        <v>1</v>
      </c>
      <c r="P54" s="568">
        <v>198.08</v>
      </c>
      <c r="Q54" s="583">
        <v>1</v>
      </c>
      <c r="R54" s="567">
        <v>2</v>
      </c>
      <c r="S54" s="583">
        <v>1</v>
      </c>
      <c r="T54" s="632">
        <v>1</v>
      </c>
      <c r="U54" s="614">
        <v>1</v>
      </c>
    </row>
    <row r="55" spans="1:21" ht="14.4" customHeight="1" x14ac:dyDescent="0.3">
      <c r="A55" s="566">
        <v>22</v>
      </c>
      <c r="B55" s="567" t="s">
        <v>437</v>
      </c>
      <c r="C55" s="567">
        <v>89301222</v>
      </c>
      <c r="D55" s="630" t="s">
        <v>1293</v>
      </c>
      <c r="E55" s="631" t="s">
        <v>760</v>
      </c>
      <c r="F55" s="567" t="s">
        <v>753</v>
      </c>
      <c r="G55" s="567" t="s">
        <v>799</v>
      </c>
      <c r="H55" s="567" t="s">
        <v>436</v>
      </c>
      <c r="I55" s="567" t="s">
        <v>847</v>
      </c>
      <c r="J55" s="567" t="s">
        <v>801</v>
      </c>
      <c r="K55" s="567" t="s">
        <v>848</v>
      </c>
      <c r="L55" s="568">
        <v>0</v>
      </c>
      <c r="M55" s="568">
        <v>0</v>
      </c>
      <c r="N55" s="567">
        <v>2</v>
      </c>
      <c r="O55" s="632">
        <v>1.5</v>
      </c>
      <c r="P55" s="568">
        <v>0</v>
      </c>
      <c r="Q55" s="583"/>
      <c r="R55" s="567">
        <v>2</v>
      </c>
      <c r="S55" s="583">
        <v>1</v>
      </c>
      <c r="T55" s="632">
        <v>1.5</v>
      </c>
      <c r="U55" s="614">
        <v>1</v>
      </c>
    </row>
    <row r="56" spans="1:21" ht="14.4" customHeight="1" x14ac:dyDescent="0.3">
      <c r="A56" s="566">
        <v>22</v>
      </c>
      <c r="B56" s="567" t="s">
        <v>437</v>
      </c>
      <c r="C56" s="567">
        <v>89301222</v>
      </c>
      <c r="D56" s="630" t="s">
        <v>1293</v>
      </c>
      <c r="E56" s="631" t="s">
        <v>760</v>
      </c>
      <c r="F56" s="567" t="s">
        <v>753</v>
      </c>
      <c r="G56" s="567" t="s">
        <v>849</v>
      </c>
      <c r="H56" s="567" t="s">
        <v>436</v>
      </c>
      <c r="I56" s="567" t="s">
        <v>850</v>
      </c>
      <c r="J56" s="567" t="s">
        <v>851</v>
      </c>
      <c r="K56" s="567" t="s">
        <v>736</v>
      </c>
      <c r="L56" s="568">
        <v>6.98</v>
      </c>
      <c r="M56" s="568">
        <v>6.98</v>
      </c>
      <c r="N56" s="567">
        <v>1</v>
      </c>
      <c r="O56" s="632">
        <v>0.5</v>
      </c>
      <c r="P56" s="568">
        <v>6.98</v>
      </c>
      <c r="Q56" s="583">
        <v>1</v>
      </c>
      <c r="R56" s="567">
        <v>1</v>
      </c>
      <c r="S56" s="583">
        <v>1</v>
      </c>
      <c r="T56" s="632">
        <v>0.5</v>
      </c>
      <c r="U56" s="614">
        <v>1</v>
      </c>
    </row>
    <row r="57" spans="1:21" ht="14.4" customHeight="1" x14ac:dyDescent="0.3">
      <c r="A57" s="566">
        <v>22</v>
      </c>
      <c r="B57" s="567" t="s">
        <v>437</v>
      </c>
      <c r="C57" s="567">
        <v>89301222</v>
      </c>
      <c r="D57" s="630" t="s">
        <v>1293</v>
      </c>
      <c r="E57" s="631" t="s">
        <v>760</v>
      </c>
      <c r="F57" s="567" t="s">
        <v>753</v>
      </c>
      <c r="G57" s="567" t="s">
        <v>852</v>
      </c>
      <c r="H57" s="567" t="s">
        <v>436</v>
      </c>
      <c r="I57" s="567" t="s">
        <v>853</v>
      </c>
      <c r="J57" s="567" t="s">
        <v>854</v>
      </c>
      <c r="K57" s="567" t="s">
        <v>855</v>
      </c>
      <c r="L57" s="568">
        <v>0</v>
      </c>
      <c r="M57" s="568">
        <v>0</v>
      </c>
      <c r="N57" s="567">
        <v>1</v>
      </c>
      <c r="O57" s="632">
        <v>0.5</v>
      </c>
      <c r="P57" s="568">
        <v>0</v>
      </c>
      <c r="Q57" s="583"/>
      <c r="R57" s="567">
        <v>1</v>
      </c>
      <c r="S57" s="583">
        <v>1</v>
      </c>
      <c r="T57" s="632">
        <v>0.5</v>
      </c>
      <c r="U57" s="614">
        <v>1</v>
      </c>
    </row>
    <row r="58" spans="1:21" ht="14.4" customHeight="1" x14ac:dyDescent="0.3">
      <c r="A58" s="566">
        <v>22</v>
      </c>
      <c r="B58" s="567" t="s">
        <v>437</v>
      </c>
      <c r="C58" s="567">
        <v>89301222</v>
      </c>
      <c r="D58" s="630" t="s">
        <v>1293</v>
      </c>
      <c r="E58" s="631" t="s">
        <v>760</v>
      </c>
      <c r="F58" s="567" t="s">
        <v>753</v>
      </c>
      <c r="G58" s="567" t="s">
        <v>856</v>
      </c>
      <c r="H58" s="567" t="s">
        <v>556</v>
      </c>
      <c r="I58" s="567" t="s">
        <v>857</v>
      </c>
      <c r="J58" s="567" t="s">
        <v>858</v>
      </c>
      <c r="K58" s="567" t="s">
        <v>859</v>
      </c>
      <c r="L58" s="568">
        <v>874.69</v>
      </c>
      <c r="M58" s="568">
        <v>874.69</v>
      </c>
      <c r="N58" s="567">
        <v>1</v>
      </c>
      <c r="O58" s="632">
        <v>0.5</v>
      </c>
      <c r="P58" s="568">
        <v>874.69</v>
      </c>
      <c r="Q58" s="583">
        <v>1</v>
      </c>
      <c r="R58" s="567">
        <v>1</v>
      </c>
      <c r="S58" s="583">
        <v>1</v>
      </c>
      <c r="T58" s="632">
        <v>0.5</v>
      </c>
      <c r="U58" s="614">
        <v>1</v>
      </c>
    </row>
    <row r="59" spans="1:21" ht="14.4" customHeight="1" x14ac:dyDescent="0.3">
      <c r="A59" s="566">
        <v>22</v>
      </c>
      <c r="B59" s="567" t="s">
        <v>437</v>
      </c>
      <c r="C59" s="567">
        <v>89301222</v>
      </c>
      <c r="D59" s="630" t="s">
        <v>1293</v>
      </c>
      <c r="E59" s="631" t="s">
        <v>760</v>
      </c>
      <c r="F59" s="567" t="s">
        <v>753</v>
      </c>
      <c r="G59" s="567" t="s">
        <v>860</v>
      </c>
      <c r="H59" s="567" t="s">
        <v>436</v>
      </c>
      <c r="I59" s="567" t="s">
        <v>861</v>
      </c>
      <c r="J59" s="567" t="s">
        <v>862</v>
      </c>
      <c r="K59" s="567" t="s">
        <v>863</v>
      </c>
      <c r="L59" s="568">
        <v>183.66</v>
      </c>
      <c r="M59" s="568">
        <v>183.66</v>
      </c>
      <c r="N59" s="567">
        <v>1</v>
      </c>
      <c r="O59" s="632">
        <v>0.5</v>
      </c>
      <c r="P59" s="568"/>
      <c r="Q59" s="583">
        <v>0</v>
      </c>
      <c r="R59" s="567"/>
      <c r="S59" s="583">
        <v>0</v>
      </c>
      <c r="T59" s="632"/>
      <c r="U59" s="614">
        <v>0</v>
      </c>
    </row>
    <row r="60" spans="1:21" ht="14.4" customHeight="1" x14ac:dyDescent="0.3">
      <c r="A60" s="566">
        <v>22</v>
      </c>
      <c r="B60" s="567" t="s">
        <v>437</v>
      </c>
      <c r="C60" s="567">
        <v>89301222</v>
      </c>
      <c r="D60" s="630" t="s">
        <v>1293</v>
      </c>
      <c r="E60" s="631" t="s">
        <v>760</v>
      </c>
      <c r="F60" s="567" t="s">
        <v>753</v>
      </c>
      <c r="G60" s="567" t="s">
        <v>864</v>
      </c>
      <c r="H60" s="567" t="s">
        <v>436</v>
      </c>
      <c r="I60" s="567" t="s">
        <v>865</v>
      </c>
      <c r="J60" s="567" t="s">
        <v>866</v>
      </c>
      <c r="K60" s="567" t="s">
        <v>867</v>
      </c>
      <c r="L60" s="568">
        <v>0</v>
      </c>
      <c r="M60" s="568">
        <v>0</v>
      </c>
      <c r="N60" s="567">
        <v>1</v>
      </c>
      <c r="O60" s="632">
        <v>0.5</v>
      </c>
      <c r="P60" s="568"/>
      <c r="Q60" s="583"/>
      <c r="R60" s="567"/>
      <c r="S60" s="583">
        <v>0</v>
      </c>
      <c r="T60" s="632"/>
      <c r="U60" s="614">
        <v>0</v>
      </c>
    </row>
    <row r="61" spans="1:21" ht="14.4" customHeight="1" x14ac:dyDescent="0.3">
      <c r="A61" s="566">
        <v>22</v>
      </c>
      <c r="B61" s="567" t="s">
        <v>437</v>
      </c>
      <c r="C61" s="567">
        <v>89301222</v>
      </c>
      <c r="D61" s="630" t="s">
        <v>1293</v>
      </c>
      <c r="E61" s="631" t="s">
        <v>760</v>
      </c>
      <c r="F61" s="567" t="s">
        <v>753</v>
      </c>
      <c r="G61" s="567" t="s">
        <v>868</v>
      </c>
      <c r="H61" s="567" t="s">
        <v>436</v>
      </c>
      <c r="I61" s="567" t="s">
        <v>869</v>
      </c>
      <c r="J61" s="567" t="s">
        <v>870</v>
      </c>
      <c r="K61" s="567" t="s">
        <v>871</v>
      </c>
      <c r="L61" s="568">
        <v>337.17</v>
      </c>
      <c r="M61" s="568">
        <v>337.17</v>
      </c>
      <c r="N61" s="567">
        <v>1</v>
      </c>
      <c r="O61" s="632">
        <v>1</v>
      </c>
      <c r="P61" s="568">
        <v>337.17</v>
      </c>
      <c r="Q61" s="583">
        <v>1</v>
      </c>
      <c r="R61" s="567">
        <v>1</v>
      </c>
      <c r="S61" s="583">
        <v>1</v>
      </c>
      <c r="T61" s="632">
        <v>1</v>
      </c>
      <c r="U61" s="614">
        <v>1</v>
      </c>
    </row>
    <row r="62" spans="1:21" ht="14.4" customHeight="1" x14ac:dyDescent="0.3">
      <c r="A62" s="566">
        <v>22</v>
      </c>
      <c r="B62" s="567" t="s">
        <v>437</v>
      </c>
      <c r="C62" s="567">
        <v>89301222</v>
      </c>
      <c r="D62" s="630" t="s">
        <v>1293</v>
      </c>
      <c r="E62" s="631" t="s">
        <v>760</v>
      </c>
      <c r="F62" s="567" t="s">
        <v>753</v>
      </c>
      <c r="G62" s="567" t="s">
        <v>872</v>
      </c>
      <c r="H62" s="567" t="s">
        <v>436</v>
      </c>
      <c r="I62" s="567" t="s">
        <v>873</v>
      </c>
      <c r="J62" s="567" t="s">
        <v>874</v>
      </c>
      <c r="K62" s="567" t="s">
        <v>875</v>
      </c>
      <c r="L62" s="568">
        <v>229.57</v>
      </c>
      <c r="M62" s="568">
        <v>1147.8499999999999</v>
      </c>
      <c r="N62" s="567">
        <v>5</v>
      </c>
      <c r="O62" s="632">
        <v>3.5</v>
      </c>
      <c r="P62" s="568"/>
      <c r="Q62" s="583">
        <v>0</v>
      </c>
      <c r="R62" s="567"/>
      <c r="S62" s="583">
        <v>0</v>
      </c>
      <c r="T62" s="632"/>
      <c r="U62" s="614">
        <v>0</v>
      </c>
    </row>
    <row r="63" spans="1:21" ht="14.4" customHeight="1" x14ac:dyDescent="0.3">
      <c r="A63" s="566">
        <v>22</v>
      </c>
      <c r="B63" s="567" t="s">
        <v>437</v>
      </c>
      <c r="C63" s="567">
        <v>89301222</v>
      </c>
      <c r="D63" s="630" t="s">
        <v>1293</v>
      </c>
      <c r="E63" s="631" t="s">
        <v>760</v>
      </c>
      <c r="F63" s="567" t="s">
        <v>753</v>
      </c>
      <c r="G63" s="567" t="s">
        <v>876</v>
      </c>
      <c r="H63" s="567" t="s">
        <v>436</v>
      </c>
      <c r="I63" s="567" t="s">
        <v>877</v>
      </c>
      <c r="J63" s="567" t="s">
        <v>484</v>
      </c>
      <c r="K63" s="567" t="s">
        <v>485</v>
      </c>
      <c r="L63" s="568">
        <v>0</v>
      </c>
      <c r="M63" s="568">
        <v>0</v>
      </c>
      <c r="N63" s="567">
        <v>1</v>
      </c>
      <c r="O63" s="632">
        <v>0.5</v>
      </c>
      <c r="P63" s="568"/>
      <c r="Q63" s="583"/>
      <c r="R63" s="567"/>
      <c r="S63" s="583">
        <v>0</v>
      </c>
      <c r="T63" s="632"/>
      <c r="U63" s="614">
        <v>0</v>
      </c>
    </row>
    <row r="64" spans="1:21" ht="14.4" customHeight="1" x14ac:dyDescent="0.3">
      <c r="A64" s="566">
        <v>22</v>
      </c>
      <c r="B64" s="567" t="s">
        <v>437</v>
      </c>
      <c r="C64" s="567">
        <v>89301222</v>
      </c>
      <c r="D64" s="630" t="s">
        <v>1293</v>
      </c>
      <c r="E64" s="631" t="s">
        <v>760</v>
      </c>
      <c r="F64" s="567" t="s">
        <v>753</v>
      </c>
      <c r="G64" s="567" t="s">
        <v>876</v>
      </c>
      <c r="H64" s="567" t="s">
        <v>436</v>
      </c>
      <c r="I64" s="567" t="s">
        <v>878</v>
      </c>
      <c r="J64" s="567" t="s">
        <v>879</v>
      </c>
      <c r="K64" s="567" t="s">
        <v>880</v>
      </c>
      <c r="L64" s="568">
        <v>94.2</v>
      </c>
      <c r="M64" s="568">
        <v>94.2</v>
      </c>
      <c r="N64" s="567">
        <v>1</v>
      </c>
      <c r="O64" s="632">
        <v>0.5</v>
      </c>
      <c r="P64" s="568"/>
      <c r="Q64" s="583">
        <v>0</v>
      </c>
      <c r="R64" s="567"/>
      <c r="S64" s="583">
        <v>0</v>
      </c>
      <c r="T64" s="632"/>
      <c r="U64" s="614">
        <v>0</v>
      </c>
    </row>
    <row r="65" spans="1:21" ht="14.4" customHeight="1" x14ac:dyDescent="0.3">
      <c r="A65" s="566">
        <v>22</v>
      </c>
      <c r="B65" s="567" t="s">
        <v>437</v>
      </c>
      <c r="C65" s="567">
        <v>89301222</v>
      </c>
      <c r="D65" s="630" t="s">
        <v>1293</v>
      </c>
      <c r="E65" s="631" t="s">
        <v>760</v>
      </c>
      <c r="F65" s="567" t="s">
        <v>753</v>
      </c>
      <c r="G65" s="567" t="s">
        <v>876</v>
      </c>
      <c r="H65" s="567" t="s">
        <v>436</v>
      </c>
      <c r="I65" s="567" t="s">
        <v>881</v>
      </c>
      <c r="J65" s="567" t="s">
        <v>882</v>
      </c>
      <c r="K65" s="567" t="s">
        <v>883</v>
      </c>
      <c r="L65" s="568">
        <v>0</v>
      </c>
      <c r="M65" s="568">
        <v>0</v>
      </c>
      <c r="N65" s="567">
        <v>1</v>
      </c>
      <c r="O65" s="632">
        <v>1</v>
      </c>
      <c r="P65" s="568"/>
      <c r="Q65" s="583"/>
      <c r="R65" s="567"/>
      <c r="S65" s="583">
        <v>0</v>
      </c>
      <c r="T65" s="632"/>
      <c r="U65" s="614">
        <v>0</v>
      </c>
    </row>
    <row r="66" spans="1:21" ht="14.4" customHeight="1" x14ac:dyDescent="0.3">
      <c r="A66" s="566">
        <v>22</v>
      </c>
      <c r="B66" s="567" t="s">
        <v>437</v>
      </c>
      <c r="C66" s="567">
        <v>89301222</v>
      </c>
      <c r="D66" s="630" t="s">
        <v>1293</v>
      </c>
      <c r="E66" s="631" t="s">
        <v>760</v>
      </c>
      <c r="F66" s="567" t="s">
        <v>753</v>
      </c>
      <c r="G66" s="567" t="s">
        <v>884</v>
      </c>
      <c r="H66" s="567" t="s">
        <v>436</v>
      </c>
      <c r="I66" s="567" t="s">
        <v>885</v>
      </c>
      <c r="J66" s="567" t="s">
        <v>886</v>
      </c>
      <c r="K66" s="567" t="s">
        <v>887</v>
      </c>
      <c r="L66" s="568">
        <v>0</v>
      </c>
      <c r="M66" s="568">
        <v>0</v>
      </c>
      <c r="N66" s="567">
        <v>3</v>
      </c>
      <c r="O66" s="632">
        <v>1</v>
      </c>
      <c r="P66" s="568">
        <v>0</v>
      </c>
      <c r="Q66" s="583"/>
      <c r="R66" s="567">
        <v>3</v>
      </c>
      <c r="S66" s="583">
        <v>1</v>
      </c>
      <c r="T66" s="632">
        <v>1</v>
      </c>
      <c r="U66" s="614">
        <v>1</v>
      </c>
    </row>
    <row r="67" spans="1:21" ht="14.4" customHeight="1" x14ac:dyDescent="0.3">
      <c r="A67" s="566">
        <v>22</v>
      </c>
      <c r="B67" s="567" t="s">
        <v>437</v>
      </c>
      <c r="C67" s="567">
        <v>89301222</v>
      </c>
      <c r="D67" s="630" t="s">
        <v>1293</v>
      </c>
      <c r="E67" s="631" t="s">
        <v>760</v>
      </c>
      <c r="F67" s="567" t="s">
        <v>753</v>
      </c>
      <c r="G67" s="567" t="s">
        <v>888</v>
      </c>
      <c r="H67" s="567" t="s">
        <v>436</v>
      </c>
      <c r="I67" s="567" t="s">
        <v>889</v>
      </c>
      <c r="J67" s="567" t="s">
        <v>890</v>
      </c>
      <c r="K67" s="567" t="s">
        <v>891</v>
      </c>
      <c r="L67" s="568">
        <v>100.63</v>
      </c>
      <c r="M67" s="568">
        <v>100.63</v>
      </c>
      <c r="N67" s="567">
        <v>1</v>
      </c>
      <c r="O67" s="632">
        <v>1</v>
      </c>
      <c r="P67" s="568">
        <v>100.63</v>
      </c>
      <c r="Q67" s="583">
        <v>1</v>
      </c>
      <c r="R67" s="567">
        <v>1</v>
      </c>
      <c r="S67" s="583">
        <v>1</v>
      </c>
      <c r="T67" s="632">
        <v>1</v>
      </c>
      <c r="U67" s="614">
        <v>1</v>
      </c>
    </row>
    <row r="68" spans="1:21" ht="14.4" customHeight="1" x14ac:dyDescent="0.3">
      <c r="A68" s="566">
        <v>22</v>
      </c>
      <c r="B68" s="567" t="s">
        <v>437</v>
      </c>
      <c r="C68" s="567">
        <v>89301222</v>
      </c>
      <c r="D68" s="630" t="s">
        <v>1293</v>
      </c>
      <c r="E68" s="631" t="s">
        <v>760</v>
      </c>
      <c r="F68" s="567" t="s">
        <v>753</v>
      </c>
      <c r="G68" s="567" t="s">
        <v>892</v>
      </c>
      <c r="H68" s="567" t="s">
        <v>436</v>
      </c>
      <c r="I68" s="567" t="s">
        <v>893</v>
      </c>
      <c r="J68" s="567" t="s">
        <v>894</v>
      </c>
      <c r="K68" s="567" t="s">
        <v>895</v>
      </c>
      <c r="L68" s="568">
        <v>103.23</v>
      </c>
      <c r="M68" s="568">
        <v>103.23</v>
      </c>
      <c r="N68" s="567">
        <v>1</v>
      </c>
      <c r="O68" s="632">
        <v>0.5</v>
      </c>
      <c r="P68" s="568">
        <v>103.23</v>
      </c>
      <c r="Q68" s="583">
        <v>1</v>
      </c>
      <c r="R68" s="567">
        <v>1</v>
      </c>
      <c r="S68" s="583">
        <v>1</v>
      </c>
      <c r="T68" s="632">
        <v>0.5</v>
      </c>
      <c r="U68" s="614">
        <v>1</v>
      </c>
    </row>
    <row r="69" spans="1:21" ht="14.4" customHeight="1" x14ac:dyDescent="0.3">
      <c r="A69" s="566">
        <v>22</v>
      </c>
      <c r="B69" s="567" t="s">
        <v>437</v>
      </c>
      <c r="C69" s="567">
        <v>89301222</v>
      </c>
      <c r="D69" s="630" t="s">
        <v>1293</v>
      </c>
      <c r="E69" s="631" t="s">
        <v>760</v>
      </c>
      <c r="F69" s="567" t="s">
        <v>753</v>
      </c>
      <c r="G69" s="567" t="s">
        <v>896</v>
      </c>
      <c r="H69" s="567" t="s">
        <v>436</v>
      </c>
      <c r="I69" s="567" t="s">
        <v>897</v>
      </c>
      <c r="J69" s="567" t="s">
        <v>898</v>
      </c>
      <c r="K69" s="567" t="s">
        <v>899</v>
      </c>
      <c r="L69" s="568">
        <v>0</v>
      </c>
      <c r="M69" s="568">
        <v>0</v>
      </c>
      <c r="N69" s="567">
        <v>1</v>
      </c>
      <c r="O69" s="632">
        <v>0.5</v>
      </c>
      <c r="P69" s="568"/>
      <c r="Q69" s="583"/>
      <c r="R69" s="567"/>
      <c r="S69" s="583">
        <v>0</v>
      </c>
      <c r="T69" s="632"/>
      <c r="U69" s="614">
        <v>0</v>
      </c>
    </row>
    <row r="70" spans="1:21" ht="14.4" customHeight="1" x14ac:dyDescent="0.3">
      <c r="A70" s="566">
        <v>22</v>
      </c>
      <c r="B70" s="567" t="s">
        <v>437</v>
      </c>
      <c r="C70" s="567">
        <v>89301222</v>
      </c>
      <c r="D70" s="630" t="s">
        <v>1293</v>
      </c>
      <c r="E70" s="631" t="s">
        <v>760</v>
      </c>
      <c r="F70" s="567" t="s">
        <v>753</v>
      </c>
      <c r="G70" s="567" t="s">
        <v>896</v>
      </c>
      <c r="H70" s="567" t="s">
        <v>436</v>
      </c>
      <c r="I70" s="567" t="s">
        <v>900</v>
      </c>
      <c r="J70" s="567" t="s">
        <v>898</v>
      </c>
      <c r="K70" s="567" t="s">
        <v>901</v>
      </c>
      <c r="L70" s="568">
        <v>0</v>
      </c>
      <c r="M70" s="568">
        <v>0</v>
      </c>
      <c r="N70" s="567">
        <v>1</v>
      </c>
      <c r="O70" s="632">
        <v>1</v>
      </c>
      <c r="P70" s="568"/>
      <c r="Q70" s="583"/>
      <c r="R70" s="567"/>
      <c r="S70" s="583">
        <v>0</v>
      </c>
      <c r="T70" s="632"/>
      <c r="U70" s="614">
        <v>0</v>
      </c>
    </row>
    <row r="71" spans="1:21" ht="14.4" customHeight="1" x14ac:dyDescent="0.3">
      <c r="A71" s="566">
        <v>22</v>
      </c>
      <c r="B71" s="567" t="s">
        <v>437</v>
      </c>
      <c r="C71" s="567">
        <v>89301222</v>
      </c>
      <c r="D71" s="630" t="s">
        <v>1293</v>
      </c>
      <c r="E71" s="631" t="s">
        <v>760</v>
      </c>
      <c r="F71" s="567" t="s">
        <v>753</v>
      </c>
      <c r="G71" s="567" t="s">
        <v>902</v>
      </c>
      <c r="H71" s="567" t="s">
        <v>436</v>
      </c>
      <c r="I71" s="567" t="s">
        <v>903</v>
      </c>
      <c r="J71" s="567" t="s">
        <v>904</v>
      </c>
      <c r="K71" s="567" t="s">
        <v>905</v>
      </c>
      <c r="L71" s="568">
        <v>153.37</v>
      </c>
      <c r="M71" s="568">
        <v>2607.29</v>
      </c>
      <c r="N71" s="567">
        <v>17</v>
      </c>
      <c r="O71" s="632">
        <v>9</v>
      </c>
      <c r="P71" s="568">
        <v>920.22</v>
      </c>
      <c r="Q71" s="583">
        <v>0.35294117647058826</v>
      </c>
      <c r="R71" s="567">
        <v>6</v>
      </c>
      <c r="S71" s="583">
        <v>0.35294117647058826</v>
      </c>
      <c r="T71" s="632">
        <v>3</v>
      </c>
      <c r="U71" s="614">
        <v>0.33333333333333331</v>
      </c>
    </row>
    <row r="72" spans="1:21" ht="14.4" customHeight="1" x14ac:dyDescent="0.3">
      <c r="A72" s="566">
        <v>22</v>
      </c>
      <c r="B72" s="567" t="s">
        <v>437</v>
      </c>
      <c r="C72" s="567">
        <v>89301222</v>
      </c>
      <c r="D72" s="630" t="s">
        <v>1293</v>
      </c>
      <c r="E72" s="631" t="s">
        <v>760</v>
      </c>
      <c r="F72" s="567" t="s">
        <v>753</v>
      </c>
      <c r="G72" s="567" t="s">
        <v>906</v>
      </c>
      <c r="H72" s="567" t="s">
        <v>436</v>
      </c>
      <c r="I72" s="567" t="s">
        <v>907</v>
      </c>
      <c r="J72" s="567" t="s">
        <v>908</v>
      </c>
      <c r="K72" s="567" t="s">
        <v>909</v>
      </c>
      <c r="L72" s="568">
        <v>23.72</v>
      </c>
      <c r="M72" s="568">
        <v>23.72</v>
      </c>
      <c r="N72" s="567">
        <v>1</v>
      </c>
      <c r="O72" s="632">
        <v>1</v>
      </c>
      <c r="P72" s="568"/>
      <c r="Q72" s="583">
        <v>0</v>
      </c>
      <c r="R72" s="567"/>
      <c r="S72" s="583">
        <v>0</v>
      </c>
      <c r="T72" s="632"/>
      <c r="U72" s="614">
        <v>0</v>
      </c>
    </row>
    <row r="73" spans="1:21" ht="14.4" customHeight="1" x14ac:dyDescent="0.3">
      <c r="A73" s="566">
        <v>22</v>
      </c>
      <c r="B73" s="567" t="s">
        <v>437</v>
      </c>
      <c r="C73" s="567">
        <v>89301222</v>
      </c>
      <c r="D73" s="630" t="s">
        <v>1293</v>
      </c>
      <c r="E73" s="631" t="s">
        <v>760</v>
      </c>
      <c r="F73" s="567" t="s">
        <v>753</v>
      </c>
      <c r="G73" s="567" t="s">
        <v>910</v>
      </c>
      <c r="H73" s="567" t="s">
        <v>436</v>
      </c>
      <c r="I73" s="567" t="s">
        <v>911</v>
      </c>
      <c r="J73" s="567" t="s">
        <v>912</v>
      </c>
      <c r="K73" s="567" t="s">
        <v>913</v>
      </c>
      <c r="L73" s="568">
        <v>96.8</v>
      </c>
      <c r="M73" s="568">
        <v>193.6</v>
      </c>
      <c r="N73" s="567">
        <v>2</v>
      </c>
      <c r="O73" s="632">
        <v>1</v>
      </c>
      <c r="P73" s="568">
        <v>193.6</v>
      </c>
      <c r="Q73" s="583">
        <v>1</v>
      </c>
      <c r="R73" s="567">
        <v>2</v>
      </c>
      <c r="S73" s="583">
        <v>1</v>
      </c>
      <c r="T73" s="632">
        <v>1</v>
      </c>
      <c r="U73" s="614">
        <v>1</v>
      </c>
    </row>
    <row r="74" spans="1:21" ht="14.4" customHeight="1" x14ac:dyDescent="0.3">
      <c r="A74" s="566">
        <v>22</v>
      </c>
      <c r="B74" s="567" t="s">
        <v>437</v>
      </c>
      <c r="C74" s="567">
        <v>89301222</v>
      </c>
      <c r="D74" s="630" t="s">
        <v>1293</v>
      </c>
      <c r="E74" s="631" t="s">
        <v>760</v>
      </c>
      <c r="F74" s="567" t="s">
        <v>753</v>
      </c>
      <c r="G74" s="567" t="s">
        <v>809</v>
      </c>
      <c r="H74" s="567" t="s">
        <v>436</v>
      </c>
      <c r="I74" s="567" t="s">
        <v>810</v>
      </c>
      <c r="J74" s="567" t="s">
        <v>811</v>
      </c>
      <c r="K74" s="567"/>
      <c r="L74" s="568">
        <v>0</v>
      </c>
      <c r="M74" s="568">
        <v>0</v>
      </c>
      <c r="N74" s="567">
        <v>6</v>
      </c>
      <c r="O74" s="632">
        <v>5</v>
      </c>
      <c r="P74" s="568">
        <v>0</v>
      </c>
      <c r="Q74" s="583"/>
      <c r="R74" s="567">
        <v>6</v>
      </c>
      <c r="S74" s="583">
        <v>1</v>
      </c>
      <c r="T74" s="632">
        <v>5</v>
      </c>
      <c r="U74" s="614">
        <v>1</v>
      </c>
    </row>
    <row r="75" spans="1:21" ht="14.4" customHeight="1" x14ac:dyDescent="0.3">
      <c r="A75" s="566">
        <v>22</v>
      </c>
      <c r="B75" s="567" t="s">
        <v>437</v>
      </c>
      <c r="C75" s="567">
        <v>89301222</v>
      </c>
      <c r="D75" s="630" t="s">
        <v>1293</v>
      </c>
      <c r="E75" s="631" t="s">
        <v>760</v>
      </c>
      <c r="F75" s="567" t="s">
        <v>753</v>
      </c>
      <c r="G75" s="567" t="s">
        <v>914</v>
      </c>
      <c r="H75" s="567" t="s">
        <v>436</v>
      </c>
      <c r="I75" s="567" t="s">
        <v>915</v>
      </c>
      <c r="J75" s="567" t="s">
        <v>539</v>
      </c>
      <c r="K75" s="567" t="s">
        <v>540</v>
      </c>
      <c r="L75" s="568">
        <v>0</v>
      </c>
      <c r="M75" s="568">
        <v>0</v>
      </c>
      <c r="N75" s="567">
        <v>2</v>
      </c>
      <c r="O75" s="632">
        <v>1</v>
      </c>
      <c r="P75" s="568"/>
      <c r="Q75" s="583"/>
      <c r="R75" s="567"/>
      <c r="S75" s="583">
        <v>0</v>
      </c>
      <c r="T75" s="632"/>
      <c r="U75" s="614">
        <v>0</v>
      </c>
    </row>
    <row r="76" spans="1:21" ht="14.4" customHeight="1" x14ac:dyDescent="0.3">
      <c r="A76" s="566">
        <v>22</v>
      </c>
      <c r="B76" s="567" t="s">
        <v>437</v>
      </c>
      <c r="C76" s="567">
        <v>89301222</v>
      </c>
      <c r="D76" s="630" t="s">
        <v>1293</v>
      </c>
      <c r="E76" s="631" t="s">
        <v>760</v>
      </c>
      <c r="F76" s="567" t="s">
        <v>753</v>
      </c>
      <c r="G76" s="567" t="s">
        <v>916</v>
      </c>
      <c r="H76" s="567" t="s">
        <v>436</v>
      </c>
      <c r="I76" s="567" t="s">
        <v>917</v>
      </c>
      <c r="J76" s="567" t="s">
        <v>918</v>
      </c>
      <c r="K76" s="567" t="s">
        <v>919</v>
      </c>
      <c r="L76" s="568">
        <v>0</v>
      </c>
      <c r="M76" s="568">
        <v>0</v>
      </c>
      <c r="N76" s="567">
        <v>3</v>
      </c>
      <c r="O76" s="632">
        <v>0.5</v>
      </c>
      <c r="P76" s="568"/>
      <c r="Q76" s="583"/>
      <c r="R76" s="567"/>
      <c r="S76" s="583">
        <v>0</v>
      </c>
      <c r="T76" s="632"/>
      <c r="U76" s="614">
        <v>0</v>
      </c>
    </row>
    <row r="77" spans="1:21" ht="14.4" customHeight="1" x14ac:dyDescent="0.3">
      <c r="A77" s="566">
        <v>22</v>
      </c>
      <c r="B77" s="567" t="s">
        <v>437</v>
      </c>
      <c r="C77" s="567">
        <v>89301222</v>
      </c>
      <c r="D77" s="630" t="s">
        <v>1293</v>
      </c>
      <c r="E77" s="631" t="s">
        <v>760</v>
      </c>
      <c r="F77" s="567" t="s">
        <v>753</v>
      </c>
      <c r="G77" s="567" t="s">
        <v>916</v>
      </c>
      <c r="H77" s="567" t="s">
        <v>436</v>
      </c>
      <c r="I77" s="567" t="s">
        <v>920</v>
      </c>
      <c r="J77" s="567" t="s">
        <v>921</v>
      </c>
      <c r="K77" s="567" t="s">
        <v>922</v>
      </c>
      <c r="L77" s="568">
        <v>0</v>
      </c>
      <c r="M77" s="568">
        <v>0</v>
      </c>
      <c r="N77" s="567">
        <v>10</v>
      </c>
      <c r="O77" s="632">
        <v>2</v>
      </c>
      <c r="P77" s="568"/>
      <c r="Q77" s="583"/>
      <c r="R77" s="567"/>
      <c r="S77" s="583">
        <v>0</v>
      </c>
      <c r="T77" s="632"/>
      <c r="U77" s="614">
        <v>0</v>
      </c>
    </row>
    <row r="78" spans="1:21" ht="14.4" customHeight="1" x14ac:dyDescent="0.3">
      <c r="A78" s="566">
        <v>22</v>
      </c>
      <c r="B78" s="567" t="s">
        <v>437</v>
      </c>
      <c r="C78" s="567">
        <v>89301222</v>
      </c>
      <c r="D78" s="630" t="s">
        <v>1293</v>
      </c>
      <c r="E78" s="631" t="s">
        <v>760</v>
      </c>
      <c r="F78" s="567" t="s">
        <v>753</v>
      </c>
      <c r="G78" s="567" t="s">
        <v>923</v>
      </c>
      <c r="H78" s="567" t="s">
        <v>436</v>
      </c>
      <c r="I78" s="567" t="s">
        <v>924</v>
      </c>
      <c r="J78" s="567" t="s">
        <v>925</v>
      </c>
      <c r="K78" s="567" t="s">
        <v>926</v>
      </c>
      <c r="L78" s="568">
        <v>0</v>
      </c>
      <c r="M78" s="568">
        <v>0</v>
      </c>
      <c r="N78" s="567">
        <v>1</v>
      </c>
      <c r="O78" s="632">
        <v>1</v>
      </c>
      <c r="P78" s="568"/>
      <c r="Q78" s="583"/>
      <c r="R78" s="567"/>
      <c r="S78" s="583">
        <v>0</v>
      </c>
      <c r="T78" s="632"/>
      <c r="U78" s="614">
        <v>0</v>
      </c>
    </row>
    <row r="79" spans="1:21" ht="14.4" customHeight="1" x14ac:dyDescent="0.3">
      <c r="A79" s="566">
        <v>22</v>
      </c>
      <c r="B79" s="567" t="s">
        <v>437</v>
      </c>
      <c r="C79" s="567">
        <v>89301222</v>
      </c>
      <c r="D79" s="630" t="s">
        <v>1293</v>
      </c>
      <c r="E79" s="631" t="s">
        <v>760</v>
      </c>
      <c r="F79" s="567" t="s">
        <v>753</v>
      </c>
      <c r="G79" s="567" t="s">
        <v>927</v>
      </c>
      <c r="H79" s="567" t="s">
        <v>436</v>
      </c>
      <c r="I79" s="567" t="s">
        <v>928</v>
      </c>
      <c r="J79" s="567" t="s">
        <v>929</v>
      </c>
      <c r="K79" s="567" t="s">
        <v>930</v>
      </c>
      <c r="L79" s="568">
        <v>399.92</v>
      </c>
      <c r="M79" s="568">
        <v>399.92</v>
      </c>
      <c r="N79" s="567">
        <v>1</v>
      </c>
      <c r="O79" s="632">
        <v>1</v>
      </c>
      <c r="P79" s="568">
        <v>399.92</v>
      </c>
      <c r="Q79" s="583">
        <v>1</v>
      </c>
      <c r="R79" s="567">
        <v>1</v>
      </c>
      <c r="S79" s="583">
        <v>1</v>
      </c>
      <c r="T79" s="632">
        <v>1</v>
      </c>
      <c r="U79" s="614">
        <v>1</v>
      </c>
    </row>
    <row r="80" spans="1:21" ht="14.4" customHeight="1" x14ac:dyDescent="0.3">
      <c r="A80" s="566">
        <v>22</v>
      </c>
      <c r="B80" s="567" t="s">
        <v>437</v>
      </c>
      <c r="C80" s="567">
        <v>89301222</v>
      </c>
      <c r="D80" s="630" t="s">
        <v>1293</v>
      </c>
      <c r="E80" s="631" t="s">
        <v>760</v>
      </c>
      <c r="F80" s="567" t="s">
        <v>753</v>
      </c>
      <c r="G80" s="567" t="s">
        <v>931</v>
      </c>
      <c r="H80" s="567" t="s">
        <v>436</v>
      </c>
      <c r="I80" s="567" t="s">
        <v>932</v>
      </c>
      <c r="J80" s="567" t="s">
        <v>933</v>
      </c>
      <c r="K80" s="567" t="s">
        <v>934</v>
      </c>
      <c r="L80" s="568">
        <v>387.2</v>
      </c>
      <c r="M80" s="568">
        <v>387.2</v>
      </c>
      <c r="N80" s="567">
        <v>1</v>
      </c>
      <c r="O80" s="632">
        <v>1</v>
      </c>
      <c r="P80" s="568">
        <v>387.2</v>
      </c>
      <c r="Q80" s="583">
        <v>1</v>
      </c>
      <c r="R80" s="567">
        <v>1</v>
      </c>
      <c r="S80" s="583">
        <v>1</v>
      </c>
      <c r="T80" s="632">
        <v>1</v>
      </c>
      <c r="U80" s="614">
        <v>1</v>
      </c>
    </row>
    <row r="81" spans="1:21" ht="14.4" customHeight="1" x14ac:dyDescent="0.3">
      <c r="A81" s="566">
        <v>22</v>
      </c>
      <c r="B81" s="567" t="s">
        <v>437</v>
      </c>
      <c r="C81" s="567">
        <v>89301222</v>
      </c>
      <c r="D81" s="630" t="s">
        <v>1293</v>
      </c>
      <c r="E81" s="631" t="s">
        <v>760</v>
      </c>
      <c r="F81" s="567" t="s">
        <v>753</v>
      </c>
      <c r="G81" s="567" t="s">
        <v>931</v>
      </c>
      <c r="H81" s="567" t="s">
        <v>436</v>
      </c>
      <c r="I81" s="567" t="s">
        <v>935</v>
      </c>
      <c r="J81" s="567" t="s">
        <v>933</v>
      </c>
      <c r="K81" s="567" t="s">
        <v>936</v>
      </c>
      <c r="L81" s="568">
        <v>0</v>
      </c>
      <c r="M81" s="568">
        <v>0</v>
      </c>
      <c r="N81" s="567">
        <v>1</v>
      </c>
      <c r="O81" s="632">
        <v>1</v>
      </c>
      <c r="P81" s="568">
        <v>0</v>
      </c>
      <c r="Q81" s="583"/>
      <c r="R81" s="567">
        <v>1</v>
      </c>
      <c r="S81" s="583">
        <v>1</v>
      </c>
      <c r="T81" s="632">
        <v>1</v>
      </c>
      <c r="U81" s="614">
        <v>1</v>
      </c>
    </row>
    <row r="82" spans="1:21" ht="14.4" customHeight="1" x14ac:dyDescent="0.3">
      <c r="A82" s="566">
        <v>22</v>
      </c>
      <c r="B82" s="567" t="s">
        <v>437</v>
      </c>
      <c r="C82" s="567">
        <v>89301222</v>
      </c>
      <c r="D82" s="630" t="s">
        <v>1293</v>
      </c>
      <c r="E82" s="631" t="s">
        <v>760</v>
      </c>
      <c r="F82" s="567" t="s">
        <v>753</v>
      </c>
      <c r="G82" s="567" t="s">
        <v>779</v>
      </c>
      <c r="H82" s="567" t="s">
        <v>436</v>
      </c>
      <c r="I82" s="567" t="s">
        <v>780</v>
      </c>
      <c r="J82" s="567" t="s">
        <v>781</v>
      </c>
      <c r="K82" s="567" t="s">
        <v>782</v>
      </c>
      <c r="L82" s="568">
        <v>157.47999999999999</v>
      </c>
      <c r="M82" s="568">
        <v>1102.3599999999999</v>
      </c>
      <c r="N82" s="567">
        <v>7</v>
      </c>
      <c r="O82" s="632">
        <v>5</v>
      </c>
      <c r="P82" s="568">
        <v>472.43999999999994</v>
      </c>
      <c r="Q82" s="583">
        <v>0.42857142857142855</v>
      </c>
      <c r="R82" s="567">
        <v>3</v>
      </c>
      <c r="S82" s="583">
        <v>0.42857142857142855</v>
      </c>
      <c r="T82" s="632">
        <v>2.5</v>
      </c>
      <c r="U82" s="614">
        <v>0.5</v>
      </c>
    </row>
    <row r="83" spans="1:21" ht="14.4" customHeight="1" x14ac:dyDescent="0.3">
      <c r="A83" s="566">
        <v>22</v>
      </c>
      <c r="B83" s="567" t="s">
        <v>437</v>
      </c>
      <c r="C83" s="567">
        <v>89301222</v>
      </c>
      <c r="D83" s="630" t="s">
        <v>1293</v>
      </c>
      <c r="E83" s="631" t="s">
        <v>760</v>
      </c>
      <c r="F83" s="567" t="s">
        <v>753</v>
      </c>
      <c r="G83" s="567" t="s">
        <v>937</v>
      </c>
      <c r="H83" s="567" t="s">
        <v>436</v>
      </c>
      <c r="I83" s="567" t="s">
        <v>938</v>
      </c>
      <c r="J83" s="567" t="s">
        <v>939</v>
      </c>
      <c r="K83" s="567" t="s">
        <v>940</v>
      </c>
      <c r="L83" s="568">
        <v>30.65</v>
      </c>
      <c r="M83" s="568">
        <v>30.65</v>
      </c>
      <c r="N83" s="567">
        <v>1</v>
      </c>
      <c r="O83" s="632">
        <v>0.5</v>
      </c>
      <c r="P83" s="568"/>
      <c r="Q83" s="583">
        <v>0</v>
      </c>
      <c r="R83" s="567"/>
      <c r="S83" s="583">
        <v>0</v>
      </c>
      <c r="T83" s="632"/>
      <c r="U83" s="614">
        <v>0</v>
      </c>
    </row>
    <row r="84" spans="1:21" ht="14.4" customHeight="1" x14ac:dyDescent="0.3">
      <c r="A84" s="566">
        <v>22</v>
      </c>
      <c r="B84" s="567" t="s">
        <v>437</v>
      </c>
      <c r="C84" s="567">
        <v>89301222</v>
      </c>
      <c r="D84" s="630" t="s">
        <v>1293</v>
      </c>
      <c r="E84" s="631" t="s">
        <v>760</v>
      </c>
      <c r="F84" s="567" t="s">
        <v>753</v>
      </c>
      <c r="G84" s="567" t="s">
        <v>937</v>
      </c>
      <c r="H84" s="567" t="s">
        <v>436</v>
      </c>
      <c r="I84" s="567" t="s">
        <v>941</v>
      </c>
      <c r="J84" s="567" t="s">
        <v>939</v>
      </c>
      <c r="K84" s="567" t="s">
        <v>940</v>
      </c>
      <c r="L84" s="568">
        <v>30.65</v>
      </c>
      <c r="M84" s="568">
        <v>61.3</v>
      </c>
      <c r="N84" s="567">
        <v>2</v>
      </c>
      <c r="O84" s="632">
        <v>1</v>
      </c>
      <c r="P84" s="568"/>
      <c r="Q84" s="583">
        <v>0</v>
      </c>
      <c r="R84" s="567"/>
      <c r="S84" s="583">
        <v>0</v>
      </c>
      <c r="T84" s="632"/>
      <c r="U84" s="614">
        <v>0</v>
      </c>
    </row>
    <row r="85" spans="1:21" ht="14.4" customHeight="1" x14ac:dyDescent="0.3">
      <c r="A85" s="566">
        <v>22</v>
      </c>
      <c r="B85" s="567" t="s">
        <v>437</v>
      </c>
      <c r="C85" s="567">
        <v>89301222</v>
      </c>
      <c r="D85" s="630" t="s">
        <v>1293</v>
      </c>
      <c r="E85" s="631" t="s">
        <v>760</v>
      </c>
      <c r="F85" s="567" t="s">
        <v>753</v>
      </c>
      <c r="G85" s="567" t="s">
        <v>937</v>
      </c>
      <c r="H85" s="567" t="s">
        <v>436</v>
      </c>
      <c r="I85" s="567" t="s">
        <v>942</v>
      </c>
      <c r="J85" s="567" t="s">
        <v>939</v>
      </c>
      <c r="K85" s="567" t="s">
        <v>943</v>
      </c>
      <c r="L85" s="568">
        <v>61.29</v>
      </c>
      <c r="M85" s="568">
        <v>61.29</v>
      </c>
      <c r="N85" s="567">
        <v>1</v>
      </c>
      <c r="O85" s="632">
        <v>0.5</v>
      </c>
      <c r="P85" s="568"/>
      <c r="Q85" s="583">
        <v>0</v>
      </c>
      <c r="R85" s="567"/>
      <c r="S85" s="583">
        <v>0</v>
      </c>
      <c r="T85" s="632"/>
      <c r="U85" s="614">
        <v>0</v>
      </c>
    </row>
    <row r="86" spans="1:21" ht="14.4" customHeight="1" x14ac:dyDescent="0.3">
      <c r="A86" s="566">
        <v>22</v>
      </c>
      <c r="B86" s="567" t="s">
        <v>437</v>
      </c>
      <c r="C86" s="567">
        <v>89301222</v>
      </c>
      <c r="D86" s="630" t="s">
        <v>1293</v>
      </c>
      <c r="E86" s="631" t="s">
        <v>760</v>
      </c>
      <c r="F86" s="567" t="s">
        <v>753</v>
      </c>
      <c r="G86" s="567" t="s">
        <v>944</v>
      </c>
      <c r="H86" s="567" t="s">
        <v>556</v>
      </c>
      <c r="I86" s="567" t="s">
        <v>945</v>
      </c>
      <c r="J86" s="567" t="s">
        <v>946</v>
      </c>
      <c r="K86" s="567" t="s">
        <v>947</v>
      </c>
      <c r="L86" s="568">
        <v>380.96</v>
      </c>
      <c r="M86" s="568">
        <v>380.96</v>
      </c>
      <c r="N86" s="567">
        <v>1</v>
      </c>
      <c r="O86" s="632">
        <v>1</v>
      </c>
      <c r="P86" s="568"/>
      <c r="Q86" s="583">
        <v>0</v>
      </c>
      <c r="R86" s="567"/>
      <c r="S86" s="583">
        <v>0</v>
      </c>
      <c r="T86" s="632"/>
      <c r="U86" s="614">
        <v>0</v>
      </c>
    </row>
    <row r="87" spans="1:21" ht="14.4" customHeight="1" x14ac:dyDescent="0.3">
      <c r="A87" s="566">
        <v>22</v>
      </c>
      <c r="B87" s="567" t="s">
        <v>437</v>
      </c>
      <c r="C87" s="567">
        <v>89301222</v>
      </c>
      <c r="D87" s="630" t="s">
        <v>1293</v>
      </c>
      <c r="E87" s="631" t="s">
        <v>760</v>
      </c>
      <c r="F87" s="567" t="s">
        <v>753</v>
      </c>
      <c r="G87" s="567" t="s">
        <v>948</v>
      </c>
      <c r="H87" s="567" t="s">
        <v>436</v>
      </c>
      <c r="I87" s="567" t="s">
        <v>949</v>
      </c>
      <c r="J87" s="567" t="s">
        <v>950</v>
      </c>
      <c r="K87" s="567" t="s">
        <v>875</v>
      </c>
      <c r="L87" s="568">
        <v>229.57</v>
      </c>
      <c r="M87" s="568">
        <v>229.57</v>
      </c>
      <c r="N87" s="567">
        <v>1</v>
      </c>
      <c r="O87" s="632">
        <v>0.5</v>
      </c>
      <c r="P87" s="568">
        <v>229.57</v>
      </c>
      <c r="Q87" s="583">
        <v>1</v>
      </c>
      <c r="R87" s="567">
        <v>1</v>
      </c>
      <c r="S87" s="583">
        <v>1</v>
      </c>
      <c r="T87" s="632">
        <v>0.5</v>
      </c>
      <c r="U87" s="614">
        <v>1</v>
      </c>
    </row>
    <row r="88" spans="1:21" ht="14.4" customHeight="1" x14ac:dyDescent="0.3">
      <c r="A88" s="566">
        <v>22</v>
      </c>
      <c r="B88" s="567" t="s">
        <v>437</v>
      </c>
      <c r="C88" s="567">
        <v>89301222</v>
      </c>
      <c r="D88" s="630" t="s">
        <v>1293</v>
      </c>
      <c r="E88" s="631" t="s">
        <v>760</v>
      </c>
      <c r="F88" s="567" t="s">
        <v>753</v>
      </c>
      <c r="G88" s="567" t="s">
        <v>783</v>
      </c>
      <c r="H88" s="567" t="s">
        <v>436</v>
      </c>
      <c r="I88" s="567" t="s">
        <v>702</v>
      </c>
      <c r="J88" s="567" t="s">
        <v>703</v>
      </c>
      <c r="K88" s="567" t="s">
        <v>704</v>
      </c>
      <c r="L88" s="568">
        <v>86.76</v>
      </c>
      <c r="M88" s="568">
        <v>173.52</v>
      </c>
      <c r="N88" s="567">
        <v>2</v>
      </c>
      <c r="O88" s="632">
        <v>2</v>
      </c>
      <c r="P88" s="568">
        <v>86.76</v>
      </c>
      <c r="Q88" s="583">
        <v>0.5</v>
      </c>
      <c r="R88" s="567">
        <v>1</v>
      </c>
      <c r="S88" s="583">
        <v>0.5</v>
      </c>
      <c r="T88" s="632">
        <v>1</v>
      </c>
      <c r="U88" s="614">
        <v>0.5</v>
      </c>
    </row>
    <row r="89" spans="1:21" ht="14.4" customHeight="1" x14ac:dyDescent="0.3">
      <c r="A89" s="566">
        <v>22</v>
      </c>
      <c r="B89" s="567" t="s">
        <v>437</v>
      </c>
      <c r="C89" s="567">
        <v>89301222</v>
      </c>
      <c r="D89" s="630" t="s">
        <v>1293</v>
      </c>
      <c r="E89" s="631" t="s">
        <v>760</v>
      </c>
      <c r="F89" s="567" t="s">
        <v>753</v>
      </c>
      <c r="G89" s="567" t="s">
        <v>783</v>
      </c>
      <c r="H89" s="567" t="s">
        <v>556</v>
      </c>
      <c r="I89" s="567" t="s">
        <v>829</v>
      </c>
      <c r="J89" s="567" t="s">
        <v>830</v>
      </c>
      <c r="K89" s="567" t="s">
        <v>831</v>
      </c>
      <c r="L89" s="568">
        <v>65.069999999999993</v>
      </c>
      <c r="M89" s="568">
        <v>195.20999999999998</v>
      </c>
      <c r="N89" s="567">
        <v>3</v>
      </c>
      <c r="O89" s="632">
        <v>2</v>
      </c>
      <c r="P89" s="568">
        <v>65.069999999999993</v>
      </c>
      <c r="Q89" s="583">
        <v>0.33333333333333331</v>
      </c>
      <c r="R89" s="567">
        <v>1</v>
      </c>
      <c r="S89" s="583">
        <v>0.33333333333333331</v>
      </c>
      <c r="T89" s="632">
        <v>1</v>
      </c>
      <c r="U89" s="614">
        <v>0.5</v>
      </c>
    </row>
    <row r="90" spans="1:21" ht="14.4" customHeight="1" x14ac:dyDescent="0.3">
      <c r="A90" s="566">
        <v>22</v>
      </c>
      <c r="B90" s="567" t="s">
        <v>437</v>
      </c>
      <c r="C90" s="567">
        <v>89301222</v>
      </c>
      <c r="D90" s="630" t="s">
        <v>1293</v>
      </c>
      <c r="E90" s="631" t="s">
        <v>760</v>
      </c>
      <c r="F90" s="567" t="s">
        <v>753</v>
      </c>
      <c r="G90" s="567" t="s">
        <v>783</v>
      </c>
      <c r="H90" s="567" t="s">
        <v>556</v>
      </c>
      <c r="I90" s="567" t="s">
        <v>705</v>
      </c>
      <c r="J90" s="567" t="s">
        <v>559</v>
      </c>
      <c r="K90" s="567" t="s">
        <v>560</v>
      </c>
      <c r="L90" s="568">
        <v>108.46</v>
      </c>
      <c r="M90" s="568">
        <v>650.76</v>
      </c>
      <c r="N90" s="567">
        <v>6</v>
      </c>
      <c r="O90" s="632">
        <v>5.5</v>
      </c>
      <c r="P90" s="568"/>
      <c r="Q90" s="583">
        <v>0</v>
      </c>
      <c r="R90" s="567"/>
      <c r="S90" s="583">
        <v>0</v>
      </c>
      <c r="T90" s="632"/>
      <c r="U90" s="614">
        <v>0</v>
      </c>
    </row>
    <row r="91" spans="1:21" ht="14.4" customHeight="1" x14ac:dyDescent="0.3">
      <c r="A91" s="566">
        <v>22</v>
      </c>
      <c r="B91" s="567" t="s">
        <v>437</v>
      </c>
      <c r="C91" s="567">
        <v>89301222</v>
      </c>
      <c r="D91" s="630" t="s">
        <v>1293</v>
      </c>
      <c r="E91" s="631" t="s">
        <v>760</v>
      </c>
      <c r="F91" s="567" t="s">
        <v>753</v>
      </c>
      <c r="G91" s="567" t="s">
        <v>783</v>
      </c>
      <c r="H91" s="567" t="s">
        <v>436</v>
      </c>
      <c r="I91" s="567" t="s">
        <v>706</v>
      </c>
      <c r="J91" s="567" t="s">
        <v>951</v>
      </c>
      <c r="K91" s="567" t="s">
        <v>708</v>
      </c>
      <c r="L91" s="568">
        <v>108.46</v>
      </c>
      <c r="M91" s="568">
        <v>108.46</v>
      </c>
      <c r="N91" s="567">
        <v>1</v>
      </c>
      <c r="O91" s="632">
        <v>1</v>
      </c>
      <c r="P91" s="568">
        <v>108.46</v>
      </c>
      <c r="Q91" s="583">
        <v>1</v>
      </c>
      <c r="R91" s="567">
        <v>1</v>
      </c>
      <c r="S91" s="583">
        <v>1</v>
      </c>
      <c r="T91" s="632">
        <v>1</v>
      </c>
      <c r="U91" s="614">
        <v>1</v>
      </c>
    </row>
    <row r="92" spans="1:21" ht="14.4" customHeight="1" x14ac:dyDescent="0.3">
      <c r="A92" s="566">
        <v>22</v>
      </c>
      <c r="B92" s="567" t="s">
        <v>437</v>
      </c>
      <c r="C92" s="567">
        <v>89301222</v>
      </c>
      <c r="D92" s="630" t="s">
        <v>1293</v>
      </c>
      <c r="E92" s="631" t="s">
        <v>760</v>
      </c>
      <c r="F92" s="567" t="s">
        <v>753</v>
      </c>
      <c r="G92" s="567" t="s">
        <v>783</v>
      </c>
      <c r="H92" s="567" t="s">
        <v>436</v>
      </c>
      <c r="I92" s="567" t="s">
        <v>706</v>
      </c>
      <c r="J92" s="567" t="s">
        <v>707</v>
      </c>
      <c r="K92" s="567" t="s">
        <v>708</v>
      </c>
      <c r="L92" s="568">
        <v>108.46</v>
      </c>
      <c r="M92" s="568">
        <v>325.38</v>
      </c>
      <c r="N92" s="567">
        <v>3</v>
      </c>
      <c r="O92" s="632">
        <v>2.5</v>
      </c>
      <c r="P92" s="568">
        <v>325.38</v>
      </c>
      <c r="Q92" s="583">
        <v>1</v>
      </c>
      <c r="R92" s="567">
        <v>3</v>
      </c>
      <c r="S92" s="583">
        <v>1</v>
      </c>
      <c r="T92" s="632">
        <v>2.5</v>
      </c>
      <c r="U92" s="614">
        <v>1</v>
      </c>
    </row>
    <row r="93" spans="1:21" ht="14.4" customHeight="1" x14ac:dyDescent="0.3">
      <c r="A93" s="566">
        <v>22</v>
      </c>
      <c r="B93" s="567" t="s">
        <v>437</v>
      </c>
      <c r="C93" s="567">
        <v>89301222</v>
      </c>
      <c r="D93" s="630" t="s">
        <v>1293</v>
      </c>
      <c r="E93" s="631" t="s">
        <v>760</v>
      </c>
      <c r="F93" s="567" t="s">
        <v>753</v>
      </c>
      <c r="G93" s="567" t="s">
        <v>783</v>
      </c>
      <c r="H93" s="567" t="s">
        <v>436</v>
      </c>
      <c r="I93" s="567" t="s">
        <v>952</v>
      </c>
      <c r="J93" s="567" t="s">
        <v>567</v>
      </c>
      <c r="K93" s="567" t="s">
        <v>790</v>
      </c>
      <c r="L93" s="568">
        <v>0</v>
      </c>
      <c r="M93" s="568">
        <v>0</v>
      </c>
      <c r="N93" s="567">
        <v>1</v>
      </c>
      <c r="O93" s="632">
        <v>1</v>
      </c>
      <c r="P93" s="568">
        <v>0</v>
      </c>
      <c r="Q93" s="583"/>
      <c r="R93" s="567">
        <v>1</v>
      </c>
      <c r="S93" s="583">
        <v>1</v>
      </c>
      <c r="T93" s="632">
        <v>1</v>
      </c>
      <c r="U93" s="614">
        <v>1</v>
      </c>
    </row>
    <row r="94" spans="1:21" ht="14.4" customHeight="1" x14ac:dyDescent="0.3">
      <c r="A94" s="566">
        <v>22</v>
      </c>
      <c r="B94" s="567" t="s">
        <v>437</v>
      </c>
      <c r="C94" s="567">
        <v>89301222</v>
      </c>
      <c r="D94" s="630" t="s">
        <v>1293</v>
      </c>
      <c r="E94" s="631" t="s">
        <v>760</v>
      </c>
      <c r="F94" s="567" t="s">
        <v>753</v>
      </c>
      <c r="G94" s="567" t="s">
        <v>783</v>
      </c>
      <c r="H94" s="567" t="s">
        <v>556</v>
      </c>
      <c r="I94" s="567" t="s">
        <v>709</v>
      </c>
      <c r="J94" s="567" t="s">
        <v>567</v>
      </c>
      <c r="K94" s="567" t="s">
        <v>710</v>
      </c>
      <c r="L94" s="568">
        <v>130.15</v>
      </c>
      <c r="M94" s="568">
        <v>6247.2000000000025</v>
      </c>
      <c r="N94" s="567">
        <v>48</v>
      </c>
      <c r="O94" s="632">
        <v>38.5</v>
      </c>
      <c r="P94" s="568">
        <v>1952.2500000000007</v>
      </c>
      <c r="Q94" s="583">
        <v>0.3125</v>
      </c>
      <c r="R94" s="567">
        <v>15</v>
      </c>
      <c r="S94" s="583">
        <v>0.3125</v>
      </c>
      <c r="T94" s="632">
        <v>11.5</v>
      </c>
      <c r="U94" s="614">
        <v>0.29870129870129869</v>
      </c>
    </row>
    <row r="95" spans="1:21" ht="14.4" customHeight="1" x14ac:dyDescent="0.3">
      <c r="A95" s="566">
        <v>22</v>
      </c>
      <c r="B95" s="567" t="s">
        <v>437</v>
      </c>
      <c r="C95" s="567">
        <v>89301222</v>
      </c>
      <c r="D95" s="630" t="s">
        <v>1293</v>
      </c>
      <c r="E95" s="631" t="s">
        <v>760</v>
      </c>
      <c r="F95" s="567" t="s">
        <v>753</v>
      </c>
      <c r="G95" s="567" t="s">
        <v>783</v>
      </c>
      <c r="H95" s="567" t="s">
        <v>556</v>
      </c>
      <c r="I95" s="567" t="s">
        <v>711</v>
      </c>
      <c r="J95" s="567" t="s">
        <v>569</v>
      </c>
      <c r="K95" s="567" t="s">
        <v>712</v>
      </c>
      <c r="L95" s="568">
        <v>50.57</v>
      </c>
      <c r="M95" s="568">
        <v>252.85</v>
      </c>
      <c r="N95" s="567">
        <v>5</v>
      </c>
      <c r="O95" s="632">
        <v>3.5</v>
      </c>
      <c r="P95" s="568">
        <v>50.57</v>
      </c>
      <c r="Q95" s="583">
        <v>0.2</v>
      </c>
      <c r="R95" s="567">
        <v>1</v>
      </c>
      <c r="S95" s="583">
        <v>0.2</v>
      </c>
      <c r="T95" s="632">
        <v>0.5</v>
      </c>
      <c r="U95" s="614">
        <v>0.14285714285714285</v>
      </c>
    </row>
    <row r="96" spans="1:21" ht="14.4" customHeight="1" x14ac:dyDescent="0.3">
      <c r="A96" s="566">
        <v>22</v>
      </c>
      <c r="B96" s="567" t="s">
        <v>437</v>
      </c>
      <c r="C96" s="567">
        <v>89301222</v>
      </c>
      <c r="D96" s="630" t="s">
        <v>1293</v>
      </c>
      <c r="E96" s="631" t="s">
        <v>760</v>
      </c>
      <c r="F96" s="567" t="s">
        <v>753</v>
      </c>
      <c r="G96" s="567" t="s">
        <v>783</v>
      </c>
      <c r="H96" s="567" t="s">
        <v>556</v>
      </c>
      <c r="I96" s="567" t="s">
        <v>713</v>
      </c>
      <c r="J96" s="567" t="s">
        <v>570</v>
      </c>
      <c r="K96" s="567" t="s">
        <v>714</v>
      </c>
      <c r="L96" s="568">
        <v>86.76</v>
      </c>
      <c r="M96" s="568">
        <v>4424.760000000002</v>
      </c>
      <c r="N96" s="567">
        <v>51</v>
      </c>
      <c r="O96" s="632">
        <v>39</v>
      </c>
      <c r="P96" s="568">
        <v>1474.92</v>
      </c>
      <c r="Q96" s="583">
        <v>0.3333333333333332</v>
      </c>
      <c r="R96" s="567">
        <v>17</v>
      </c>
      <c r="S96" s="583">
        <v>0.33333333333333331</v>
      </c>
      <c r="T96" s="632">
        <v>12</v>
      </c>
      <c r="U96" s="614">
        <v>0.30769230769230771</v>
      </c>
    </row>
    <row r="97" spans="1:21" ht="14.4" customHeight="1" x14ac:dyDescent="0.3">
      <c r="A97" s="566">
        <v>22</v>
      </c>
      <c r="B97" s="567" t="s">
        <v>437</v>
      </c>
      <c r="C97" s="567">
        <v>89301222</v>
      </c>
      <c r="D97" s="630" t="s">
        <v>1293</v>
      </c>
      <c r="E97" s="631" t="s">
        <v>760</v>
      </c>
      <c r="F97" s="567" t="s">
        <v>753</v>
      </c>
      <c r="G97" s="567" t="s">
        <v>783</v>
      </c>
      <c r="H97" s="567" t="s">
        <v>436</v>
      </c>
      <c r="I97" s="567" t="s">
        <v>715</v>
      </c>
      <c r="J97" s="567" t="s">
        <v>953</v>
      </c>
      <c r="K97" s="567" t="s">
        <v>717</v>
      </c>
      <c r="L97" s="568">
        <v>50.57</v>
      </c>
      <c r="M97" s="568">
        <v>50.57</v>
      </c>
      <c r="N97" s="567">
        <v>1</v>
      </c>
      <c r="O97" s="632">
        <v>1</v>
      </c>
      <c r="P97" s="568"/>
      <c r="Q97" s="583">
        <v>0</v>
      </c>
      <c r="R97" s="567"/>
      <c r="S97" s="583">
        <v>0</v>
      </c>
      <c r="T97" s="632"/>
      <c r="U97" s="614">
        <v>0</v>
      </c>
    </row>
    <row r="98" spans="1:21" ht="14.4" customHeight="1" x14ac:dyDescent="0.3">
      <c r="A98" s="566">
        <v>22</v>
      </c>
      <c r="B98" s="567" t="s">
        <v>437</v>
      </c>
      <c r="C98" s="567">
        <v>89301222</v>
      </c>
      <c r="D98" s="630" t="s">
        <v>1293</v>
      </c>
      <c r="E98" s="631" t="s">
        <v>760</v>
      </c>
      <c r="F98" s="567" t="s">
        <v>753</v>
      </c>
      <c r="G98" s="567" t="s">
        <v>783</v>
      </c>
      <c r="H98" s="567" t="s">
        <v>436</v>
      </c>
      <c r="I98" s="567" t="s">
        <v>787</v>
      </c>
      <c r="J98" s="567" t="s">
        <v>954</v>
      </c>
      <c r="K98" s="567" t="s">
        <v>710</v>
      </c>
      <c r="L98" s="568">
        <v>130.15</v>
      </c>
      <c r="M98" s="568">
        <v>390.45000000000005</v>
      </c>
      <c r="N98" s="567">
        <v>3</v>
      </c>
      <c r="O98" s="632">
        <v>3</v>
      </c>
      <c r="P98" s="568">
        <v>130.15</v>
      </c>
      <c r="Q98" s="583">
        <v>0.33333333333333331</v>
      </c>
      <c r="R98" s="567">
        <v>1</v>
      </c>
      <c r="S98" s="583">
        <v>0.33333333333333331</v>
      </c>
      <c r="T98" s="632">
        <v>1</v>
      </c>
      <c r="U98" s="614">
        <v>0.33333333333333331</v>
      </c>
    </row>
    <row r="99" spans="1:21" ht="14.4" customHeight="1" x14ac:dyDescent="0.3">
      <c r="A99" s="566">
        <v>22</v>
      </c>
      <c r="B99" s="567" t="s">
        <v>437</v>
      </c>
      <c r="C99" s="567">
        <v>89301222</v>
      </c>
      <c r="D99" s="630" t="s">
        <v>1293</v>
      </c>
      <c r="E99" s="631" t="s">
        <v>760</v>
      </c>
      <c r="F99" s="567" t="s">
        <v>753</v>
      </c>
      <c r="G99" s="567" t="s">
        <v>783</v>
      </c>
      <c r="H99" s="567" t="s">
        <v>436</v>
      </c>
      <c r="I99" s="567" t="s">
        <v>787</v>
      </c>
      <c r="J99" s="567" t="s">
        <v>788</v>
      </c>
      <c r="K99" s="567" t="s">
        <v>710</v>
      </c>
      <c r="L99" s="568">
        <v>130.15</v>
      </c>
      <c r="M99" s="568">
        <v>911.05</v>
      </c>
      <c r="N99" s="567">
        <v>7</v>
      </c>
      <c r="O99" s="632">
        <v>5.5</v>
      </c>
      <c r="P99" s="568">
        <v>130.15</v>
      </c>
      <c r="Q99" s="583">
        <v>0.14285714285714288</v>
      </c>
      <c r="R99" s="567">
        <v>1</v>
      </c>
      <c r="S99" s="583">
        <v>0.14285714285714285</v>
      </c>
      <c r="T99" s="632">
        <v>0.5</v>
      </c>
      <c r="U99" s="614">
        <v>9.0909090909090912E-2</v>
      </c>
    </row>
    <row r="100" spans="1:21" ht="14.4" customHeight="1" x14ac:dyDescent="0.3">
      <c r="A100" s="566">
        <v>22</v>
      </c>
      <c r="B100" s="567" t="s">
        <v>437</v>
      </c>
      <c r="C100" s="567">
        <v>89301222</v>
      </c>
      <c r="D100" s="630" t="s">
        <v>1293</v>
      </c>
      <c r="E100" s="631" t="s">
        <v>760</v>
      </c>
      <c r="F100" s="567" t="s">
        <v>753</v>
      </c>
      <c r="G100" s="567" t="s">
        <v>783</v>
      </c>
      <c r="H100" s="567" t="s">
        <v>436</v>
      </c>
      <c r="I100" s="567" t="s">
        <v>718</v>
      </c>
      <c r="J100" s="567" t="s">
        <v>955</v>
      </c>
      <c r="K100" s="567" t="s">
        <v>720</v>
      </c>
      <c r="L100" s="568">
        <v>86.76</v>
      </c>
      <c r="M100" s="568">
        <v>86.76</v>
      </c>
      <c r="N100" s="567">
        <v>1</v>
      </c>
      <c r="O100" s="632">
        <v>1</v>
      </c>
      <c r="P100" s="568">
        <v>86.76</v>
      </c>
      <c r="Q100" s="583">
        <v>1</v>
      </c>
      <c r="R100" s="567">
        <v>1</v>
      </c>
      <c r="S100" s="583">
        <v>1</v>
      </c>
      <c r="T100" s="632">
        <v>1</v>
      </c>
      <c r="U100" s="614">
        <v>1</v>
      </c>
    </row>
    <row r="101" spans="1:21" ht="14.4" customHeight="1" x14ac:dyDescent="0.3">
      <c r="A101" s="566">
        <v>22</v>
      </c>
      <c r="B101" s="567" t="s">
        <v>437</v>
      </c>
      <c r="C101" s="567">
        <v>89301222</v>
      </c>
      <c r="D101" s="630" t="s">
        <v>1293</v>
      </c>
      <c r="E101" s="631" t="s">
        <v>760</v>
      </c>
      <c r="F101" s="567" t="s">
        <v>753</v>
      </c>
      <c r="G101" s="567" t="s">
        <v>783</v>
      </c>
      <c r="H101" s="567" t="s">
        <v>436</v>
      </c>
      <c r="I101" s="567" t="s">
        <v>718</v>
      </c>
      <c r="J101" s="567" t="s">
        <v>719</v>
      </c>
      <c r="K101" s="567" t="s">
        <v>720</v>
      </c>
      <c r="L101" s="568">
        <v>86.76</v>
      </c>
      <c r="M101" s="568">
        <v>1214.6400000000001</v>
      </c>
      <c r="N101" s="567">
        <v>14</v>
      </c>
      <c r="O101" s="632">
        <v>10.5</v>
      </c>
      <c r="P101" s="568">
        <v>694.08</v>
      </c>
      <c r="Q101" s="583">
        <v>0.5714285714285714</v>
      </c>
      <c r="R101" s="567">
        <v>8</v>
      </c>
      <c r="S101" s="583">
        <v>0.5714285714285714</v>
      </c>
      <c r="T101" s="632">
        <v>5.5</v>
      </c>
      <c r="U101" s="614">
        <v>0.52380952380952384</v>
      </c>
    </row>
    <row r="102" spans="1:21" ht="14.4" customHeight="1" x14ac:dyDescent="0.3">
      <c r="A102" s="566">
        <v>22</v>
      </c>
      <c r="B102" s="567" t="s">
        <v>437</v>
      </c>
      <c r="C102" s="567">
        <v>89301222</v>
      </c>
      <c r="D102" s="630" t="s">
        <v>1293</v>
      </c>
      <c r="E102" s="631" t="s">
        <v>760</v>
      </c>
      <c r="F102" s="567" t="s">
        <v>753</v>
      </c>
      <c r="G102" s="567" t="s">
        <v>783</v>
      </c>
      <c r="H102" s="567" t="s">
        <v>436</v>
      </c>
      <c r="I102" s="567" t="s">
        <v>956</v>
      </c>
      <c r="J102" s="567" t="s">
        <v>703</v>
      </c>
      <c r="K102" s="567" t="s">
        <v>704</v>
      </c>
      <c r="L102" s="568">
        <v>86.76</v>
      </c>
      <c r="M102" s="568">
        <v>1214.6400000000001</v>
      </c>
      <c r="N102" s="567">
        <v>14</v>
      </c>
      <c r="O102" s="632">
        <v>13</v>
      </c>
      <c r="P102" s="568">
        <v>694.08</v>
      </c>
      <c r="Q102" s="583">
        <v>0.5714285714285714</v>
      </c>
      <c r="R102" s="567">
        <v>8</v>
      </c>
      <c r="S102" s="583">
        <v>0.5714285714285714</v>
      </c>
      <c r="T102" s="632">
        <v>8</v>
      </c>
      <c r="U102" s="614">
        <v>0.61538461538461542</v>
      </c>
    </row>
    <row r="103" spans="1:21" ht="14.4" customHeight="1" x14ac:dyDescent="0.3">
      <c r="A103" s="566">
        <v>22</v>
      </c>
      <c r="B103" s="567" t="s">
        <v>437</v>
      </c>
      <c r="C103" s="567">
        <v>89301222</v>
      </c>
      <c r="D103" s="630" t="s">
        <v>1293</v>
      </c>
      <c r="E103" s="631" t="s">
        <v>760</v>
      </c>
      <c r="F103" s="567" t="s">
        <v>753</v>
      </c>
      <c r="G103" s="567" t="s">
        <v>957</v>
      </c>
      <c r="H103" s="567" t="s">
        <v>436</v>
      </c>
      <c r="I103" s="567" t="s">
        <v>958</v>
      </c>
      <c r="J103" s="567" t="s">
        <v>959</v>
      </c>
      <c r="K103" s="567" t="s">
        <v>960</v>
      </c>
      <c r="L103" s="568">
        <v>91.05</v>
      </c>
      <c r="M103" s="568">
        <v>182.1</v>
      </c>
      <c r="N103" s="567">
        <v>2</v>
      </c>
      <c r="O103" s="632">
        <v>1</v>
      </c>
      <c r="P103" s="568"/>
      <c r="Q103" s="583">
        <v>0</v>
      </c>
      <c r="R103" s="567"/>
      <c r="S103" s="583">
        <v>0</v>
      </c>
      <c r="T103" s="632"/>
      <c r="U103" s="614">
        <v>0</v>
      </c>
    </row>
    <row r="104" spans="1:21" ht="14.4" customHeight="1" x14ac:dyDescent="0.3">
      <c r="A104" s="566">
        <v>22</v>
      </c>
      <c r="B104" s="567" t="s">
        <v>437</v>
      </c>
      <c r="C104" s="567">
        <v>89301222</v>
      </c>
      <c r="D104" s="630" t="s">
        <v>1293</v>
      </c>
      <c r="E104" s="631" t="s">
        <v>760</v>
      </c>
      <c r="F104" s="567" t="s">
        <v>753</v>
      </c>
      <c r="G104" s="567" t="s">
        <v>961</v>
      </c>
      <c r="H104" s="567" t="s">
        <v>436</v>
      </c>
      <c r="I104" s="567" t="s">
        <v>962</v>
      </c>
      <c r="J104" s="567" t="s">
        <v>963</v>
      </c>
      <c r="K104" s="567" t="s">
        <v>964</v>
      </c>
      <c r="L104" s="568">
        <v>0</v>
      </c>
      <c r="M104" s="568">
        <v>0</v>
      </c>
      <c r="N104" s="567">
        <v>1</v>
      </c>
      <c r="O104" s="632">
        <v>0.5</v>
      </c>
      <c r="P104" s="568">
        <v>0</v>
      </c>
      <c r="Q104" s="583"/>
      <c r="R104" s="567">
        <v>1</v>
      </c>
      <c r="S104" s="583">
        <v>1</v>
      </c>
      <c r="T104" s="632">
        <v>0.5</v>
      </c>
      <c r="U104" s="614">
        <v>1</v>
      </c>
    </row>
    <row r="105" spans="1:21" ht="14.4" customHeight="1" x14ac:dyDescent="0.3">
      <c r="A105" s="566">
        <v>22</v>
      </c>
      <c r="B105" s="567" t="s">
        <v>437</v>
      </c>
      <c r="C105" s="567">
        <v>89301222</v>
      </c>
      <c r="D105" s="630" t="s">
        <v>1293</v>
      </c>
      <c r="E105" s="631" t="s">
        <v>760</v>
      </c>
      <c r="F105" s="567" t="s">
        <v>753</v>
      </c>
      <c r="G105" s="567" t="s">
        <v>965</v>
      </c>
      <c r="H105" s="567" t="s">
        <v>436</v>
      </c>
      <c r="I105" s="567" t="s">
        <v>966</v>
      </c>
      <c r="J105" s="567" t="s">
        <v>967</v>
      </c>
      <c r="K105" s="567" t="s">
        <v>968</v>
      </c>
      <c r="L105" s="568">
        <v>0</v>
      </c>
      <c r="M105" s="568">
        <v>0</v>
      </c>
      <c r="N105" s="567">
        <v>1</v>
      </c>
      <c r="O105" s="632">
        <v>0.5</v>
      </c>
      <c r="P105" s="568"/>
      <c r="Q105" s="583"/>
      <c r="R105" s="567"/>
      <c r="S105" s="583">
        <v>0</v>
      </c>
      <c r="T105" s="632"/>
      <c r="U105" s="614">
        <v>0</v>
      </c>
    </row>
    <row r="106" spans="1:21" ht="14.4" customHeight="1" x14ac:dyDescent="0.3">
      <c r="A106" s="566">
        <v>22</v>
      </c>
      <c r="B106" s="567" t="s">
        <v>437</v>
      </c>
      <c r="C106" s="567">
        <v>89301222</v>
      </c>
      <c r="D106" s="630" t="s">
        <v>1293</v>
      </c>
      <c r="E106" s="631" t="s">
        <v>760</v>
      </c>
      <c r="F106" s="567" t="s">
        <v>753</v>
      </c>
      <c r="G106" s="567" t="s">
        <v>969</v>
      </c>
      <c r="H106" s="567" t="s">
        <v>436</v>
      </c>
      <c r="I106" s="567" t="s">
        <v>970</v>
      </c>
      <c r="J106" s="567" t="s">
        <v>971</v>
      </c>
      <c r="K106" s="567" t="s">
        <v>972</v>
      </c>
      <c r="L106" s="568">
        <v>85.49</v>
      </c>
      <c r="M106" s="568">
        <v>170.98</v>
      </c>
      <c r="N106" s="567">
        <v>2</v>
      </c>
      <c r="O106" s="632">
        <v>2</v>
      </c>
      <c r="P106" s="568">
        <v>85.49</v>
      </c>
      <c r="Q106" s="583">
        <v>0.5</v>
      </c>
      <c r="R106" s="567">
        <v>1</v>
      </c>
      <c r="S106" s="583">
        <v>0.5</v>
      </c>
      <c r="T106" s="632">
        <v>1</v>
      </c>
      <c r="U106" s="614">
        <v>0.5</v>
      </c>
    </row>
    <row r="107" spans="1:21" ht="14.4" customHeight="1" x14ac:dyDescent="0.3">
      <c r="A107" s="566">
        <v>22</v>
      </c>
      <c r="B107" s="567" t="s">
        <v>437</v>
      </c>
      <c r="C107" s="567">
        <v>89301222</v>
      </c>
      <c r="D107" s="630" t="s">
        <v>1293</v>
      </c>
      <c r="E107" s="631" t="s">
        <v>760</v>
      </c>
      <c r="F107" s="567" t="s">
        <v>753</v>
      </c>
      <c r="G107" s="567" t="s">
        <v>973</v>
      </c>
      <c r="H107" s="567" t="s">
        <v>436</v>
      </c>
      <c r="I107" s="567" t="s">
        <v>974</v>
      </c>
      <c r="J107" s="567" t="s">
        <v>975</v>
      </c>
      <c r="K107" s="567" t="s">
        <v>976</v>
      </c>
      <c r="L107" s="568">
        <v>0</v>
      </c>
      <c r="M107" s="568">
        <v>0</v>
      </c>
      <c r="N107" s="567">
        <v>1</v>
      </c>
      <c r="O107" s="632">
        <v>1</v>
      </c>
      <c r="P107" s="568"/>
      <c r="Q107" s="583"/>
      <c r="R107" s="567"/>
      <c r="S107" s="583">
        <v>0</v>
      </c>
      <c r="T107" s="632"/>
      <c r="U107" s="614">
        <v>0</v>
      </c>
    </row>
    <row r="108" spans="1:21" ht="14.4" customHeight="1" x14ac:dyDescent="0.3">
      <c r="A108" s="566">
        <v>22</v>
      </c>
      <c r="B108" s="567" t="s">
        <v>437</v>
      </c>
      <c r="C108" s="567">
        <v>89301222</v>
      </c>
      <c r="D108" s="630" t="s">
        <v>1293</v>
      </c>
      <c r="E108" s="631" t="s">
        <v>760</v>
      </c>
      <c r="F108" s="567" t="s">
        <v>753</v>
      </c>
      <c r="G108" s="567" t="s">
        <v>977</v>
      </c>
      <c r="H108" s="567" t="s">
        <v>436</v>
      </c>
      <c r="I108" s="567" t="s">
        <v>978</v>
      </c>
      <c r="J108" s="567" t="s">
        <v>979</v>
      </c>
      <c r="K108" s="567" t="s">
        <v>980</v>
      </c>
      <c r="L108" s="568">
        <v>0</v>
      </c>
      <c r="M108" s="568">
        <v>0</v>
      </c>
      <c r="N108" s="567">
        <v>9</v>
      </c>
      <c r="O108" s="632">
        <v>2</v>
      </c>
      <c r="P108" s="568"/>
      <c r="Q108" s="583"/>
      <c r="R108" s="567"/>
      <c r="S108" s="583">
        <v>0</v>
      </c>
      <c r="T108" s="632"/>
      <c r="U108" s="614">
        <v>0</v>
      </c>
    </row>
    <row r="109" spans="1:21" ht="14.4" customHeight="1" x14ac:dyDescent="0.3">
      <c r="A109" s="566">
        <v>22</v>
      </c>
      <c r="B109" s="567" t="s">
        <v>437</v>
      </c>
      <c r="C109" s="567">
        <v>89301222</v>
      </c>
      <c r="D109" s="630" t="s">
        <v>1293</v>
      </c>
      <c r="E109" s="631" t="s">
        <v>760</v>
      </c>
      <c r="F109" s="567" t="s">
        <v>753</v>
      </c>
      <c r="G109" s="567" t="s">
        <v>981</v>
      </c>
      <c r="H109" s="567" t="s">
        <v>436</v>
      </c>
      <c r="I109" s="567" t="s">
        <v>982</v>
      </c>
      <c r="J109" s="567" t="s">
        <v>983</v>
      </c>
      <c r="K109" s="567" t="s">
        <v>984</v>
      </c>
      <c r="L109" s="568">
        <v>0</v>
      </c>
      <c r="M109" s="568">
        <v>0</v>
      </c>
      <c r="N109" s="567">
        <v>1</v>
      </c>
      <c r="O109" s="632">
        <v>0.5</v>
      </c>
      <c r="P109" s="568"/>
      <c r="Q109" s="583"/>
      <c r="R109" s="567"/>
      <c r="S109" s="583">
        <v>0</v>
      </c>
      <c r="T109" s="632"/>
      <c r="U109" s="614">
        <v>0</v>
      </c>
    </row>
    <row r="110" spans="1:21" ht="14.4" customHeight="1" x14ac:dyDescent="0.3">
      <c r="A110" s="566">
        <v>22</v>
      </c>
      <c r="B110" s="567" t="s">
        <v>437</v>
      </c>
      <c r="C110" s="567">
        <v>89301222</v>
      </c>
      <c r="D110" s="630" t="s">
        <v>1293</v>
      </c>
      <c r="E110" s="631" t="s">
        <v>760</v>
      </c>
      <c r="F110" s="567" t="s">
        <v>753</v>
      </c>
      <c r="G110" s="567" t="s">
        <v>985</v>
      </c>
      <c r="H110" s="567" t="s">
        <v>436</v>
      </c>
      <c r="I110" s="567" t="s">
        <v>986</v>
      </c>
      <c r="J110" s="567" t="s">
        <v>987</v>
      </c>
      <c r="K110" s="567" t="s">
        <v>524</v>
      </c>
      <c r="L110" s="568">
        <v>0</v>
      </c>
      <c r="M110" s="568">
        <v>0</v>
      </c>
      <c r="N110" s="567">
        <v>2</v>
      </c>
      <c r="O110" s="632">
        <v>1</v>
      </c>
      <c r="P110" s="568">
        <v>0</v>
      </c>
      <c r="Q110" s="583"/>
      <c r="R110" s="567">
        <v>1</v>
      </c>
      <c r="S110" s="583">
        <v>0.5</v>
      </c>
      <c r="T110" s="632">
        <v>0.5</v>
      </c>
      <c r="U110" s="614">
        <v>0.5</v>
      </c>
    </row>
    <row r="111" spans="1:21" ht="14.4" customHeight="1" x14ac:dyDescent="0.3">
      <c r="A111" s="566">
        <v>22</v>
      </c>
      <c r="B111" s="567" t="s">
        <v>437</v>
      </c>
      <c r="C111" s="567">
        <v>89301222</v>
      </c>
      <c r="D111" s="630" t="s">
        <v>1293</v>
      </c>
      <c r="E111" s="631" t="s">
        <v>760</v>
      </c>
      <c r="F111" s="567" t="s">
        <v>753</v>
      </c>
      <c r="G111" s="567" t="s">
        <v>985</v>
      </c>
      <c r="H111" s="567" t="s">
        <v>436</v>
      </c>
      <c r="I111" s="567" t="s">
        <v>988</v>
      </c>
      <c r="J111" s="567" t="s">
        <v>987</v>
      </c>
      <c r="K111" s="567" t="s">
        <v>525</v>
      </c>
      <c r="L111" s="568">
        <v>0</v>
      </c>
      <c r="M111" s="568">
        <v>0</v>
      </c>
      <c r="N111" s="567">
        <v>6</v>
      </c>
      <c r="O111" s="632">
        <v>5</v>
      </c>
      <c r="P111" s="568"/>
      <c r="Q111" s="583"/>
      <c r="R111" s="567"/>
      <c r="S111" s="583">
        <v>0</v>
      </c>
      <c r="T111" s="632"/>
      <c r="U111" s="614">
        <v>0</v>
      </c>
    </row>
    <row r="112" spans="1:21" ht="14.4" customHeight="1" x14ac:dyDescent="0.3">
      <c r="A112" s="566">
        <v>22</v>
      </c>
      <c r="B112" s="567" t="s">
        <v>437</v>
      </c>
      <c r="C112" s="567">
        <v>89301222</v>
      </c>
      <c r="D112" s="630" t="s">
        <v>1293</v>
      </c>
      <c r="E112" s="631" t="s">
        <v>760</v>
      </c>
      <c r="F112" s="567" t="s">
        <v>753</v>
      </c>
      <c r="G112" s="567" t="s">
        <v>985</v>
      </c>
      <c r="H112" s="567" t="s">
        <v>436</v>
      </c>
      <c r="I112" s="567" t="s">
        <v>989</v>
      </c>
      <c r="J112" s="567" t="s">
        <v>987</v>
      </c>
      <c r="K112" s="567" t="s">
        <v>525</v>
      </c>
      <c r="L112" s="568">
        <v>0</v>
      </c>
      <c r="M112" s="568">
        <v>0</v>
      </c>
      <c r="N112" s="567">
        <v>1</v>
      </c>
      <c r="O112" s="632">
        <v>1</v>
      </c>
      <c r="P112" s="568"/>
      <c r="Q112" s="583"/>
      <c r="R112" s="567"/>
      <c r="S112" s="583">
        <v>0</v>
      </c>
      <c r="T112" s="632"/>
      <c r="U112" s="614">
        <v>0</v>
      </c>
    </row>
    <row r="113" spans="1:21" ht="14.4" customHeight="1" x14ac:dyDescent="0.3">
      <c r="A113" s="566">
        <v>22</v>
      </c>
      <c r="B113" s="567" t="s">
        <v>437</v>
      </c>
      <c r="C113" s="567">
        <v>89301222</v>
      </c>
      <c r="D113" s="630" t="s">
        <v>1293</v>
      </c>
      <c r="E113" s="631" t="s">
        <v>761</v>
      </c>
      <c r="F113" s="567" t="s">
        <v>753</v>
      </c>
      <c r="G113" s="567" t="s">
        <v>902</v>
      </c>
      <c r="H113" s="567" t="s">
        <v>436</v>
      </c>
      <c r="I113" s="567" t="s">
        <v>903</v>
      </c>
      <c r="J113" s="567" t="s">
        <v>904</v>
      </c>
      <c r="K113" s="567" t="s">
        <v>905</v>
      </c>
      <c r="L113" s="568">
        <v>153.37</v>
      </c>
      <c r="M113" s="568">
        <v>1380.33</v>
      </c>
      <c r="N113" s="567">
        <v>9</v>
      </c>
      <c r="O113" s="632">
        <v>2</v>
      </c>
      <c r="P113" s="568">
        <v>1380.33</v>
      </c>
      <c r="Q113" s="583">
        <v>1</v>
      </c>
      <c r="R113" s="567">
        <v>9</v>
      </c>
      <c r="S113" s="583">
        <v>1</v>
      </c>
      <c r="T113" s="632">
        <v>2</v>
      </c>
      <c r="U113" s="614">
        <v>1</v>
      </c>
    </row>
    <row r="114" spans="1:21" ht="14.4" customHeight="1" x14ac:dyDescent="0.3">
      <c r="A114" s="566">
        <v>22</v>
      </c>
      <c r="B114" s="567" t="s">
        <v>437</v>
      </c>
      <c r="C114" s="567">
        <v>89301222</v>
      </c>
      <c r="D114" s="630" t="s">
        <v>1293</v>
      </c>
      <c r="E114" s="631" t="s">
        <v>761</v>
      </c>
      <c r="F114" s="567" t="s">
        <v>753</v>
      </c>
      <c r="G114" s="567" t="s">
        <v>783</v>
      </c>
      <c r="H114" s="567" t="s">
        <v>436</v>
      </c>
      <c r="I114" s="567" t="s">
        <v>990</v>
      </c>
      <c r="J114" s="567" t="s">
        <v>559</v>
      </c>
      <c r="K114" s="567" t="s">
        <v>560</v>
      </c>
      <c r="L114" s="568">
        <v>0</v>
      </c>
      <c r="M114" s="568">
        <v>0</v>
      </c>
      <c r="N114" s="567">
        <v>1</v>
      </c>
      <c r="O114" s="632">
        <v>0.5</v>
      </c>
      <c r="P114" s="568">
        <v>0</v>
      </c>
      <c r="Q114" s="583"/>
      <c r="R114" s="567">
        <v>1</v>
      </c>
      <c r="S114" s="583">
        <v>1</v>
      </c>
      <c r="T114" s="632">
        <v>0.5</v>
      </c>
      <c r="U114" s="614">
        <v>1</v>
      </c>
    </row>
    <row r="115" spans="1:21" ht="14.4" customHeight="1" x14ac:dyDescent="0.3">
      <c r="A115" s="566">
        <v>22</v>
      </c>
      <c r="B115" s="567" t="s">
        <v>437</v>
      </c>
      <c r="C115" s="567">
        <v>89301222</v>
      </c>
      <c r="D115" s="630" t="s">
        <v>1293</v>
      </c>
      <c r="E115" s="631" t="s">
        <v>761</v>
      </c>
      <c r="F115" s="567" t="s">
        <v>753</v>
      </c>
      <c r="G115" s="567" t="s">
        <v>783</v>
      </c>
      <c r="H115" s="567" t="s">
        <v>556</v>
      </c>
      <c r="I115" s="567" t="s">
        <v>705</v>
      </c>
      <c r="J115" s="567" t="s">
        <v>559</v>
      </c>
      <c r="K115" s="567" t="s">
        <v>560</v>
      </c>
      <c r="L115" s="568">
        <v>108.46</v>
      </c>
      <c r="M115" s="568">
        <v>108.46</v>
      </c>
      <c r="N115" s="567">
        <v>1</v>
      </c>
      <c r="O115" s="632">
        <v>0.5</v>
      </c>
      <c r="P115" s="568">
        <v>108.46</v>
      </c>
      <c r="Q115" s="583">
        <v>1</v>
      </c>
      <c r="R115" s="567">
        <v>1</v>
      </c>
      <c r="S115" s="583">
        <v>1</v>
      </c>
      <c r="T115" s="632">
        <v>0.5</v>
      </c>
      <c r="U115" s="614">
        <v>1</v>
      </c>
    </row>
    <row r="116" spans="1:21" ht="14.4" customHeight="1" x14ac:dyDescent="0.3">
      <c r="A116" s="566">
        <v>22</v>
      </c>
      <c r="B116" s="567" t="s">
        <v>437</v>
      </c>
      <c r="C116" s="567">
        <v>89301222</v>
      </c>
      <c r="D116" s="630" t="s">
        <v>1293</v>
      </c>
      <c r="E116" s="631" t="s">
        <v>761</v>
      </c>
      <c r="F116" s="567" t="s">
        <v>753</v>
      </c>
      <c r="G116" s="567" t="s">
        <v>783</v>
      </c>
      <c r="H116" s="567" t="s">
        <v>436</v>
      </c>
      <c r="I116" s="567" t="s">
        <v>991</v>
      </c>
      <c r="J116" s="567" t="s">
        <v>570</v>
      </c>
      <c r="K116" s="567" t="s">
        <v>992</v>
      </c>
      <c r="L116" s="568">
        <v>0</v>
      </c>
      <c r="M116" s="568">
        <v>0</v>
      </c>
      <c r="N116" s="567">
        <v>1</v>
      </c>
      <c r="O116" s="632">
        <v>0.5</v>
      </c>
      <c r="P116" s="568">
        <v>0</v>
      </c>
      <c r="Q116" s="583"/>
      <c r="R116" s="567">
        <v>1</v>
      </c>
      <c r="S116" s="583">
        <v>1</v>
      </c>
      <c r="T116" s="632">
        <v>0.5</v>
      </c>
      <c r="U116" s="614">
        <v>1</v>
      </c>
    </row>
    <row r="117" spans="1:21" ht="14.4" customHeight="1" x14ac:dyDescent="0.3">
      <c r="A117" s="566">
        <v>22</v>
      </c>
      <c r="B117" s="567" t="s">
        <v>437</v>
      </c>
      <c r="C117" s="567">
        <v>89301222</v>
      </c>
      <c r="D117" s="630" t="s">
        <v>1293</v>
      </c>
      <c r="E117" s="631" t="s">
        <v>761</v>
      </c>
      <c r="F117" s="567" t="s">
        <v>753</v>
      </c>
      <c r="G117" s="567" t="s">
        <v>832</v>
      </c>
      <c r="H117" s="567" t="s">
        <v>556</v>
      </c>
      <c r="I117" s="567" t="s">
        <v>993</v>
      </c>
      <c r="J117" s="567" t="s">
        <v>561</v>
      </c>
      <c r="K117" s="567" t="s">
        <v>994</v>
      </c>
      <c r="L117" s="568">
        <v>468.96</v>
      </c>
      <c r="M117" s="568">
        <v>937.92</v>
      </c>
      <c r="N117" s="567">
        <v>2</v>
      </c>
      <c r="O117" s="632">
        <v>0.5</v>
      </c>
      <c r="P117" s="568">
        <v>937.92</v>
      </c>
      <c r="Q117" s="583">
        <v>1</v>
      </c>
      <c r="R117" s="567">
        <v>2</v>
      </c>
      <c r="S117" s="583">
        <v>1</v>
      </c>
      <c r="T117" s="632">
        <v>0.5</v>
      </c>
      <c r="U117" s="614">
        <v>1</v>
      </c>
    </row>
    <row r="118" spans="1:21" ht="14.4" customHeight="1" x14ac:dyDescent="0.3">
      <c r="A118" s="566">
        <v>22</v>
      </c>
      <c r="B118" s="567" t="s">
        <v>437</v>
      </c>
      <c r="C118" s="567">
        <v>89301222</v>
      </c>
      <c r="D118" s="630" t="s">
        <v>1293</v>
      </c>
      <c r="E118" s="631" t="s">
        <v>762</v>
      </c>
      <c r="F118" s="567" t="s">
        <v>753</v>
      </c>
      <c r="G118" s="567" t="s">
        <v>799</v>
      </c>
      <c r="H118" s="567" t="s">
        <v>436</v>
      </c>
      <c r="I118" s="567" t="s">
        <v>847</v>
      </c>
      <c r="J118" s="567" t="s">
        <v>801</v>
      </c>
      <c r="K118" s="567" t="s">
        <v>848</v>
      </c>
      <c r="L118" s="568">
        <v>0</v>
      </c>
      <c r="M118" s="568">
        <v>0</v>
      </c>
      <c r="N118" s="567">
        <v>2</v>
      </c>
      <c r="O118" s="632">
        <v>2</v>
      </c>
      <c r="P118" s="568">
        <v>0</v>
      </c>
      <c r="Q118" s="583"/>
      <c r="R118" s="567">
        <v>1</v>
      </c>
      <c r="S118" s="583">
        <v>0.5</v>
      </c>
      <c r="T118" s="632">
        <v>1</v>
      </c>
      <c r="U118" s="614">
        <v>0.5</v>
      </c>
    </row>
    <row r="119" spans="1:21" ht="14.4" customHeight="1" x14ac:dyDescent="0.3">
      <c r="A119" s="566">
        <v>22</v>
      </c>
      <c r="B119" s="567" t="s">
        <v>437</v>
      </c>
      <c r="C119" s="567">
        <v>89301222</v>
      </c>
      <c r="D119" s="630" t="s">
        <v>1293</v>
      </c>
      <c r="E119" s="631" t="s">
        <v>762</v>
      </c>
      <c r="F119" s="567" t="s">
        <v>753</v>
      </c>
      <c r="G119" s="567" t="s">
        <v>995</v>
      </c>
      <c r="H119" s="567" t="s">
        <v>436</v>
      </c>
      <c r="I119" s="567" t="s">
        <v>996</v>
      </c>
      <c r="J119" s="567" t="s">
        <v>997</v>
      </c>
      <c r="K119" s="567" t="s">
        <v>998</v>
      </c>
      <c r="L119" s="568">
        <v>0</v>
      </c>
      <c r="M119" s="568">
        <v>0</v>
      </c>
      <c r="N119" s="567">
        <v>1</v>
      </c>
      <c r="O119" s="632">
        <v>0.5</v>
      </c>
      <c r="P119" s="568"/>
      <c r="Q119" s="583"/>
      <c r="R119" s="567"/>
      <c r="S119" s="583">
        <v>0</v>
      </c>
      <c r="T119" s="632"/>
      <c r="U119" s="614">
        <v>0</v>
      </c>
    </row>
    <row r="120" spans="1:21" ht="14.4" customHeight="1" x14ac:dyDescent="0.3">
      <c r="A120" s="566">
        <v>22</v>
      </c>
      <c r="B120" s="567" t="s">
        <v>437</v>
      </c>
      <c r="C120" s="567">
        <v>89301222</v>
      </c>
      <c r="D120" s="630" t="s">
        <v>1293</v>
      </c>
      <c r="E120" s="631" t="s">
        <v>762</v>
      </c>
      <c r="F120" s="567" t="s">
        <v>753</v>
      </c>
      <c r="G120" s="567" t="s">
        <v>999</v>
      </c>
      <c r="H120" s="567" t="s">
        <v>436</v>
      </c>
      <c r="I120" s="567" t="s">
        <v>1000</v>
      </c>
      <c r="J120" s="567" t="s">
        <v>1001</v>
      </c>
      <c r="K120" s="567" t="s">
        <v>1002</v>
      </c>
      <c r="L120" s="568">
        <v>45.75</v>
      </c>
      <c r="M120" s="568">
        <v>45.75</v>
      </c>
      <c r="N120" s="567">
        <v>1</v>
      </c>
      <c r="O120" s="632">
        <v>0.5</v>
      </c>
      <c r="P120" s="568">
        <v>45.75</v>
      </c>
      <c r="Q120" s="583">
        <v>1</v>
      </c>
      <c r="R120" s="567">
        <v>1</v>
      </c>
      <c r="S120" s="583">
        <v>1</v>
      </c>
      <c r="T120" s="632">
        <v>0.5</v>
      </c>
      <c r="U120" s="614">
        <v>1</v>
      </c>
    </row>
    <row r="121" spans="1:21" ht="14.4" customHeight="1" x14ac:dyDescent="0.3">
      <c r="A121" s="566">
        <v>22</v>
      </c>
      <c r="B121" s="567" t="s">
        <v>437</v>
      </c>
      <c r="C121" s="567">
        <v>89301222</v>
      </c>
      <c r="D121" s="630" t="s">
        <v>1293</v>
      </c>
      <c r="E121" s="631" t="s">
        <v>762</v>
      </c>
      <c r="F121" s="567" t="s">
        <v>753</v>
      </c>
      <c r="G121" s="567" t="s">
        <v>999</v>
      </c>
      <c r="H121" s="567" t="s">
        <v>436</v>
      </c>
      <c r="I121" s="567" t="s">
        <v>1003</v>
      </c>
      <c r="J121" s="567" t="s">
        <v>1001</v>
      </c>
      <c r="K121" s="567" t="s">
        <v>1004</v>
      </c>
      <c r="L121" s="568">
        <v>45.75</v>
      </c>
      <c r="M121" s="568">
        <v>45.75</v>
      </c>
      <c r="N121" s="567">
        <v>1</v>
      </c>
      <c r="O121" s="632">
        <v>0.5</v>
      </c>
      <c r="P121" s="568">
        <v>45.75</v>
      </c>
      <c r="Q121" s="583">
        <v>1</v>
      </c>
      <c r="R121" s="567">
        <v>1</v>
      </c>
      <c r="S121" s="583">
        <v>1</v>
      </c>
      <c r="T121" s="632">
        <v>0.5</v>
      </c>
      <c r="U121" s="614">
        <v>1</v>
      </c>
    </row>
    <row r="122" spans="1:21" ht="14.4" customHeight="1" x14ac:dyDescent="0.3">
      <c r="A122" s="566">
        <v>22</v>
      </c>
      <c r="B122" s="567" t="s">
        <v>437</v>
      </c>
      <c r="C122" s="567">
        <v>89301222</v>
      </c>
      <c r="D122" s="630" t="s">
        <v>1293</v>
      </c>
      <c r="E122" s="631" t="s">
        <v>762</v>
      </c>
      <c r="F122" s="567" t="s">
        <v>753</v>
      </c>
      <c r="G122" s="567" t="s">
        <v>902</v>
      </c>
      <c r="H122" s="567" t="s">
        <v>436</v>
      </c>
      <c r="I122" s="567" t="s">
        <v>903</v>
      </c>
      <c r="J122" s="567" t="s">
        <v>904</v>
      </c>
      <c r="K122" s="567" t="s">
        <v>905</v>
      </c>
      <c r="L122" s="568">
        <v>153.37</v>
      </c>
      <c r="M122" s="568">
        <v>1226.96</v>
      </c>
      <c r="N122" s="567">
        <v>8</v>
      </c>
      <c r="O122" s="632">
        <v>2</v>
      </c>
      <c r="P122" s="568"/>
      <c r="Q122" s="583">
        <v>0</v>
      </c>
      <c r="R122" s="567"/>
      <c r="S122" s="583">
        <v>0</v>
      </c>
      <c r="T122" s="632"/>
      <c r="U122" s="614">
        <v>0</v>
      </c>
    </row>
    <row r="123" spans="1:21" ht="14.4" customHeight="1" x14ac:dyDescent="0.3">
      <c r="A123" s="566">
        <v>22</v>
      </c>
      <c r="B123" s="567" t="s">
        <v>437</v>
      </c>
      <c r="C123" s="567">
        <v>89301222</v>
      </c>
      <c r="D123" s="630" t="s">
        <v>1293</v>
      </c>
      <c r="E123" s="631" t="s">
        <v>762</v>
      </c>
      <c r="F123" s="567" t="s">
        <v>753</v>
      </c>
      <c r="G123" s="567" t="s">
        <v>809</v>
      </c>
      <c r="H123" s="567" t="s">
        <v>436</v>
      </c>
      <c r="I123" s="567" t="s">
        <v>810</v>
      </c>
      <c r="J123" s="567" t="s">
        <v>811</v>
      </c>
      <c r="K123" s="567"/>
      <c r="L123" s="568">
        <v>0</v>
      </c>
      <c r="M123" s="568">
        <v>0</v>
      </c>
      <c r="N123" s="567">
        <v>26</v>
      </c>
      <c r="O123" s="632">
        <v>26</v>
      </c>
      <c r="P123" s="568">
        <v>0</v>
      </c>
      <c r="Q123" s="583"/>
      <c r="R123" s="567">
        <v>25</v>
      </c>
      <c r="S123" s="583">
        <v>0.96153846153846156</v>
      </c>
      <c r="T123" s="632">
        <v>25</v>
      </c>
      <c r="U123" s="614">
        <v>0.96153846153846156</v>
      </c>
    </row>
    <row r="124" spans="1:21" ht="14.4" customHeight="1" x14ac:dyDescent="0.3">
      <c r="A124" s="566">
        <v>22</v>
      </c>
      <c r="B124" s="567" t="s">
        <v>437</v>
      </c>
      <c r="C124" s="567">
        <v>89301222</v>
      </c>
      <c r="D124" s="630" t="s">
        <v>1293</v>
      </c>
      <c r="E124" s="631" t="s">
        <v>762</v>
      </c>
      <c r="F124" s="567" t="s">
        <v>753</v>
      </c>
      <c r="G124" s="567" t="s">
        <v>779</v>
      </c>
      <c r="H124" s="567" t="s">
        <v>436</v>
      </c>
      <c r="I124" s="567" t="s">
        <v>780</v>
      </c>
      <c r="J124" s="567" t="s">
        <v>781</v>
      </c>
      <c r="K124" s="567" t="s">
        <v>782</v>
      </c>
      <c r="L124" s="568">
        <v>157.47999999999999</v>
      </c>
      <c r="M124" s="568">
        <v>3937</v>
      </c>
      <c r="N124" s="567">
        <v>25</v>
      </c>
      <c r="O124" s="632">
        <v>11.5</v>
      </c>
      <c r="P124" s="568">
        <v>1732.28</v>
      </c>
      <c r="Q124" s="583">
        <v>0.44</v>
      </c>
      <c r="R124" s="567">
        <v>11</v>
      </c>
      <c r="S124" s="583">
        <v>0.44</v>
      </c>
      <c r="T124" s="632">
        <v>5</v>
      </c>
      <c r="U124" s="614">
        <v>0.43478260869565216</v>
      </c>
    </row>
    <row r="125" spans="1:21" ht="14.4" customHeight="1" x14ac:dyDescent="0.3">
      <c r="A125" s="566">
        <v>22</v>
      </c>
      <c r="B125" s="567" t="s">
        <v>437</v>
      </c>
      <c r="C125" s="567">
        <v>89301222</v>
      </c>
      <c r="D125" s="630" t="s">
        <v>1293</v>
      </c>
      <c r="E125" s="631" t="s">
        <v>762</v>
      </c>
      <c r="F125" s="567" t="s">
        <v>753</v>
      </c>
      <c r="G125" s="567" t="s">
        <v>1005</v>
      </c>
      <c r="H125" s="567" t="s">
        <v>436</v>
      </c>
      <c r="I125" s="567" t="s">
        <v>1006</v>
      </c>
      <c r="J125" s="567" t="s">
        <v>1007</v>
      </c>
      <c r="K125" s="567" t="s">
        <v>1008</v>
      </c>
      <c r="L125" s="568">
        <v>91.14</v>
      </c>
      <c r="M125" s="568">
        <v>273.42</v>
      </c>
      <c r="N125" s="567">
        <v>3</v>
      </c>
      <c r="O125" s="632">
        <v>0.5</v>
      </c>
      <c r="P125" s="568"/>
      <c r="Q125" s="583">
        <v>0</v>
      </c>
      <c r="R125" s="567"/>
      <c r="S125" s="583">
        <v>0</v>
      </c>
      <c r="T125" s="632"/>
      <c r="U125" s="614">
        <v>0</v>
      </c>
    </row>
    <row r="126" spans="1:21" ht="14.4" customHeight="1" x14ac:dyDescent="0.3">
      <c r="A126" s="566">
        <v>22</v>
      </c>
      <c r="B126" s="567" t="s">
        <v>437</v>
      </c>
      <c r="C126" s="567">
        <v>89301222</v>
      </c>
      <c r="D126" s="630" t="s">
        <v>1293</v>
      </c>
      <c r="E126" s="631" t="s">
        <v>762</v>
      </c>
      <c r="F126" s="567" t="s">
        <v>753</v>
      </c>
      <c r="G126" s="567" t="s">
        <v>1005</v>
      </c>
      <c r="H126" s="567" t="s">
        <v>436</v>
      </c>
      <c r="I126" s="567" t="s">
        <v>1006</v>
      </c>
      <c r="J126" s="567" t="s">
        <v>1009</v>
      </c>
      <c r="K126" s="567" t="s">
        <v>1008</v>
      </c>
      <c r="L126" s="568">
        <v>91.14</v>
      </c>
      <c r="M126" s="568">
        <v>273.42</v>
      </c>
      <c r="N126" s="567">
        <v>3</v>
      </c>
      <c r="O126" s="632">
        <v>0.5</v>
      </c>
      <c r="P126" s="568"/>
      <c r="Q126" s="583">
        <v>0</v>
      </c>
      <c r="R126" s="567"/>
      <c r="S126" s="583">
        <v>0</v>
      </c>
      <c r="T126" s="632"/>
      <c r="U126" s="614">
        <v>0</v>
      </c>
    </row>
    <row r="127" spans="1:21" ht="14.4" customHeight="1" x14ac:dyDescent="0.3">
      <c r="A127" s="566">
        <v>22</v>
      </c>
      <c r="B127" s="567" t="s">
        <v>437</v>
      </c>
      <c r="C127" s="567">
        <v>89301222</v>
      </c>
      <c r="D127" s="630" t="s">
        <v>1293</v>
      </c>
      <c r="E127" s="631" t="s">
        <v>762</v>
      </c>
      <c r="F127" s="567" t="s">
        <v>753</v>
      </c>
      <c r="G127" s="567" t="s">
        <v>783</v>
      </c>
      <c r="H127" s="567" t="s">
        <v>436</v>
      </c>
      <c r="I127" s="567" t="s">
        <v>1010</v>
      </c>
      <c r="J127" s="567" t="s">
        <v>1011</v>
      </c>
      <c r="K127" s="567" t="s">
        <v>1012</v>
      </c>
      <c r="L127" s="568">
        <v>173.54</v>
      </c>
      <c r="M127" s="568">
        <v>173.54</v>
      </c>
      <c r="N127" s="567">
        <v>1</v>
      </c>
      <c r="O127" s="632">
        <v>1</v>
      </c>
      <c r="P127" s="568"/>
      <c r="Q127" s="583">
        <v>0</v>
      </c>
      <c r="R127" s="567"/>
      <c r="S127" s="583">
        <v>0</v>
      </c>
      <c r="T127" s="632"/>
      <c r="U127" s="614">
        <v>0</v>
      </c>
    </row>
    <row r="128" spans="1:21" ht="14.4" customHeight="1" x14ac:dyDescent="0.3">
      <c r="A128" s="566">
        <v>22</v>
      </c>
      <c r="B128" s="567" t="s">
        <v>437</v>
      </c>
      <c r="C128" s="567">
        <v>89301222</v>
      </c>
      <c r="D128" s="630" t="s">
        <v>1293</v>
      </c>
      <c r="E128" s="631" t="s">
        <v>762</v>
      </c>
      <c r="F128" s="567" t="s">
        <v>753</v>
      </c>
      <c r="G128" s="567" t="s">
        <v>783</v>
      </c>
      <c r="H128" s="567" t="s">
        <v>556</v>
      </c>
      <c r="I128" s="567" t="s">
        <v>829</v>
      </c>
      <c r="J128" s="567" t="s">
        <v>830</v>
      </c>
      <c r="K128" s="567" t="s">
        <v>831</v>
      </c>
      <c r="L128" s="568">
        <v>65.069999999999993</v>
      </c>
      <c r="M128" s="568">
        <v>520.55999999999995</v>
      </c>
      <c r="N128" s="567">
        <v>8</v>
      </c>
      <c r="O128" s="632">
        <v>5.5</v>
      </c>
      <c r="P128" s="568">
        <v>325.34999999999997</v>
      </c>
      <c r="Q128" s="583">
        <v>0.625</v>
      </c>
      <c r="R128" s="567">
        <v>5</v>
      </c>
      <c r="S128" s="583">
        <v>0.625</v>
      </c>
      <c r="T128" s="632">
        <v>4</v>
      </c>
      <c r="U128" s="614">
        <v>0.72727272727272729</v>
      </c>
    </row>
    <row r="129" spans="1:21" ht="14.4" customHeight="1" x14ac:dyDescent="0.3">
      <c r="A129" s="566">
        <v>22</v>
      </c>
      <c r="B129" s="567" t="s">
        <v>437</v>
      </c>
      <c r="C129" s="567">
        <v>89301222</v>
      </c>
      <c r="D129" s="630" t="s">
        <v>1293</v>
      </c>
      <c r="E129" s="631" t="s">
        <v>762</v>
      </c>
      <c r="F129" s="567" t="s">
        <v>753</v>
      </c>
      <c r="G129" s="567" t="s">
        <v>783</v>
      </c>
      <c r="H129" s="567" t="s">
        <v>556</v>
      </c>
      <c r="I129" s="567" t="s">
        <v>705</v>
      </c>
      <c r="J129" s="567" t="s">
        <v>559</v>
      </c>
      <c r="K129" s="567" t="s">
        <v>560</v>
      </c>
      <c r="L129" s="568">
        <v>108.46</v>
      </c>
      <c r="M129" s="568">
        <v>2169.1999999999998</v>
      </c>
      <c r="N129" s="567">
        <v>20</v>
      </c>
      <c r="O129" s="632">
        <v>16.5</v>
      </c>
      <c r="P129" s="568">
        <v>650.76</v>
      </c>
      <c r="Q129" s="583">
        <v>0.30000000000000004</v>
      </c>
      <c r="R129" s="567">
        <v>6</v>
      </c>
      <c r="S129" s="583">
        <v>0.3</v>
      </c>
      <c r="T129" s="632">
        <v>6</v>
      </c>
      <c r="U129" s="614">
        <v>0.36363636363636365</v>
      </c>
    </row>
    <row r="130" spans="1:21" ht="14.4" customHeight="1" x14ac:dyDescent="0.3">
      <c r="A130" s="566">
        <v>22</v>
      </c>
      <c r="B130" s="567" t="s">
        <v>437</v>
      </c>
      <c r="C130" s="567">
        <v>89301222</v>
      </c>
      <c r="D130" s="630" t="s">
        <v>1293</v>
      </c>
      <c r="E130" s="631" t="s">
        <v>762</v>
      </c>
      <c r="F130" s="567" t="s">
        <v>753</v>
      </c>
      <c r="G130" s="567" t="s">
        <v>783</v>
      </c>
      <c r="H130" s="567" t="s">
        <v>556</v>
      </c>
      <c r="I130" s="567" t="s">
        <v>709</v>
      </c>
      <c r="J130" s="567" t="s">
        <v>567</v>
      </c>
      <c r="K130" s="567" t="s">
        <v>710</v>
      </c>
      <c r="L130" s="568">
        <v>130.15</v>
      </c>
      <c r="M130" s="568">
        <v>15617.999999999985</v>
      </c>
      <c r="N130" s="567">
        <v>120</v>
      </c>
      <c r="O130" s="632">
        <v>88</v>
      </c>
      <c r="P130" s="568">
        <v>6117.0499999999984</v>
      </c>
      <c r="Q130" s="583">
        <v>0.39166666666666694</v>
      </c>
      <c r="R130" s="567">
        <v>47</v>
      </c>
      <c r="S130" s="583">
        <v>0.39166666666666666</v>
      </c>
      <c r="T130" s="632">
        <v>33.5</v>
      </c>
      <c r="U130" s="614">
        <v>0.38068181818181818</v>
      </c>
    </row>
    <row r="131" spans="1:21" ht="14.4" customHeight="1" x14ac:dyDescent="0.3">
      <c r="A131" s="566">
        <v>22</v>
      </c>
      <c r="B131" s="567" t="s">
        <v>437</v>
      </c>
      <c r="C131" s="567">
        <v>89301222</v>
      </c>
      <c r="D131" s="630" t="s">
        <v>1293</v>
      </c>
      <c r="E131" s="631" t="s">
        <v>762</v>
      </c>
      <c r="F131" s="567" t="s">
        <v>753</v>
      </c>
      <c r="G131" s="567" t="s">
        <v>783</v>
      </c>
      <c r="H131" s="567" t="s">
        <v>556</v>
      </c>
      <c r="I131" s="567" t="s">
        <v>711</v>
      </c>
      <c r="J131" s="567" t="s">
        <v>569</v>
      </c>
      <c r="K131" s="567" t="s">
        <v>712</v>
      </c>
      <c r="L131" s="568">
        <v>50.57</v>
      </c>
      <c r="M131" s="568">
        <v>303.42</v>
      </c>
      <c r="N131" s="567">
        <v>6</v>
      </c>
      <c r="O131" s="632">
        <v>4.5</v>
      </c>
      <c r="P131" s="568">
        <v>101.14</v>
      </c>
      <c r="Q131" s="583">
        <v>0.33333333333333331</v>
      </c>
      <c r="R131" s="567">
        <v>2</v>
      </c>
      <c r="S131" s="583">
        <v>0.33333333333333331</v>
      </c>
      <c r="T131" s="632">
        <v>1.5</v>
      </c>
      <c r="U131" s="614">
        <v>0.33333333333333331</v>
      </c>
    </row>
    <row r="132" spans="1:21" ht="14.4" customHeight="1" x14ac:dyDescent="0.3">
      <c r="A132" s="566">
        <v>22</v>
      </c>
      <c r="B132" s="567" t="s">
        <v>437</v>
      </c>
      <c r="C132" s="567">
        <v>89301222</v>
      </c>
      <c r="D132" s="630" t="s">
        <v>1293</v>
      </c>
      <c r="E132" s="631" t="s">
        <v>762</v>
      </c>
      <c r="F132" s="567" t="s">
        <v>753</v>
      </c>
      <c r="G132" s="567" t="s">
        <v>783</v>
      </c>
      <c r="H132" s="567" t="s">
        <v>556</v>
      </c>
      <c r="I132" s="567" t="s">
        <v>713</v>
      </c>
      <c r="J132" s="567" t="s">
        <v>570</v>
      </c>
      <c r="K132" s="567" t="s">
        <v>714</v>
      </c>
      <c r="L132" s="568">
        <v>86.76</v>
      </c>
      <c r="M132" s="568">
        <v>10150.920000000015</v>
      </c>
      <c r="N132" s="567">
        <v>117</v>
      </c>
      <c r="O132" s="632">
        <v>83.5</v>
      </c>
      <c r="P132" s="568">
        <v>3036.6000000000026</v>
      </c>
      <c r="Q132" s="583">
        <v>0.29914529914529897</v>
      </c>
      <c r="R132" s="567">
        <v>35</v>
      </c>
      <c r="S132" s="583">
        <v>0.29914529914529914</v>
      </c>
      <c r="T132" s="632">
        <v>25.5</v>
      </c>
      <c r="U132" s="614">
        <v>0.30538922155688625</v>
      </c>
    </row>
    <row r="133" spans="1:21" ht="14.4" customHeight="1" x14ac:dyDescent="0.3">
      <c r="A133" s="566">
        <v>22</v>
      </c>
      <c r="B133" s="567" t="s">
        <v>437</v>
      </c>
      <c r="C133" s="567">
        <v>89301222</v>
      </c>
      <c r="D133" s="630" t="s">
        <v>1293</v>
      </c>
      <c r="E133" s="631" t="s">
        <v>762</v>
      </c>
      <c r="F133" s="567" t="s">
        <v>753</v>
      </c>
      <c r="G133" s="567" t="s">
        <v>783</v>
      </c>
      <c r="H133" s="567" t="s">
        <v>436</v>
      </c>
      <c r="I133" s="567" t="s">
        <v>787</v>
      </c>
      <c r="J133" s="567" t="s">
        <v>954</v>
      </c>
      <c r="K133" s="567" t="s">
        <v>710</v>
      </c>
      <c r="L133" s="568">
        <v>130.15</v>
      </c>
      <c r="M133" s="568">
        <v>390.45000000000005</v>
      </c>
      <c r="N133" s="567">
        <v>3</v>
      </c>
      <c r="O133" s="632">
        <v>2</v>
      </c>
      <c r="P133" s="568">
        <v>130.15</v>
      </c>
      <c r="Q133" s="583">
        <v>0.33333333333333331</v>
      </c>
      <c r="R133" s="567">
        <v>1</v>
      </c>
      <c r="S133" s="583">
        <v>0.33333333333333331</v>
      </c>
      <c r="T133" s="632">
        <v>1</v>
      </c>
      <c r="U133" s="614">
        <v>0.5</v>
      </c>
    </row>
    <row r="134" spans="1:21" ht="14.4" customHeight="1" x14ac:dyDescent="0.3">
      <c r="A134" s="566">
        <v>22</v>
      </c>
      <c r="B134" s="567" t="s">
        <v>437</v>
      </c>
      <c r="C134" s="567">
        <v>89301222</v>
      </c>
      <c r="D134" s="630" t="s">
        <v>1293</v>
      </c>
      <c r="E134" s="631" t="s">
        <v>762</v>
      </c>
      <c r="F134" s="567" t="s">
        <v>753</v>
      </c>
      <c r="G134" s="567" t="s">
        <v>783</v>
      </c>
      <c r="H134" s="567" t="s">
        <v>436</v>
      </c>
      <c r="I134" s="567" t="s">
        <v>787</v>
      </c>
      <c r="J134" s="567" t="s">
        <v>788</v>
      </c>
      <c r="K134" s="567" t="s">
        <v>710</v>
      </c>
      <c r="L134" s="568">
        <v>130.15</v>
      </c>
      <c r="M134" s="568">
        <v>520.6</v>
      </c>
      <c r="N134" s="567">
        <v>4</v>
      </c>
      <c r="O134" s="632">
        <v>3</v>
      </c>
      <c r="P134" s="568"/>
      <c r="Q134" s="583">
        <v>0</v>
      </c>
      <c r="R134" s="567"/>
      <c r="S134" s="583">
        <v>0</v>
      </c>
      <c r="T134" s="632"/>
      <c r="U134" s="614">
        <v>0</v>
      </c>
    </row>
    <row r="135" spans="1:21" ht="14.4" customHeight="1" x14ac:dyDescent="0.3">
      <c r="A135" s="566">
        <v>22</v>
      </c>
      <c r="B135" s="567" t="s">
        <v>437</v>
      </c>
      <c r="C135" s="567">
        <v>89301222</v>
      </c>
      <c r="D135" s="630" t="s">
        <v>1293</v>
      </c>
      <c r="E135" s="631" t="s">
        <v>762</v>
      </c>
      <c r="F135" s="567" t="s">
        <v>753</v>
      </c>
      <c r="G135" s="567" t="s">
        <v>783</v>
      </c>
      <c r="H135" s="567" t="s">
        <v>436</v>
      </c>
      <c r="I135" s="567" t="s">
        <v>789</v>
      </c>
      <c r="J135" s="567" t="s">
        <v>788</v>
      </c>
      <c r="K135" s="567" t="s">
        <v>790</v>
      </c>
      <c r="L135" s="568">
        <v>0</v>
      </c>
      <c r="M135" s="568">
        <v>0</v>
      </c>
      <c r="N135" s="567">
        <v>1</v>
      </c>
      <c r="O135" s="632">
        <v>1</v>
      </c>
      <c r="P135" s="568"/>
      <c r="Q135" s="583"/>
      <c r="R135" s="567"/>
      <c r="S135" s="583">
        <v>0</v>
      </c>
      <c r="T135" s="632"/>
      <c r="U135" s="614">
        <v>0</v>
      </c>
    </row>
    <row r="136" spans="1:21" ht="14.4" customHeight="1" x14ac:dyDescent="0.3">
      <c r="A136" s="566">
        <v>22</v>
      </c>
      <c r="B136" s="567" t="s">
        <v>437</v>
      </c>
      <c r="C136" s="567">
        <v>89301222</v>
      </c>
      <c r="D136" s="630" t="s">
        <v>1293</v>
      </c>
      <c r="E136" s="631" t="s">
        <v>762</v>
      </c>
      <c r="F136" s="567" t="s">
        <v>753</v>
      </c>
      <c r="G136" s="567" t="s">
        <v>783</v>
      </c>
      <c r="H136" s="567" t="s">
        <v>436</v>
      </c>
      <c r="I136" s="567" t="s">
        <v>718</v>
      </c>
      <c r="J136" s="567" t="s">
        <v>719</v>
      </c>
      <c r="K136" s="567" t="s">
        <v>720</v>
      </c>
      <c r="L136" s="568">
        <v>86.76</v>
      </c>
      <c r="M136" s="568">
        <v>780.84</v>
      </c>
      <c r="N136" s="567">
        <v>9</v>
      </c>
      <c r="O136" s="632">
        <v>7.5</v>
      </c>
      <c r="P136" s="568">
        <v>173.52</v>
      </c>
      <c r="Q136" s="583">
        <v>0.22222222222222224</v>
      </c>
      <c r="R136" s="567">
        <v>2</v>
      </c>
      <c r="S136" s="583">
        <v>0.22222222222222221</v>
      </c>
      <c r="T136" s="632">
        <v>2</v>
      </c>
      <c r="U136" s="614">
        <v>0.26666666666666666</v>
      </c>
    </row>
    <row r="137" spans="1:21" ht="14.4" customHeight="1" x14ac:dyDescent="0.3">
      <c r="A137" s="566">
        <v>22</v>
      </c>
      <c r="B137" s="567" t="s">
        <v>437</v>
      </c>
      <c r="C137" s="567">
        <v>89301222</v>
      </c>
      <c r="D137" s="630" t="s">
        <v>1293</v>
      </c>
      <c r="E137" s="631" t="s">
        <v>762</v>
      </c>
      <c r="F137" s="567" t="s">
        <v>753</v>
      </c>
      <c r="G137" s="567" t="s">
        <v>783</v>
      </c>
      <c r="H137" s="567" t="s">
        <v>436</v>
      </c>
      <c r="I137" s="567" t="s">
        <v>956</v>
      </c>
      <c r="J137" s="567" t="s">
        <v>703</v>
      </c>
      <c r="K137" s="567" t="s">
        <v>704</v>
      </c>
      <c r="L137" s="568">
        <v>86.76</v>
      </c>
      <c r="M137" s="568">
        <v>694.08000000000015</v>
      </c>
      <c r="N137" s="567">
        <v>8</v>
      </c>
      <c r="O137" s="632">
        <v>7</v>
      </c>
      <c r="P137" s="568">
        <v>260.28000000000003</v>
      </c>
      <c r="Q137" s="583">
        <v>0.37499999999999994</v>
      </c>
      <c r="R137" s="567">
        <v>3</v>
      </c>
      <c r="S137" s="583">
        <v>0.375</v>
      </c>
      <c r="T137" s="632">
        <v>3</v>
      </c>
      <c r="U137" s="614">
        <v>0.42857142857142855</v>
      </c>
    </row>
    <row r="138" spans="1:21" ht="14.4" customHeight="1" x14ac:dyDescent="0.3">
      <c r="A138" s="566">
        <v>22</v>
      </c>
      <c r="B138" s="567" t="s">
        <v>437</v>
      </c>
      <c r="C138" s="567">
        <v>89301222</v>
      </c>
      <c r="D138" s="630" t="s">
        <v>1293</v>
      </c>
      <c r="E138" s="631" t="s">
        <v>762</v>
      </c>
      <c r="F138" s="567" t="s">
        <v>753</v>
      </c>
      <c r="G138" s="567" t="s">
        <v>1013</v>
      </c>
      <c r="H138" s="567" t="s">
        <v>556</v>
      </c>
      <c r="I138" s="567" t="s">
        <v>1014</v>
      </c>
      <c r="J138" s="567" t="s">
        <v>1015</v>
      </c>
      <c r="K138" s="567" t="s">
        <v>1016</v>
      </c>
      <c r="L138" s="568">
        <v>0</v>
      </c>
      <c r="M138" s="568">
        <v>0</v>
      </c>
      <c r="N138" s="567">
        <v>2</v>
      </c>
      <c r="O138" s="632">
        <v>0.5</v>
      </c>
      <c r="P138" s="568"/>
      <c r="Q138" s="583"/>
      <c r="R138" s="567"/>
      <c r="S138" s="583">
        <v>0</v>
      </c>
      <c r="T138" s="632"/>
      <c r="U138" s="614">
        <v>0</v>
      </c>
    </row>
    <row r="139" spans="1:21" ht="14.4" customHeight="1" x14ac:dyDescent="0.3">
      <c r="A139" s="566">
        <v>22</v>
      </c>
      <c r="B139" s="567" t="s">
        <v>437</v>
      </c>
      <c r="C139" s="567">
        <v>89301222</v>
      </c>
      <c r="D139" s="630" t="s">
        <v>1293</v>
      </c>
      <c r="E139" s="631" t="s">
        <v>762</v>
      </c>
      <c r="F139" s="567" t="s">
        <v>753</v>
      </c>
      <c r="G139" s="567" t="s">
        <v>1017</v>
      </c>
      <c r="H139" s="567" t="s">
        <v>436</v>
      </c>
      <c r="I139" s="567" t="s">
        <v>1018</v>
      </c>
      <c r="J139" s="567" t="s">
        <v>1019</v>
      </c>
      <c r="K139" s="567" t="s">
        <v>1020</v>
      </c>
      <c r="L139" s="568">
        <v>0</v>
      </c>
      <c r="M139" s="568">
        <v>0</v>
      </c>
      <c r="N139" s="567">
        <v>1</v>
      </c>
      <c r="O139" s="632">
        <v>0.5</v>
      </c>
      <c r="P139" s="568"/>
      <c r="Q139" s="583"/>
      <c r="R139" s="567"/>
      <c r="S139" s="583">
        <v>0</v>
      </c>
      <c r="T139" s="632"/>
      <c r="U139" s="614">
        <v>0</v>
      </c>
    </row>
    <row r="140" spans="1:21" ht="14.4" customHeight="1" x14ac:dyDescent="0.3">
      <c r="A140" s="566">
        <v>22</v>
      </c>
      <c r="B140" s="567" t="s">
        <v>437</v>
      </c>
      <c r="C140" s="567">
        <v>89301222</v>
      </c>
      <c r="D140" s="630" t="s">
        <v>1293</v>
      </c>
      <c r="E140" s="631" t="s">
        <v>762</v>
      </c>
      <c r="F140" s="567" t="s">
        <v>753</v>
      </c>
      <c r="G140" s="567" t="s">
        <v>981</v>
      </c>
      <c r="H140" s="567" t="s">
        <v>436</v>
      </c>
      <c r="I140" s="567" t="s">
        <v>1021</v>
      </c>
      <c r="J140" s="567" t="s">
        <v>1022</v>
      </c>
      <c r="K140" s="567" t="s">
        <v>1023</v>
      </c>
      <c r="L140" s="568">
        <v>0</v>
      </c>
      <c r="M140" s="568">
        <v>0</v>
      </c>
      <c r="N140" s="567">
        <v>2</v>
      </c>
      <c r="O140" s="632">
        <v>0.5</v>
      </c>
      <c r="P140" s="568">
        <v>0</v>
      </c>
      <c r="Q140" s="583"/>
      <c r="R140" s="567">
        <v>2</v>
      </c>
      <c r="S140" s="583">
        <v>1</v>
      </c>
      <c r="T140" s="632">
        <v>0.5</v>
      </c>
      <c r="U140" s="614">
        <v>1</v>
      </c>
    </row>
    <row r="141" spans="1:21" ht="14.4" customHeight="1" x14ac:dyDescent="0.3">
      <c r="A141" s="566">
        <v>22</v>
      </c>
      <c r="B141" s="567" t="s">
        <v>437</v>
      </c>
      <c r="C141" s="567">
        <v>89301222</v>
      </c>
      <c r="D141" s="630" t="s">
        <v>1293</v>
      </c>
      <c r="E141" s="631" t="s">
        <v>762</v>
      </c>
      <c r="F141" s="567" t="s">
        <v>753</v>
      </c>
      <c r="G141" s="567" t="s">
        <v>1024</v>
      </c>
      <c r="H141" s="567" t="s">
        <v>436</v>
      </c>
      <c r="I141" s="567" t="s">
        <v>1025</v>
      </c>
      <c r="J141" s="567" t="s">
        <v>1026</v>
      </c>
      <c r="K141" s="567" t="s">
        <v>1027</v>
      </c>
      <c r="L141" s="568">
        <v>0</v>
      </c>
      <c r="M141" s="568">
        <v>0</v>
      </c>
      <c r="N141" s="567">
        <v>1</v>
      </c>
      <c r="O141" s="632">
        <v>1</v>
      </c>
      <c r="P141" s="568">
        <v>0</v>
      </c>
      <c r="Q141" s="583"/>
      <c r="R141" s="567">
        <v>1</v>
      </c>
      <c r="S141" s="583">
        <v>1</v>
      </c>
      <c r="T141" s="632">
        <v>1</v>
      </c>
      <c r="U141" s="614">
        <v>1</v>
      </c>
    </row>
    <row r="142" spans="1:21" ht="14.4" customHeight="1" x14ac:dyDescent="0.3">
      <c r="A142" s="566">
        <v>22</v>
      </c>
      <c r="B142" s="567" t="s">
        <v>437</v>
      </c>
      <c r="C142" s="567">
        <v>89301222</v>
      </c>
      <c r="D142" s="630" t="s">
        <v>1293</v>
      </c>
      <c r="E142" s="631" t="s">
        <v>763</v>
      </c>
      <c r="F142" s="567" t="s">
        <v>753</v>
      </c>
      <c r="G142" s="567" t="s">
        <v>1028</v>
      </c>
      <c r="H142" s="567" t="s">
        <v>436</v>
      </c>
      <c r="I142" s="567" t="s">
        <v>1029</v>
      </c>
      <c r="J142" s="567" t="s">
        <v>1030</v>
      </c>
      <c r="K142" s="567" t="s">
        <v>1031</v>
      </c>
      <c r="L142" s="568">
        <v>0</v>
      </c>
      <c r="M142" s="568">
        <v>0</v>
      </c>
      <c r="N142" s="567">
        <v>1</v>
      </c>
      <c r="O142" s="632">
        <v>0.5</v>
      </c>
      <c r="P142" s="568">
        <v>0</v>
      </c>
      <c r="Q142" s="583"/>
      <c r="R142" s="567">
        <v>1</v>
      </c>
      <c r="S142" s="583">
        <v>1</v>
      </c>
      <c r="T142" s="632">
        <v>0.5</v>
      </c>
      <c r="U142" s="614">
        <v>1</v>
      </c>
    </row>
    <row r="143" spans="1:21" ht="14.4" customHeight="1" x14ac:dyDescent="0.3">
      <c r="A143" s="566">
        <v>22</v>
      </c>
      <c r="B143" s="567" t="s">
        <v>437</v>
      </c>
      <c r="C143" s="567">
        <v>89301222</v>
      </c>
      <c r="D143" s="630" t="s">
        <v>1293</v>
      </c>
      <c r="E143" s="631" t="s">
        <v>763</v>
      </c>
      <c r="F143" s="567" t="s">
        <v>753</v>
      </c>
      <c r="G143" s="567" t="s">
        <v>1032</v>
      </c>
      <c r="H143" s="567" t="s">
        <v>436</v>
      </c>
      <c r="I143" s="567" t="s">
        <v>1033</v>
      </c>
      <c r="J143" s="567" t="s">
        <v>1034</v>
      </c>
      <c r="K143" s="567" t="s">
        <v>1035</v>
      </c>
      <c r="L143" s="568">
        <v>0</v>
      </c>
      <c r="M143" s="568">
        <v>0</v>
      </c>
      <c r="N143" s="567">
        <v>2</v>
      </c>
      <c r="O143" s="632">
        <v>1</v>
      </c>
      <c r="P143" s="568">
        <v>0</v>
      </c>
      <c r="Q143" s="583"/>
      <c r="R143" s="567">
        <v>2</v>
      </c>
      <c r="S143" s="583">
        <v>1</v>
      </c>
      <c r="T143" s="632">
        <v>1</v>
      </c>
      <c r="U143" s="614">
        <v>1</v>
      </c>
    </row>
    <row r="144" spans="1:21" ht="14.4" customHeight="1" x14ac:dyDescent="0.3">
      <c r="A144" s="566">
        <v>22</v>
      </c>
      <c r="B144" s="567" t="s">
        <v>437</v>
      </c>
      <c r="C144" s="567">
        <v>89301222</v>
      </c>
      <c r="D144" s="630" t="s">
        <v>1293</v>
      </c>
      <c r="E144" s="631" t="s">
        <v>763</v>
      </c>
      <c r="F144" s="567" t="s">
        <v>753</v>
      </c>
      <c r="G144" s="567" t="s">
        <v>1036</v>
      </c>
      <c r="H144" s="567" t="s">
        <v>436</v>
      </c>
      <c r="I144" s="567" t="s">
        <v>1037</v>
      </c>
      <c r="J144" s="567" t="s">
        <v>1038</v>
      </c>
      <c r="K144" s="567" t="s">
        <v>1039</v>
      </c>
      <c r="L144" s="568">
        <v>0</v>
      </c>
      <c r="M144" s="568">
        <v>0</v>
      </c>
      <c r="N144" s="567">
        <v>1</v>
      </c>
      <c r="O144" s="632">
        <v>1</v>
      </c>
      <c r="P144" s="568">
        <v>0</v>
      </c>
      <c r="Q144" s="583"/>
      <c r="R144" s="567">
        <v>1</v>
      </c>
      <c r="S144" s="583">
        <v>1</v>
      </c>
      <c r="T144" s="632">
        <v>1</v>
      </c>
      <c r="U144" s="614">
        <v>1</v>
      </c>
    </row>
    <row r="145" spans="1:21" ht="14.4" customHeight="1" x14ac:dyDescent="0.3">
      <c r="A145" s="566">
        <v>22</v>
      </c>
      <c r="B145" s="567" t="s">
        <v>437</v>
      </c>
      <c r="C145" s="567">
        <v>89301222</v>
      </c>
      <c r="D145" s="630" t="s">
        <v>1293</v>
      </c>
      <c r="E145" s="631" t="s">
        <v>763</v>
      </c>
      <c r="F145" s="567" t="s">
        <v>753</v>
      </c>
      <c r="G145" s="567" t="s">
        <v>1040</v>
      </c>
      <c r="H145" s="567" t="s">
        <v>556</v>
      </c>
      <c r="I145" s="567" t="s">
        <v>1041</v>
      </c>
      <c r="J145" s="567" t="s">
        <v>557</v>
      </c>
      <c r="K145" s="567" t="s">
        <v>1042</v>
      </c>
      <c r="L145" s="568">
        <v>48.31</v>
      </c>
      <c r="M145" s="568">
        <v>48.31</v>
      </c>
      <c r="N145" s="567">
        <v>1</v>
      </c>
      <c r="O145" s="632">
        <v>0.5</v>
      </c>
      <c r="P145" s="568">
        <v>48.31</v>
      </c>
      <c r="Q145" s="583">
        <v>1</v>
      </c>
      <c r="R145" s="567">
        <v>1</v>
      </c>
      <c r="S145" s="583">
        <v>1</v>
      </c>
      <c r="T145" s="632">
        <v>0.5</v>
      </c>
      <c r="U145" s="614">
        <v>1</v>
      </c>
    </row>
    <row r="146" spans="1:21" ht="14.4" customHeight="1" x14ac:dyDescent="0.3">
      <c r="A146" s="566">
        <v>22</v>
      </c>
      <c r="B146" s="567" t="s">
        <v>437</v>
      </c>
      <c r="C146" s="567">
        <v>89301222</v>
      </c>
      <c r="D146" s="630" t="s">
        <v>1293</v>
      </c>
      <c r="E146" s="631" t="s">
        <v>763</v>
      </c>
      <c r="F146" s="567" t="s">
        <v>753</v>
      </c>
      <c r="G146" s="567" t="s">
        <v>1040</v>
      </c>
      <c r="H146" s="567" t="s">
        <v>436</v>
      </c>
      <c r="I146" s="567" t="s">
        <v>1043</v>
      </c>
      <c r="J146" s="567" t="s">
        <v>1044</v>
      </c>
      <c r="K146" s="567" t="s">
        <v>1045</v>
      </c>
      <c r="L146" s="568">
        <v>96.63</v>
      </c>
      <c r="M146" s="568">
        <v>96.63</v>
      </c>
      <c r="N146" s="567">
        <v>1</v>
      </c>
      <c r="O146" s="632">
        <v>0.5</v>
      </c>
      <c r="P146" s="568">
        <v>96.63</v>
      </c>
      <c r="Q146" s="583">
        <v>1</v>
      </c>
      <c r="R146" s="567">
        <v>1</v>
      </c>
      <c r="S146" s="583">
        <v>1</v>
      </c>
      <c r="T146" s="632">
        <v>0.5</v>
      </c>
      <c r="U146" s="614">
        <v>1</v>
      </c>
    </row>
    <row r="147" spans="1:21" ht="14.4" customHeight="1" x14ac:dyDescent="0.3">
      <c r="A147" s="566">
        <v>22</v>
      </c>
      <c r="B147" s="567" t="s">
        <v>437</v>
      </c>
      <c r="C147" s="567">
        <v>89301222</v>
      </c>
      <c r="D147" s="630" t="s">
        <v>1293</v>
      </c>
      <c r="E147" s="631" t="s">
        <v>763</v>
      </c>
      <c r="F147" s="567" t="s">
        <v>753</v>
      </c>
      <c r="G147" s="567" t="s">
        <v>1046</v>
      </c>
      <c r="H147" s="567" t="s">
        <v>436</v>
      </c>
      <c r="I147" s="567" t="s">
        <v>1047</v>
      </c>
      <c r="J147" s="567" t="s">
        <v>495</v>
      </c>
      <c r="K147" s="567" t="s">
        <v>496</v>
      </c>
      <c r="L147" s="568">
        <v>56.69</v>
      </c>
      <c r="M147" s="568">
        <v>56.69</v>
      </c>
      <c r="N147" s="567">
        <v>1</v>
      </c>
      <c r="O147" s="632">
        <v>0.5</v>
      </c>
      <c r="P147" s="568">
        <v>56.69</v>
      </c>
      <c r="Q147" s="583">
        <v>1</v>
      </c>
      <c r="R147" s="567">
        <v>1</v>
      </c>
      <c r="S147" s="583">
        <v>1</v>
      </c>
      <c r="T147" s="632">
        <v>0.5</v>
      </c>
      <c r="U147" s="614">
        <v>1</v>
      </c>
    </row>
    <row r="148" spans="1:21" ht="14.4" customHeight="1" x14ac:dyDescent="0.3">
      <c r="A148" s="566">
        <v>22</v>
      </c>
      <c r="B148" s="567" t="s">
        <v>437</v>
      </c>
      <c r="C148" s="567">
        <v>89301222</v>
      </c>
      <c r="D148" s="630" t="s">
        <v>1293</v>
      </c>
      <c r="E148" s="631" t="s">
        <v>764</v>
      </c>
      <c r="F148" s="567" t="s">
        <v>753</v>
      </c>
      <c r="G148" s="567" t="s">
        <v>1048</v>
      </c>
      <c r="H148" s="567" t="s">
        <v>436</v>
      </c>
      <c r="I148" s="567" t="s">
        <v>1049</v>
      </c>
      <c r="J148" s="567" t="s">
        <v>1050</v>
      </c>
      <c r="K148" s="567" t="s">
        <v>549</v>
      </c>
      <c r="L148" s="568">
        <v>44.89</v>
      </c>
      <c r="M148" s="568">
        <v>89.78</v>
      </c>
      <c r="N148" s="567">
        <v>2</v>
      </c>
      <c r="O148" s="632">
        <v>0.5</v>
      </c>
      <c r="P148" s="568">
        <v>89.78</v>
      </c>
      <c r="Q148" s="583">
        <v>1</v>
      </c>
      <c r="R148" s="567">
        <v>2</v>
      </c>
      <c r="S148" s="583">
        <v>1</v>
      </c>
      <c r="T148" s="632">
        <v>0.5</v>
      </c>
      <c r="U148" s="614">
        <v>1</v>
      </c>
    </row>
    <row r="149" spans="1:21" ht="14.4" customHeight="1" x14ac:dyDescent="0.3">
      <c r="A149" s="566">
        <v>22</v>
      </c>
      <c r="B149" s="567" t="s">
        <v>437</v>
      </c>
      <c r="C149" s="567">
        <v>89301222</v>
      </c>
      <c r="D149" s="630" t="s">
        <v>1293</v>
      </c>
      <c r="E149" s="631" t="s">
        <v>764</v>
      </c>
      <c r="F149" s="567" t="s">
        <v>753</v>
      </c>
      <c r="G149" s="567" t="s">
        <v>799</v>
      </c>
      <c r="H149" s="567" t="s">
        <v>436</v>
      </c>
      <c r="I149" s="567" t="s">
        <v>800</v>
      </c>
      <c r="J149" s="567" t="s">
        <v>801</v>
      </c>
      <c r="K149" s="567" t="s">
        <v>802</v>
      </c>
      <c r="L149" s="568">
        <v>418.67</v>
      </c>
      <c r="M149" s="568">
        <v>2512.02</v>
      </c>
      <c r="N149" s="567">
        <v>6</v>
      </c>
      <c r="O149" s="632">
        <v>1</v>
      </c>
      <c r="P149" s="568">
        <v>1256.01</v>
      </c>
      <c r="Q149" s="583">
        <v>0.5</v>
      </c>
      <c r="R149" s="567">
        <v>3</v>
      </c>
      <c r="S149" s="583">
        <v>0.5</v>
      </c>
      <c r="T149" s="632">
        <v>0.5</v>
      </c>
      <c r="U149" s="614">
        <v>0.5</v>
      </c>
    </row>
    <row r="150" spans="1:21" ht="14.4" customHeight="1" x14ac:dyDescent="0.3">
      <c r="A150" s="566">
        <v>22</v>
      </c>
      <c r="B150" s="567" t="s">
        <v>437</v>
      </c>
      <c r="C150" s="567">
        <v>89301222</v>
      </c>
      <c r="D150" s="630" t="s">
        <v>1293</v>
      </c>
      <c r="E150" s="631" t="s">
        <v>764</v>
      </c>
      <c r="F150" s="567" t="s">
        <v>753</v>
      </c>
      <c r="G150" s="567" t="s">
        <v>799</v>
      </c>
      <c r="H150" s="567" t="s">
        <v>436</v>
      </c>
      <c r="I150" s="567" t="s">
        <v>847</v>
      </c>
      <c r="J150" s="567" t="s">
        <v>801</v>
      </c>
      <c r="K150" s="567" t="s">
        <v>848</v>
      </c>
      <c r="L150" s="568">
        <v>0</v>
      </c>
      <c r="M150" s="568">
        <v>0</v>
      </c>
      <c r="N150" s="567">
        <v>2</v>
      </c>
      <c r="O150" s="632">
        <v>2</v>
      </c>
      <c r="P150" s="568">
        <v>0</v>
      </c>
      <c r="Q150" s="583"/>
      <c r="R150" s="567">
        <v>1</v>
      </c>
      <c r="S150" s="583">
        <v>0.5</v>
      </c>
      <c r="T150" s="632">
        <v>1</v>
      </c>
      <c r="U150" s="614">
        <v>0.5</v>
      </c>
    </row>
    <row r="151" spans="1:21" ht="14.4" customHeight="1" x14ac:dyDescent="0.3">
      <c r="A151" s="566">
        <v>22</v>
      </c>
      <c r="B151" s="567" t="s">
        <v>437</v>
      </c>
      <c r="C151" s="567">
        <v>89301222</v>
      </c>
      <c r="D151" s="630" t="s">
        <v>1293</v>
      </c>
      <c r="E151" s="631" t="s">
        <v>764</v>
      </c>
      <c r="F151" s="567" t="s">
        <v>753</v>
      </c>
      <c r="G151" s="567" t="s">
        <v>1051</v>
      </c>
      <c r="H151" s="567" t="s">
        <v>556</v>
      </c>
      <c r="I151" s="567" t="s">
        <v>1052</v>
      </c>
      <c r="J151" s="567" t="s">
        <v>1053</v>
      </c>
      <c r="K151" s="567" t="s">
        <v>1054</v>
      </c>
      <c r="L151" s="568">
        <v>89.6</v>
      </c>
      <c r="M151" s="568">
        <v>179.2</v>
      </c>
      <c r="N151" s="567">
        <v>2</v>
      </c>
      <c r="O151" s="632">
        <v>0.5</v>
      </c>
      <c r="P151" s="568"/>
      <c r="Q151" s="583">
        <v>0</v>
      </c>
      <c r="R151" s="567"/>
      <c r="S151" s="583">
        <v>0</v>
      </c>
      <c r="T151" s="632"/>
      <c r="U151" s="614">
        <v>0</v>
      </c>
    </row>
    <row r="152" spans="1:21" ht="14.4" customHeight="1" x14ac:dyDescent="0.3">
      <c r="A152" s="566">
        <v>22</v>
      </c>
      <c r="B152" s="567" t="s">
        <v>437</v>
      </c>
      <c r="C152" s="567">
        <v>89301222</v>
      </c>
      <c r="D152" s="630" t="s">
        <v>1293</v>
      </c>
      <c r="E152" s="631" t="s">
        <v>764</v>
      </c>
      <c r="F152" s="567" t="s">
        <v>753</v>
      </c>
      <c r="G152" s="567" t="s">
        <v>1051</v>
      </c>
      <c r="H152" s="567" t="s">
        <v>436</v>
      </c>
      <c r="I152" s="567" t="s">
        <v>1055</v>
      </c>
      <c r="J152" s="567" t="s">
        <v>1056</v>
      </c>
      <c r="K152" s="567" t="s">
        <v>1057</v>
      </c>
      <c r="L152" s="568">
        <v>47.63</v>
      </c>
      <c r="M152" s="568">
        <v>95.26</v>
      </c>
      <c r="N152" s="567">
        <v>2</v>
      </c>
      <c r="O152" s="632">
        <v>0.5</v>
      </c>
      <c r="P152" s="568">
        <v>95.26</v>
      </c>
      <c r="Q152" s="583">
        <v>1</v>
      </c>
      <c r="R152" s="567">
        <v>2</v>
      </c>
      <c r="S152" s="583">
        <v>1</v>
      </c>
      <c r="T152" s="632">
        <v>0.5</v>
      </c>
      <c r="U152" s="614">
        <v>1</v>
      </c>
    </row>
    <row r="153" spans="1:21" ht="14.4" customHeight="1" x14ac:dyDescent="0.3">
      <c r="A153" s="566">
        <v>22</v>
      </c>
      <c r="B153" s="567" t="s">
        <v>437</v>
      </c>
      <c r="C153" s="567">
        <v>89301222</v>
      </c>
      <c r="D153" s="630" t="s">
        <v>1293</v>
      </c>
      <c r="E153" s="631" t="s">
        <v>764</v>
      </c>
      <c r="F153" s="567" t="s">
        <v>753</v>
      </c>
      <c r="G153" s="567" t="s">
        <v>1058</v>
      </c>
      <c r="H153" s="567" t="s">
        <v>436</v>
      </c>
      <c r="I153" s="567" t="s">
        <v>1059</v>
      </c>
      <c r="J153" s="567" t="s">
        <v>1060</v>
      </c>
      <c r="K153" s="567" t="s">
        <v>1061</v>
      </c>
      <c r="L153" s="568">
        <v>222.25</v>
      </c>
      <c r="M153" s="568">
        <v>222.25</v>
      </c>
      <c r="N153" s="567">
        <v>1</v>
      </c>
      <c r="O153" s="632">
        <v>0.5</v>
      </c>
      <c r="P153" s="568">
        <v>222.25</v>
      </c>
      <c r="Q153" s="583">
        <v>1</v>
      </c>
      <c r="R153" s="567">
        <v>1</v>
      </c>
      <c r="S153" s="583">
        <v>1</v>
      </c>
      <c r="T153" s="632">
        <v>0.5</v>
      </c>
      <c r="U153" s="614">
        <v>1</v>
      </c>
    </row>
    <row r="154" spans="1:21" ht="14.4" customHeight="1" x14ac:dyDescent="0.3">
      <c r="A154" s="566">
        <v>22</v>
      </c>
      <c r="B154" s="567" t="s">
        <v>437</v>
      </c>
      <c r="C154" s="567">
        <v>89301222</v>
      </c>
      <c r="D154" s="630" t="s">
        <v>1293</v>
      </c>
      <c r="E154" s="631" t="s">
        <v>764</v>
      </c>
      <c r="F154" s="567" t="s">
        <v>753</v>
      </c>
      <c r="G154" s="567" t="s">
        <v>1058</v>
      </c>
      <c r="H154" s="567" t="s">
        <v>556</v>
      </c>
      <c r="I154" s="567" t="s">
        <v>1062</v>
      </c>
      <c r="J154" s="567" t="s">
        <v>1063</v>
      </c>
      <c r="K154" s="567" t="s">
        <v>1061</v>
      </c>
      <c r="L154" s="568">
        <v>222.25</v>
      </c>
      <c r="M154" s="568">
        <v>222.25</v>
      </c>
      <c r="N154" s="567">
        <v>1</v>
      </c>
      <c r="O154" s="632">
        <v>1</v>
      </c>
      <c r="P154" s="568">
        <v>222.25</v>
      </c>
      <c r="Q154" s="583">
        <v>1</v>
      </c>
      <c r="R154" s="567">
        <v>1</v>
      </c>
      <c r="S154" s="583">
        <v>1</v>
      </c>
      <c r="T154" s="632">
        <v>1</v>
      </c>
      <c r="U154" s="614">
        <v>1</v>
      </c>
    </row>
    <row r="155" spans="1:21" ht="14.4" customHeight="1" x14ac:dyDescent="0.3">
      <c r="A155" s="566">
        <v>22</v>
      </c>
      <c r="B155" s="567" t="s">
        <v>437</v>
      </c>
      <c r="C155" s="567">
        <v>89301222</v>
      </c>
      <c r="D155" s="630" t="s">
        <v>1293</v>
      </c>
      <c r="E155" s="631" t="s">
        <v>764</v>
      </c>
      <c r="F155" s="567" t="s">
        <v>753</v>
      </c>
      <c r="G155" s="567" t="s">
        <v>1064</v>
      </c>
      <c r="H155" s="567" t="s">
        <v>556</v>
      </c>
      <c r="I155" s="567" t="s">
        <v>1065</v>
      </c>
      <c r="J155" s="567" t="s">
        <v>1066</v>
      </c>
      <c r="K155" s="567" t="s">
        <v>1067</v>
      </c>
      <c r="L155" s="568">
        <v>41.89</v>
      </c>
      <c r="M155" s="568">
        <v>125.67</v>
      </c>
      <c r="N155" s="567">
        <v>3</v>
      </c>
      <c r="O155" s="632">
        <v>0.5</v>
      </c>
      <c r="P155" s="568">
        <v>125.67</v>
      </c>
      <c r="Q155" s="583">
        <v>1</v>
      </c>
      <c r="R155" s="567">
        <v>3</v>
      </c>
      <c r="S155" s="583">
        <v>1</v>
      </c>
      <c r="T155" s="632">
        <v>0.5</v>
      </c>
      <c r="U155" s="614">
        <v>1</v>
      </c>
    </row>
    <row r="156" spans="1:21" ht="14.4" customHeight="1" x14ac:dyDescent="0.3">
      <c r="A156" s="566">
        <v>22</v>
      </c>
      <c r="B156" s="567" t="s">
        <v>437</v>
      </c>
      <c r="C156" s="567">
        <v>89301222</v>
      </c>
      <c r="D156" s="630" t="s">
        <v>1293</v>
      </c>
      <c r="E156" s="631" t="s">
        <v>764</v>
      </c>
      <c r="F156" s="567" t="s">
        <v>753</v>
      </c>
      <c r="G156" s="567" t="s">
        <v>1068</v>
      </c>
      <c r="H156" s="567" t="s">
        <v>436</v>
      </c>
      <c r="I156" s="567" t="s">
        <v>1069</v>
      </c>
      <c r="J156" s="567" t="s">
        <v>1070</v>
      </c>
      <c r="K156" s="567" t="s">
        <v>1071</v>
      </c>
      <c r="L156" s="568">
        <v>0</v>
      </c>
      <c r="M156" s="568">
        <v>0</v>
      </c>
      <c r="N156" s="567">
        <v>3</v>
      </c>
      <c r="O156" s="632">
        <v>3</v>
      </c>
      <c r="P156" s="568">
        <v>0</v>
      </c>
      <c r="Q156" s="583"/>
      <c r="R156" s="567">
        <v>3</v>
      </c>
      <c r="S156" s="583">
        <v>1</v>
      </c>
      <c r="T156" s="632">
        <v>3</v>
      </c>
      <c r="U156" s="614">
        <v>1</v>
      </c>
    </row>
    <row r="157" spans="1:21" ht="14.4" customHeight="1" x14ac:dyDescent="0.3">
      <c r="A157" s="566">
        <v>22</v>
      </c>
      <c r="B157" s="567" t="s">
        <v>437</v>
      </c>
      <c r="C157" s="567">
        <v>89301222</v>
      </c>
      <c r="D157" s="630" t="s">
        <v>1293</v>
      </c>
      <c r="E157" s="631" t="s">
        <v>764</v>
      </c>
      <c r="F157" s="567" t="s">
        <v>753</v>
      </c>
      <c r="G157" s="567" t="s">
        <v>872</v>
      </c>
      <c r="H157" s="567" t="s">
        <v>436</v>
      </c>
      <c r="I157" s="567" t="s">
        <v>1072</v>
      </c>
      <c r="J157" s="567" t="s">
        <v>1073</v>
      </c>
      <c r="K157" s="567" t="s">
        <v>875</v>
      </c>
      <c r="L157" s="568">
        <v>229.57</v>
      </c>
      <c r="M157" s="568">
        <v>229.57</v>
      </c>
      <c r="N157" s="567">
        <v>1</v>
      </c>
      <c r="O157" s="632">
        <v>0.5</v>
      </c>
      <c r="P157" s="568"/>
      <c r="Q157" s="583">
        <v>0</v>
      </c>
      <c r="R157" s="567"/>
      <c r="S157" s="583">
        <v>0</v>
      </c>
      <c r="T157" s="632"/>
      <c r="U157" s="614">
        <v>0</v>
      </c>
    </row>
    <row r="158" spans="1:21" ht="14.4" customHeight="1" x14ac:dyDescent="0.3">
      <c r="A158" s="566">
        <v>22</v>
      </c>
      <c r="B158" s="567" t="s">
        <v>437</v>
      </c>
      <c r="C158" s="567">
        <v>89301222</v>
      </c>
      <c r="D158" s="630" t="s">
        <v>1293</v>
      </c>
      <c r="E158" s="631" t="s">
        <v>764</v>
      </c>
      <c r="F158" s="567" t="s">
        <v>753</v>
      </c>
      <c r="G158" s="567" t="s">
        <v>1074</v>
      </c>
      <c r="H158" s="567" t="s">
        <v>436</v>
      </c>
      <c r="I158" s="567" t="s">
        <v>1075</v>
      </c>
      <c r="J158" s="567" t="s">
        <v>1076</v>
      </c>
      <c r="K158" s="567" t="s">
        <v>736</v>
      </c>
      <c r="L158" s="568">
        <v>49.19</v>
      </c>
      <c r="M158" s="568">
        <v>49.19</v>
      </c>
      <c r="N158" s="567">
        <v>1</v>
      </c>
      <c r="O158" s="632">
        <v>1</v>
      </c>
      <c r="P158" s="568">
        <v>49.19</v>
      </c>
      <c r="Q158" s="583">
        <v>1</v>
      </c>
      <c r="R158" s="567">
        <v>1</v>
      </c>
      <c r="S158" s="583">
        <v>1</v>
      </c>
      <c r="T158" s="632">
        <v>1</v>
      </c>
      <c r="U158" s="614">
        <v>1</v>
      </c>
    </row>
    <row r="159" spans="1:21" ht="14.4" customHeight="1" x14ac:dyDescent="0.3">
      <c r="A159" s="566">
        <v>22</v>
      </c>
      <c r="B159" s="567" t="s">
        <v>437</v>
      </c>
      <c r="C159" s="567">
        <v>89301222</v>
      </c>
      <c r="D159" s="630" t="s">
        <v>1293</v>
      </c>
      <c r="E159" s="631" t="s">
        <v>764</v>
      </c>
      <c r="F159" s="567" t="s">
        <v>753</v>
      </c>
      <c r="G159" s="567" t="s">
        <v>1077</v>
      </c>
      <c r="H159" s="567" t="s">
        <v>436</v>
      </c>
      <c r="I159" s="567" t="s">
        <v>1078</v>
      </c>
      <c r="J159" s="567" t="s">
        <v>1079</v>
      </c>
      <c r="K159" s="567" t="s">
        <v>1080</v>
      </c>
      <c r="L159" s="568">
        <v>128.9</v>
      </c>
      <c r="M159" s="568">
        <v>128.9</v>
      </c>
      <c r="N159" s="567">
        <v>1</v>
      </c>
      <c r="O159" s="632">
        <v>0.5</v>
      </c>
      <c r="P159" s="568">
        <v>128.9</v>
      </c>
      <c r="Q159" s="583">
        <v>1</v>
      </c>
      <c r="R159" s="567">
        <v>1</v>
      </c>
      <c r="S159" s="583">
        <v>1</v>
      </c>
      <c r="T159" s="632">
        <v>0.5</v>
      </c>
      <c r="U159" s="614">
        <v>1</v>
      </c>
    </row>
    <row r="160" spans="1:21" ht="14.4" customHeight="1" x14ac:dyDescent="0.3">
      <c r="A160" s="566">
        <v>22</v>
      </c>
      <c r="B160" s="567" t="s">
        <v>437</v>
      </c>
      <c r="C160" s="567">
        <v>89301222</v>
      </c>
      <c r="D160" s="630" t="s">
        <v>1293</v>
      </c>
      <c r="E160" s="631" t="s">
        <v>764</v>
      </c>
      <c r="F160" s="567" t="s">
        <v>753</v>
      </c>
      <c r="G160" s="567" t="s">
        <v>902</v>
      </c>
      <c r="H160" s="567" t="s">
        <v>436</v>
      </c>
      <c r="I160" s="567" t="s">
        <v>903</v>
      </c>
      <c r="J160" s="567" t="s">
        <v>904</v>
      </c>
      <c r="K160" s="567" t="s">
        <v>905</v>
      </c>
      <c r="L160" s="568">
        <v>153.37</v>
      </c>
      <c r="M160" s="568">
        <v>766.85</v>
      </c>
      <c r="N160" s="567">
        <v>5</v>
      </c>
      <c r="O160" s="632">
        <v>1.5</v>
      </c>
      <c r="P160" s="568">
        <v>306.74</v>
      </c>
      <c r="Q160" s="583">
        <v>0.4</v>
      </c>
      <c r="R160" s="567">
        <v>2</v>
      </c>
      <c r="S160" s="583">
        <v>0.4</v>
      </c>
      <c r="T160" s="632">
        <v>1</v>
      </c>
      <c r="U160" s="614">
        <v>0.66666666666666663</v>
      </c>
    </row>
    <row r="161" spans="1:21" ht="14.4" customHeight="1" x14ac:dyDescent="0.3">
      <c r="A161" s="566">
        <v>22</v>
      </c>
      <c r="B161" s="567" t="s">
        <v>437</v>
      </c>
      <c r="C161" s="567">
        <v>89301222</v>
      </c>
      <c r="D161" s="630" t="s">
        <v>1293</v>
      </c>
      <c r="E161" s="631" t="s">
        <v>764</v>
      </c>
      <c r="F161" s="567" t="s">
        <v>753</v>
      </c>
      <c r="G161" s="567" t="s">
        <v>809</v>
      </c>
      <c r="H161" s="567" t="s">
        <v>436</v>
      </c>
      <c r="I161" s="567" t="s">
        <v>810</v>
      </c>
      <c r="J161" s="567" t="s">
        <v>811</v>
      </c>
      <c r="K161" s="567"/>
      <c r="L161" s="568">
        <v>0</v>
      </c>
      <c r="M161" s="568">
        <v>0</v>
      </c>
      <c r="N161" s="567">
        <v>9</v>
      </c>
      <c r="O161" s="632">
        <v>7</v>
      </c>
      <c r="P161" s="568">
        <v>0</v>
      </c>
      <c r="Q161" s="583"/>
      <c r="R161" s="567">
        <v>9</v>
      </c>
      <c r="S161" s="583">
        <v>1</v>
      </c>
      <c r="T161" s="632">
        <v>7</v>
      </c>
      <c r="U161" s="614">
        <v>1</v>
      </c>
    </row>
    <row r="162" spans="1:21" ht="14.4" customHeight="1" x14ac:dyDescent="0.3">
      <c r="A162" s="566">
        <v>22</v>
      </c>
      <c r="B162" s="567" t="s">
        <v>437</v>
      </c>
      <c r="C162" s="567">
        <v>89301222</v>
      </c>
      <c r="D162" s="630" t="s">
        <v>1293</v>
      </c>
      <c r="E162" s="631" t="s">
        <v>764</v>
      </c>
      <c r="F162" s="567" t="s">
        <v>753</v>
      </c>
      <c r="G162" s="567" t="s">
        <v>771</v>
      </c>
      <c r="H162" s="567" t="s">
        <v>436</v>
      </c>
      <c r="I162" s="567" t="s">
        <v>1081</v>
      </c>
      <c r="J162" s="567" t="s">
        <v>1082</v>
      </c>
      <c r="K162" s="567" t="s">
        <v>774</v>
      </c>
      <c r="L162" s="568">
        <v>209.33</v>
      </c>
      <c r="M162" s="568">
        <v>209.33</v>
      </c>
      <c r="N162" s="567">
        <v>1</v>
      </c>
      <c r="O162" s="632">
        <v>0.5</v>
      </c>
      <c r="P162" s="568"/>
      <c r="Q162" s="583">
        <v>0</v>
      </c>
      <c r="R162" s="567"/>
      <c r="S162" s="583">
        <v>0</v>
      </c>
      <c r="T162" s="632"/>
      <c r="U162" s="614">
        <v>0</v>
      </c>
    </row>
    <row r="163" spans="1:21" ht="14.4" customHeight="1" x14ac:dyDescent="0.3">
      <c r="A163" s="566">
        <v>22</v>
      </c>
      <c r="B163" s="567" t="s">
        <v>437</v>
      </c>
      <c r="C163" s="567">
        <v>89301222</v>
      </c>
      <c r="D163" s="630" t="s">
        <v>1293</v>
      </c>
      <c r="E163" s="631" t="s">
        <v>764</v>
      </c>
      <c r="F163" s="567" t="s">
        <v>753</v>
      </c>
      <c r="G163" s="567" t="s">
        <v>931</v>
      </c>
      <c r="H163" s="567" t="s">
        <v>436</v>
      </c>
      <c r="I163" s="567" t="s">
        <v>1083</v>
      </c>
      <c r="J163" s="567" t="s">
        <v>811</v>
      </c>
      <c r="K163" s="567"/>
      <c r="L163" s="568">
        <v>1492.58</v>
      </c>
      <c r="M163" s="568">
        <v>1492.58</v>
      </c>
      <c r="N163" s="567">
        <v>1</v>
      </c>
      <c r="O163" s="632">
        <v>1</v>
      </c>
      <c r="P163" s="568"/>
      <c r="Q163" s="583">
        <v>0</v>
      </c>
      <c r="R163" s="567"/>
      <c r="S163" s="583">
        <v>0</v>
      </c>
      <c r="T163" s="632"/>
      <c r="U163" s="614">
        <v>0</v>
      </c>
    </row>
    <row r="164" spans="1:21" ht="14.4" customHeight="1" x14ac:dyDescent="0.3">
      <c r="A164" s="566">
        <v>22</v>
      </c>
      <c r="B164" s="567" t="s">
        <v>437</v>
      </c>
      <c r="C164" s="567">
        <v>89301222</v>
      </c>
      <c r="D164" s="630" t="s">
        <v>1293</v>
      </c>
      <c r="E164" s="631" t="s">
        <v>764</v>
      </c>
      <c r="F164" s="567" t="s">
        <v>753</v>
      </c>
      <c r="G164" s="567" t="s">
        <v>931</v>
      </c>
      <c r="H164" s="567" t="s">
        <v>436</v>
      </c>
      <c r="I164" s="567" t="s">
        <v>1083</v>
      </c>
      <c r="J164" s="567" t="s">
        <v>1084</v>
      </c>
      <c r="K164" s="567" t="s">
        <v>1085</v>
      </c>
      <c r="L164" s="568">
        <v>1492.58</v>
      </c>
      <c r="M164" s="568">
        <v>1492.58</v>
      </c>
      <c r="N164" s="567">
        <v>1</v>
      </c>
      <c r="O164" s="632">
        <v>1</v>
      </c>
      <c r="P164" s="568">
        <v>1492.58</v>
      </c>
      <c r="Q164" s="583">
        <v>1</v>
      </c>
      <c r="R164" s="567">
        <v>1</v>
      </c>
      <c r="S164" s="583">
        <v>1</v>
      </c>
      <c r="T164" s="632">
        <v>1</v>
      </c>
      <c r="U164" s="614">
        <v>1</v>
      </c>
    </row>
    <row r="165" spans="1:21" ht="14.4" customHeight="1" x14ac:dyDescent="0.3">
      <c r="A165" s="566">
        <v>22</v>
      </c>
      <c r="B165" s="567" t="s">
        <v>437</v>
      </c>
      <c r="C165" s="567">
        <v>89301222</v>
      </c>
      <c r="D165" s="630" t="s">
        <v>1293</v>
      </c>
      <c r="E165" s="631" t="s">
        <v>764</v>
      </c>
      <c r="F165" s="567" t="s">
        <v>753</v>
      </c>
      <c r="G165" s="567" t="s">
        <v>779</v>
      </c>
      <c r="H165" s="567" t="s">
        <v>436</v>
      </c>
      <c r="I165" s="567" t="s">
        <v>780</v>
      </c>
      <c r="J165" s="567" t="s">
        <v>781</v>
      </c>
      <c r="K165" s="567" t="s">
        <v>782</v>
      </c>
      <c r="L165" s="568">
        <v>157.47999999999999</v>
      </c>
      <c r="M165" s="568">
        <v>1889.7599999999998</v>
      </c>
      <c r="N165" s="567">
        <v>12</v>
      </c>
      <c r="O165" s="632">
        <v>7</v>
      </c>
      <c r="P165" s="568">
        <v>1102.3599999999999</v>
      </c>
      <c r="Q165" s="583">
        <v>0.58333333333333337</v>
      </c>
      <c r="R165" s="567">
        <v>7</v>
      </c>
      <c r="S165" s="583">
        <v>0.58333333333333337</v>
      </c>
      <c r="T165" s="632">
        <v>4.5</v>
      </c>
      <c r="U165" s="614">
        <v>0.6428571428571429</v>
      </c>
    </row>
    <row r="166" spans="1:21" ht="14.4" customHeight="1" x14ac:dyDescent="0.3">
      <c r="A166" s="566">
        <v>22</v>
      </c>
      <c r="B166" s="567" t="s">
        <v>437</v>
      </c>
      <c r="C166" s="567">
        <v>89301222</v>
      </c>
      <c r="D166" s="630" t="s">
        <v>1293</v>
      </c>
      <c r="E166" s="631" t="s">
        <v>764</v>
      </c>
      <c r="F166" s="567" t="s">
        <v>753</v>
      </c>
      <c r="G166" s="567" t="s">
        <v>937</v>
      </c>
      <c r="H166" s="567" t="s">
        <v>436</v>
      </c>
      <c r="I166" s="567" t="s">
        <v>1086</v>
      </c>
      <c r="J166" s="567" t="s">
        <v>1087</v>
      </c>
      <c r="K166" s="567" t="s">
        <v>1088</v>
      </c>
      <c r="L166" s="568">
        <v>36.78</v>
      </c>
      <c r="M166" s="568">
        <v>36.78</v>
      </c>
      <c r="N166" s="567">
        <v>1</v>
      </c>
      <c r="O166" s="632">
        <v>1</v>
      </c>
      <c r="P166" s="568">
        <v>36.78</v>
      </c>
      <c r="Q166" s="583">
        <v>1</v>
      </c>
      <c r="R166" s="567">
        <v>1</v>
      </c>
      <c r="S166" s="583">
        <v>1</v>
      </c>
      <c r="T166" s="632">
        <v>1</v>
      </c>
      <c r="U166" s="614">
        <v>1</v>
      </c>
    </row>
    <row r="167" spans="1:21" ht="14.4" customHeight="1" x14ac:dyDescent="0.3">
      <c r="A167" s="566">
        <v>22</v>
      </c>
      <c r="B167" s="567" t="s">
        <v>437</v>
      </c>
      <c r="C167" s="567">
        <v>89301222</v>
      </c>
      <c r="D167" s="630" t="s">
        <v>1293</v>
      </c>
      <c r="E167" s="631" t="s">
        <v>764</v>
      </c>
      <c r="F167" s="567" t="s">
        <v>753</v>
      </c>
      <c r="G167" s="567" t="s">
        <v>783</v>
      </c>
      <c r="H167" s="567" t="s">
        <v>436</v>
      </c>
      <c r="I167" s="567" t="s">
        <v>702</v>
      </c>
      <c r="J167" s="567" t="s">
        <v>703</v>
      </c>
      <c r="K167" s="567" t="s">
        <v>704</v>
      </c>
      <c r="L167" s="568">
        <v>86.76</v>
      </c>
      <c r="M167" s="568">
        <v>86.76</v>
      </c>
      <c r="N167" s="567">
        <v>1</v>
      </c>
      <c r="O167" s="632">
        <v>1</v>
      </c>
      <c r="P167" s="568">
        <v>86.76</v>
      </c>
      <c r="Q167" s="583">
        <v>1</v>
      </c>
      <c r="R167" s="567">
        <v>1</v>
      </c>
      <c r="S167" s="583">
        <v>1</v>
      </c>
      <c r="T167" s="632">
        <v>1</v>
      </c>
      <c r="U167" s="614">
        <v>1</v>
      </c>
    </row>
    <row r="168" spans="1:21" ht="14.4" customHeight="1" x14ac:dyDescent="0.3">
      <c r="A168" s="566">
        <v>22</v>
      </c>
      <c r="B168" s="567" t="s">
        <v>437</v>
      </c>
      <c r="C168" s="567">
        <v>89301222</v>
      </c>
      <c r="D168" s="630" t="s">
        <v>1293</v>
      </c>
      <c r="E168" s="631" t="s">
        <v>764</v>
      </c>
      <c r="F168" s="567" t="s">
        <v>753</v>
      </c>
      <c r="G168" s="567" t="s">
        <v>783</v>
      </c>
      <c r="H168" s="567" t="s">
        <v>556</v>
      </c>
      <c r="I168" s="567" t="s">
        <v>829</v>
      </c>
      <c r="J168" s="567" t="s">
        <v>830</v>
      </c>
      <c r="K168" s="567" t="s">
        <v>831</v>
      </c>
      <c r="L168" s="568">
        <v>65.069999999999993</v>
      </c>
      <c r="M168" s="568">
        <v>130.13999999999999</v>
      </c>
      <c r="N168" s="567">
        <v>2</v>
      </c>
      <c r="O168" s="632">
        <v>2</v>
      </c>
      <c r="P168" s="568"/>
      <c r="Q168" s="583">
        <v>0</v>
      </c>
      <c r="R168" s="567"/>
      <c r="S168" s="583">
        <v>0</v>
      </c>
      <c r="T168" s="632"/>
      <c r="U168" s="614">
        <v>0</v>
      </c>
    </row>
    <row r="169" spans="1:21" ht="14.4" customHeight="1" x14ac:dyDescent="0.3">
      <c r="A169" s="566">
        <v>22</v>
      </c>
      <c r="B169" s="567" t="s">
        <v>437</v>
      </c>
      <c r="C169" s="567">
        <v>89301222</v>
      </c>
      <c r="D169" s="630" t="s">
        <v>1293</v>
      </c>
      <c r="E169" s="631" t="s">
        <v>764</v>
      </c>
      <c r="F169" s="567" t="s">
        <v>753</v>
      </c>
      <c r="G169" s="567" t="s">
        <v>783</v>
      </c>
      <c r="H169" s="567" t="s">
        <v>556</v>
      </c>
      <c r="I169" s="567" t="s">
        <v>705</v>
      </c>
      <c r="J169" s="567" t="s">
        <v>559</v>
      </c>
      <c r="K169" s="567" t="s">
        <v>560</v>
      </c>
      <c r="L169" s="568">
        <v>108.46</v>
      </c>
      <c r="M169" s="568">
        <v>759.22</v>
      </c>
      <c r="N169" s="567">
        <v>7</v>
      </c>
      <c r="O169" s="632">
        <v>5</v>
      </c>
      <c r="P169" s="568">
        <v>325.38</v>
      </c>
      <c r="Q169" s="583">
        <v>0.42857142857142855</v>
      </c>
      <c r="R169" s="567">
        <v>3</v>
      </c>
      <c r="S169" s="583">
        <v>0.42857142857142855</v>
      </c>
      <c r="T169" s="632">
        <v>1.5</v>
      </c>
      <c r="U169" s="614">
        <v>0.3</v>
      </c>
    </row>
    <row r="170" spans="1:21" ht="14.4" customHeight="1" x14ac:dyDescent="0.3">
      <c r="A170" s="566">
        <v>22</v>
      </c>
      <c r="B170" s="567" t="s">
        <v>437</v>
      </c>
      <c r="C170" s="567">
        <v>89301222</v>
      </c>
      <c r="D170" s="630" t="s">
        <v>1293</v>
      </c>
      <c r="E170" s="631" t="s">
        <v>764</v>
      </c>
      <c r="F170" s="567" t="s">
        <v>753</v>
      </c>
      <c r="G170" s="567" t="s">
        <v>783</v>
      </c>
      <c r="H170" s="567" t="s">
        <v>436</v>
      </c>
      <c r="I170" s="567" t="s">
        <v>1089</v>
      </c>
      <c r="J170" s="567" t="s">
        <v>1090</v>
      </c>
      <c r="K170" s="567" t="s">
        <v>1091</v>
      </c>
      <c r="L170" s="568">
        <v>65.069999999999993</v>
      </c>
      <c r="M170" s="568">
        <v>65.069999999999993</v>
      </c>
      <c r="N170" s="567">
        <v>1</v>
      </c>
      <c r="O170" s="632">
        <v>1</v>
      </c>
      <c r="P170" s="568">
        <v>65.069999999999993</v>
      </c>
      <c r="Q170" s="583">
        <v>1</v>
      </c>
      <c r="R170" s="567">
        <v>1</v>
      </c>
      <c r="S170" s="583">
        <v>1</v>
      </c>
      <c r="T170" s="632">
        <v>1</v>
      </c>
      <c r="U170" s="614">
        <v>1</v>
      </c>
    </row>
    <row r="171" spans="1:21" ht="14.4" customHeight="1" x14ac:dyDescent="0.3">
      <c r="A171" s="566">
        <v>22</v>
      </c>
      <c r="B171" s="567" t="s">
        <v>437</v>
      </c>
      <c r="C171" s="567">
        <v>89301222</v>
      </c>
      <c r="D171" s="630" t="s">
        <v>1293</v>
      </c>
      <c r="E171" s="631" t="s">
        <v>764</v>
      </c>
      <c r="F171" s="567" t="s">
        <v>753</v>
      </c>
      <c r="G171" s="567" t="s">
        <v>783</v>
      </c>
      <c r="H171" s="567" t="s">
        <v>436</v>
      </c>
      <c r="I171" s="567" t="s">
        <v>706</v>
      </c>
      <c r="J171" s="567" t="s">
        <v>951</v>
      </c>
      <c r="K171" s="567" t="s">
        <v>708</v>
      </c>
      <c r="L171" s="568">
        <v>108.46</v>
      </c>
      <c r="M171" s="568">
        <v>108.46</v>
      </c>
      <c r="N171" s="567">
        <v>1</v>
      </c>
      <c r="O171" s="632">
        <v>1</v>
      </c>
      <c r="P171" s="568"/>
      <c r="Q171" s="583">
        <v>0</v>
      </c>
      <c r="R171" s="567"/>
      <c r="S171" s="583">
        <v>0</v>
      </c>
      <c r="T171" s="632"/>
      <c r="U171" s="614">
        <v>0</v>
      </c>
    </row>
    <row r="172" spans="1:21" ht="14.4" customHeight="1" x14ac:dyDescent="0.3">
      <c r="A172" s="566">
        <v>22</v>
      </c>
      <c r="B172" s="567" t="s">
        <v>437</v>
      </c>
      <c r="C172" s="567">
        <v>89301222</v>
      </c>
      <c r="D172" s="630" t="s">
        <v>1293</v>
      </c>
      <c r="E172" s="631" t="s">
        <v>764</v>
      </c>
      <c r="F172" s="567" t="s">
        <v>753</v>
      </c>
      <c r="G172" s="567" t="s">
        <v>783</v>
      </c>
      <c r="H172" s="567" t="s">
        <v>436</v>
      </c>
      <c r="I172" s="567" t="s">
        <v>706</v>
      </c>
      <c r="J172" s="567" t="s">
        <v>707</v>
      </c>
      <c r="K172" s="567" t="s">
        <v>708</v>
      </c>
      <c r="L172" s="568">
        <v>108.46</v>
      </c>
      <c r="M172" s="568">
        <v>433.84</v>
      </c>
      <c r="N172" s="567">
        <v>4</v>
      </c>
      <c r="O172" s="632">
        <v>3</v>
      </c>
      <c r="P172" s="568">
        <v>216.92</v>
      </c>
      <c r="Q172" s="583">
        <v>0.5</v>
      </c>
      <c r="R172" s="567">
        <v>2</v>
      </c>
      <c r="S172" s="583">
        <v>0.5</v>
      </c>
      <c r="T172" s="632">
        <v>2</v>
      </c>
      <c r="U172" s="614">
        <v>0.66666666666666663</v>
      </c>
    </row>
    <row r="173" spans="1:21" ht="14.4" customHeight="1" x14ac:dyDescent="0.3">
      <c r="A173" s="566">
        <v>22</v>
      </c>
      <c r="B173" s="567" t="s">
        <v>437</v>
      </c>
      <c r="C173" s="567">
        <v>89301222</v>
      </c>
      <c r="D173" s="630" t="s">
        <v>1293</v>
      </c>
      <c r="E173" s="631" t="s">
        <v>764</v>
      </c>
      <c r="F173" s="567" t="s">
        <v>753</v>
      </c>
      <c r="G173" s="567" t="s">
        <v>783</v>
      </c>
      <c r="H173" s="567" t="s">
        <v>556</v>
      </c>
      <c r="I173" s="567" t="s">
        <v>709</v>
      </c>
      <c r="J173" s="567" t="s">
        <v>567</v>
      </c>
      <c r="K173" s="567" t="s">
        <v>710</v>
      </c>
      <c r="L173" s="568">
        <v>130.15</v>
      </c>
      <c r="M173" s="568">
        <v>8850.1999999999989</v>
      </c>
      <c r="N173" s="567">
        <v>68</v>
      </c>
      <c r="O173" s="632">
        <v>53</v>
      </c>
      <c r="P173" s="568">
        <v>2993.4500000000012</v>
      </c>
      <c r="Q173" s="583">
        <v>0.33823529411764724</v>
      </c>
      <c r="R173" s="567">
        <v>23</v>
      </c>
      <c r="S173" s="583">
        <v>0.33823529411764708</v>
      </c>
      <c r="T173" s="632">
        <v>15.5</v>
      </c>
      <c r="U173" s="614">
        <v>0.29245283018867924</v>
      </c>
    </row>
    <row r="174" spans="1:21" ht="14.4" customHeight="1" x14ac:dyDescent="0.3">
      <c r="A174" s="566">
        <v>22</v>
      </c>
      <c r="B174" s="567" t="s">
        <v>437</v>
      </c>
      <c r="C174" s="567">
        <v>89301222</v>
      </c>
      <c r="D174" s="630" t="s">
        <v>1293</v>
      </c>
      <c r="E174" s="631" t="s">
        <v>764</v>
      </c>
      <c r="F174" s="567" t="s">
        <v>753</v>
      </c>
      <c r="G174" s="567" t="s">
        <v>783</v>
      </c>
      <c r="H174" s="567" t="s">
        <v>556</v>
      </c>
      <c r="I174" s="567" t="s">
        <v>711</v>
      </c>
      <c r="J174" s="567" t="s">
        <v>569</v>
      </c>
      <c r="K174" s="567" t="s">
        <v>712</v>
      </c>
      <c r="L174" s="568">
        <v>50.57</v>
      </c>
      <c r="M174" s="568">
        <v>151.71</v>
      </c>
      <c r="N174" s="567">
        <v>3</v>
      </c>
      <c r="O174" s="632">
        <v>2</v>
      </c>
      <c r="P174" s="568">
        <v>101.14</v>
      </c>
      <c r="Q174" s="583">
        <v>0.66666666666666663</v>
      </c>
      <c r="R174" s="567">
        <v>2</v>
      </c>
      <c r="S174" s="583">
        <v>0.66666666666666663</v>
      </c>
      <c r="T174" s="632">
        <v>1.5</v>
      </c>
      <c r="U174" s="614">
        <v>0.75</v>
      </c>
    </row>
    <row r="175" spans="1:21" ht="14.4" customHeight="1" x14ac:dyDescent="0.3">
      <c r="A175" s="566">
        <v>22</v>
      </c>
      <c r="B175" s="567" t="s">
        <v>437</v>
      </c>
      <c r="C175" s="567">
        <v>89301222</v>
      </c>
      <c r="D175" s="630" t="s">
        <v>1293</v>
      </c>
      <c r="E175" s="631" t="s">
        <v>764</v>
      </c>
      <c r="F175" s="567" t="s">
        <v>753</v>
      </c>
      <c r="G175" s="567" t="s">
        <v>783</v>
      </c>
      <c r="H175" s="567" t="s">
        <v>556</v>
      </c>
      <c r="I175" s="567" t="s">
        <v>713</v>
      </c>
      <c r="J175" s="567" t="s">
        <v>570</v>
      </c>
      <c r="K175" s="567" t="s">
        <v>714</v>
      </c>
      <c r="L175" s="568">
        <v>86.76</v>
      </c>
      <c r="M175" s="568">
        <v>6246.7200000000048</v>
      </c>
      <c r="N175" s="567">
        <v>72</v>
      </c>
      <c r="O175" s="632">
        <v>54</v>
      </c>
      <c r="P175" s="568">
        <v>2255.7600000000007</v>
      </c>
      <c r="Q175" s="583">
        <v>0.36111111111111094</v>
      </c>
      <c r="R175" s="567">
        <v>26</v>
      </c>
      <c r="S175" s="583">
        <v>0.3611111111111111</v>
      </c>
      <c r="T175" s="632">
        <v>17</v>
      </c>
      <c r="U175" s="614">
        <v>0.31481481481481483</v>
      </c>
    </row>
    <row r="176" spans="1:21" ht="14.4" customHeight="1" x14ac:dyDescent="0.3">
      <c r="A176" s="566">
        <v>22</v>
      </c>
      <c r="B176" s="567" t="s">
        <v>437</v>
      </c>
      <c r="C176" s="567">
        <v>89301222</v>
      </c>
      <c r="D176" s="630" t="s">
        <v>1293</v>
      </c>
      <c r="E176" s="631" t="s">
        <v>764</v>
      </c>
      <c r="F176" s="567" t="s">
        <v>753</v>
      </c>
      <c r="G176" s="567" t="s">
        <v>783</v>
      </c>
      <c r="H176" s="567" t="s">
        <v>436</v>
      </c>
      <c r="I176" s="567" t="s">
        <v>715</v>
      </c>
      <c r="J176" s="567" t="s">
        <v>716</v>
      </c>
      <c r="K176" s="567" t="s">
        <v>717</v>
      </c>
      <c r="L176" s="568">
        <v>50.57</v>
      </c>
      <c r="M176" s="568">
        <v>50.57</v>
      </c>
      <c r="N176" s="567">
        <v>1</v>
      </c>
      <c r="O176" s="632">
        <v>1</v>
      </c>
      <c r="P176" s="568"/>
      <c r="Q176" s="583">
        <v>0</v>
      </c>
      <c r="R176" s="567"/>
      <c r="S176" s="583">
        <v>0</v>
      </c>
      <c r="T176" s="632"/>
      <c r="U176" s="614">
        <v>0</v>
      </c>
    </row>
    <row r="177" spans="1:21" ht="14.4" customHeight="1" x14ac:dyDescent="0.3">
      <c r="A177" s="566">
        <v>22</v>
      </c>
      <c r="B177" s="567" t="s">
        <v>437</v>
      </c>
      <c r="C177" s="567">
        <v>89301222</v>
      </c>
      <c r="D177" s="630" t="s">
        <v>1293</v>
      </c>
      <c r="E177" s="631" t="s">
        <v>764</v>
      </c>
      <c r="F177" s="567" t="s">
        <v>753</v>
      </c>
      <c r="G177" s="567" t="s">
        <v>783</v>
      </c>
      <c r="H177" s="567" t="s">
        <v>436</v>
      </c>
      <c r="I177" s="567" t="s">
        <v>787</v>
      </c>
      <c r="J177" s="567" t="s">
        <v>954</v>
      </c>
      <c r="K177" s="567" t="s">
        <v>710</v>
      </c>
      <c r="L177" s="568">
        <v>130.15</v>
      </c>
      <c r="M177" s="568">
        <v>260.3</v>
      </c>
      <c r="N177" s="567">
        <v>2</v>
      </c>
      <c r="O177" s="632">
        <v>2</v>
      </c>
      <c r="P177" s="568"/>
      <c r="Q177" s="583">
        <v>0</v>
      </c>
      <c r="R177" s="567"/>
      <c r="S177" s="583">
        <v>0</v>
      </c>
      <c r="T177" s="632"/>
      <c r="U177" s="614">
        <v>0</v>
      </c>
    </row>
    <row r="178" spans="1:21" ht="14.4" customHeight="1" x14ac:dyDescent="0.3">
      <c r="A178" s="566">
        <v>22</v>
      </c>
      <c r="B178" s="567" t="s">
        <v>437</v>
      </c>
      <c r="C178" s="567">
        <v>89301222</v>
      </c>
      <c r="D178" s="630" t="s">
        <v>1293</v>
      </c>
      <c r="E178" s="631" t="s">
        <v>764</v>
      </c>
      <c r="F178" s="567" t="s">
        <v>753</v>
      </c>
      <c r="G178" s="567" t="s">
        <v>783</v>
      </c>
      <c r="H178" s="567" t="s">
        <v>436</v>
      </c>
      <c r="I178" s="567" t="s">
        <v>787</v>
      </c>
      <c r="J178" s="567" t="s">
        <v>788</v>
      </c>
      <c r="K178" s="567" t="s">
        <v>710</v>
      </c>
      <c r="L178" s="568">
        <v>130.15</v>
      </c>
      <c r="M178" s="568">
        <v>390.45000000000005</v>
      </c>
      <c r="N178" s="567">
        <v>3</v>
      </c>
      <c r="O178" s="632">
        <v>2.5</v>
      </c>
      <c r="P178" s="568">
        <v>390.45000000000005</v>
      </c>
      <c r="Q178" s="583">
        <v>1</v>
      </c>
      <c r="R178" s="567">
        <v>3</v>
      </c>
      <c r="S178" s="583">
        <v>1</v>
      </c>
      <c r="T178" s="632">
        <v>2.5</v>
      </c>
      <c r="U178" s="614">
        <v>1</v>
      </c>
    </row>
    <row r="179" spans="1:21" ht="14.4" customHeight="1" x14ac:dyDescent="0.3">
      <c r="A179" s="566">
        <v>22</v>
      </c>
      <c r="B179" s="567" t="s">
        <v>437</v>
      </c>
      <c r="C179" s="567">
        <v>89301222</v>
      </c>
      <c r="D179" s="630" t="s">
        <v>1293</v>
      </c>
      <c r="E179" s="631" t="s">
        <v>764</v>
      </c>
      <c r="F179" s="567" t="s">
        <v>753</v>
      </c>
      <c r="G179" s="567" t="s">
        <v>783</v>
      </c>
      <c r="H179" s="567" t="s">
        <v>436</v>
      </c>
      <c r="I179" s="567" t="s">
        <v>718</v>
      </c>
      <c r="J179" s="567" t="s">
        <v>955</v>
      </c>
      <c r="K179" s="567" t="s">
        <v>720</v>
      </c>
      <c r="L179" s="568">
        <v>86.76</v>
      </c>
      <c r="M179" s="568">
        <v>86.76</v>
      </c>
      <c r="N179" s="567">
        <v>1</v>
      </c>
      <c r="O179" s="632">
        <v>1</v>
      </c>
      <c r="P179" s="568"/>
      <c r="Q179" s="583">
        <v>0</v>
      </c>
      <c r="R179" s="567"/>
      <c r="S179" s="583">
        <v>0</v>
      </c>
      <c r="T179" s="632"/>
      <c r="U179" s="614">
        <v>0</v>
      </c>
    </row>
    <row r="180" spans="1:21" ht="14.4" customHeight="1" x14ac:dyDescent="0.3">
      <c r="A180" s="566">
        <v>22</v>
      </c>
      <c r="B180" s="567" t="s">
        <v>437</v>
      </c>
      <c r="C180" s="567">
        <v>89301222</v>
      </c>
      <c r="D180" s="630" t="s">
        <v>1293</v>
      </c>
      <c r="E180" s="631" t="s">
        <v>764</v>
      </c>
      <c r="F180" s="567" t="s">
        <v>753</v>
      </c>
      <c r="G180" s="567" t="s">
        <v>783</v>
      </c>
      <c r="H180" s="567" t="s">
        <v>436</v>
      </c>
      <c r="I180" s="567" t="s">
        <v>718</v>
      </c>
      <c r="J180" s="567" t="s">
        <v>719</v>
      </c>
      <c r="K180" s="567" t="s">
        <v>720</v>
      </c>
      <c r="L180" s="568">
        <v>86.76</v>
      </c>
      <c r="M180" s="568">
        <v>780.84</v>
      </c>
      <c r="N180" s="567">
        <v>9</v>
      </c>
      <c r="O180" s="632">
        <v>6.5</v>
      </c>
      <c r="P180" s="568">
        <v>86.76</v>
      </c>
      <c r="Q180" s="583">
        <v>0.11111111111111112</v>
      </c>
      <c r="R180" s="567">
        <v>1</v>
      </c>
      <c r="S180" s="583">
        <v>0.1111111111111111</v>
      </c>
      <c r="T180" s="632">
        <v>0.5</v>
      </c>
      <c r="U180" s="614">
        <v>7.6923076923076927E-2</v>
      </c>
    </row>
    <row r="181" spans="1:21" ht="14.4" customHeight="1" x14ac:dyDescent="0.3">
      <c r="A181" s="566">
        <v>22</v>
      </c>
      <c r="B181" s="567" t="s">
        <v>437</v>
      </c>
      <c r="C181" s="567">
        <v>89301222</v>
      </c>
      <c r="D181" s="630" t="s">
        <v>1293</v>
      </c>
      <c r="E181" s="631" t="s">
        <v>764</v>
      </c>
      <c r="F181" s="567" t="s">
        <v>753</v>
      </c>
      <c r="G181" s="567" t="s">
        <v>783</v>
      </c>
      <c r="H181" s="567" t="s">
        <v>436</v>
      </c>
      <c r="I181" s="567" t="s">
        <v>956</v>
      </c>
      <c r="J181" s="567" t="s">
        <v>703</v>
      </c>
      <c r="K181" s="567" t="s">
        <v>704</v>
      </c>
      <c r="L181" s="568">
        <v>86.76</v>
      </c>
      <c r="M181" s="568">
        <v>867.60000000000014</v>
      </c>
      <c r="N181" s="567">
        <v>10</v>
      </c>
      <c r="O181" s="632">
        <v>8</v>
      </c>
      <c r="P181" s="568">
        <v>520.56000000000006</v>
      </c>
      <c r="Q181" s="583">
        <v>0.6</v>
      </c>
      <c r="R181" s="567">
        <v>6</v>
      </c>
      <c r="S181" s="583">
        <v>0.6</v>
      </c>
      <c r="T181" s="632">
        <v>5</v>
      </c>
      <c r="U181" s="614">
        <v>0.625</v>
      </c>
    </row>
    <row r="182" spans="1:21" ht="14.4" customHeight="1" x14ac:dyDescent="0.3">
      <c r="A182" s="566">
        <v>22</v>
      </c>
      <c r="B182" s="567" t="s">
        <v>437</v>
      </c>
      <c r="C182" s="567">
        <v>89301222</v>
      </c>
      <c r="D182" s="630" t="s">
        <v>1293</v>
      </c>
      <c r="E182" s="631" t="s">
        <v>764</v>
      </c>
      <c r="F182" s="567" t="s">
        <v>753</v>
      </c>
      <c r="G182" s="567" t="s">
        <v>1092</v>
      </c>
      <c r="H182" s="567" t="s">
        <v>556</v>
      </c>
      <c r="I182" s="567" t="s">
        <v>1093</v>
      </c>
      <c r="J182" s="567" t="s">
        <v>1094</v>
      </c>
      <c r="K182" s="567" t="s">
        <v>1095</v>
      </c>
      <c r="L182" s="568">
        <v>83.54</v>
      </c>
      <c r="M182" s="568">
        <v>83.54</v>
      </c>
      <c r="N182" s="567">
        <v>1</v>
      </c>
      <c r="O182" s="632">
        <v>1</v>
      </c>
      <c r="P182" s="568"/>
      <c r="Q182" s="583">
        <v>0</v>
      </c>
      <c r="R182" s="567"/>
      <c r="S182" s="583">
        <v>0</v>
      </c>
      <c r="T182" s="632"/>
      <c r="U182" s="614">
        <v>0</v>
      </c>
    </row>
    <row r="183" spans="1:21" ht="14.4" customHeight="1" x14ac:dyDescent="0.3">
      <c r="A183" s="566">
        <v>22</v>
      </c>
      <c r="B183" s="567" t="s">
        <v>437</v>
      </c>
      <c r="C183" s="567">
        <v>89301222</v>
      </c>
      <c r="D183" s="630" t="s">
        <v>1293</v>
      </c>
      <c r="E183" s="631" t="s">
        <v>764</v>
      </c>
      <c r="F183" s="567" t="s">
        <v>753</v>
      </c>
      <c r="G183" s="567" t="s">
        <v>957</v>
      </c>
      <c r="H183" s="567" t="s">
        <v>436</v>
      </c>
      <c r="I183" s="567" t="s">
        <v>1096</v>
      </c>
      <c r="J183" s="567" t="s">
        <v>1097</v>
      </c>
      <c r="K183" s="567" t="s">
        <v>1098</v>
      </c>
      <c r="L183" s="568">
        <v>347.08</v>
      </c>
      <c r="M183" s="568">
        <v>694.16</v>
      </c>
      <c r="N183" s="567">
        <v>2</v>
      </c>
      <c r="O183" s="632">
        <v>1</v>
      </c>
      <c r="P183" s="568">
        <v>694.16</v>
      </c>
      <c r="Q183" s="583">
        <v>1</v>
      </c>
      <c r="R183" s="567">
        <v>2</v>
      </c>
      <c r="S183" s="583">
        <v>1</v>
      </c>
      <c r="T183" s="632">
        <v>1</v>
      </c>
      <c r="U183" s="614">
        <v>1</v>
      </c>
    </row>
    <row r="184" spans="1:21" ht="14.4" customHeight="1" x14ac:dyDescent="0.3">
      <c r="A184" s="566">
        <v>22</v>
      </c>
      <c r="B184" s="567" t="s">
        <v>437</v>
      </c>
      <c r="C184" s="567">
        <v>89301222</v>
      </c>
      <c r="D184" s="630" t="s">
        <v>1293</v>
      </c>
      <c r="E184" s="631" t="s">
        <v>764</v>
      </c>
      <c r="F184" s="567" t="s">
        <v>753</v>
      </c>
      <c r="G184" s="567" t="s">
        <v>1040</v>
      </c>
      <c r="H184" s="567" t="s">
        <v>556</v>
      </c>
      <c r="I184" s="567" t="s">
        <v>1099</v>
      </c>
      <c r="J184" s="567" t="s">
        <v>557</v>
      </c>
      <c r="K184" s="567" t="s">
        <v>1100</v>
      </c>
      <c r="L184" s="568">
        <v>193.26</v>
      </c>
      <c r="M184" s="568">
        <v>193.26</v>
      </c>
      <c r="N184" s="567">
        <v>1</v>
      </c>
      <c r="O184" s="632">
        <v>1</v>
      </c>
      <c r="P184" s="568"/>
      <c r="Q184" s="583">
        <v>0</v>
      </c>
      <c r="R184" s="567"/>
      <c r="S184" s="583">
        <v>0</v>
      </c>
      <c r="T184" s="632"/>
      <c r="U184" s="614">
        <v>0</v>
      </c>
    </row>
    <row r="185" spans="1:21" ht="14.4" customHeight="1" x14ac:dyDescent="0.3">
      <c r="A185" s="566">
        <v>22</v>
      </c>
      <c r="B185" s="567" t="s">
        <v>437</v>
      </c>
      <c r="C185" s="567">
        <v>89301222</v>
      </c>
      <c r="D185" s="630" t="s">
        <v>1293</v>
      </c>
      <c r="E185" s="631" t="s">
        <v>764</v>
      </c>
      <c r="F185" s="567" t="s">
        <v>753</v>
      </c>
      <c r="G185" s="567" t="s">
        <v>1101</v>
      </c>
      <c r="H185" s="567" t="s">
        <v>436</v>
      </c>
      <c r="I185" s="567" t="s">
        <v>1102</v>
      </c>
      <c r="J185" s="567" t="s">
        <v>1103</v>
      </c>
      <c r="K185" s="567" t="s">
        <v>1104</v>
      </c>
      <c r="L185" s="568">
        <v>0</v>
      </c>
      <c r="M185" s="568">
        <v>0</v>
      </c>
      <c r="N185" s="567">
        <v>1</v>
      </c>
      <c r="O185" s="632">
        <v>0.5</v>
      </c>
      <c r="P185" s="568">
        <v>0</v>
      </c>
      <c r="Q185" s="583"/>
      <c r="R185" s="567">
        <v>1</v>
      </c>
      <c r="S185" s="583">
        <v>1</v>
      </c>
      <c r="T185" s="632">
        <v>0.5</v>
      </c>
      <c r="U185" s="614">
        <v>1</v>
      </c>
    </row>
    <row r="186" spans="1:21" ht="14.4" customHeight="1" x14ac:dyDescent="0.3">
      <c r="A186" s="566">
        <v>22</v>
      </c>
      <c r="B186" s="567" t="s">
        <v>437</v>
      </c>
      <c r="C186" s="567">
        <v>89301222</v>
      </c>
      <c r="D186" s="630" t="s">
        <v>1293</v>
      </c>
      <c r="E186" s="631" t="s">
        <v>764</v>
      </c>
      <c r="F186" s="567" t="s">
        <v>753</v>
      </c>
      <c r="G186" s="567" t="s">
        <v>1105</v>
      </c>
      <c r="H186" s="567" t="s">
        <v>436</v>
      </c>
      <c r="I186" s="567" t="s">
        <v>1106</v>
      </c>
      <c r="J186" s="567" t="s">
        <v>1107</v>
      </c>
      <c r="K186" s="567" t="s">
        <v>976</v>
      </c>
      <c r="L186" s="568">
        <v>268.10000000000002</v>
      </c>
      <c r="M186" s="568">
        <v>536.20000000000005</v>
      </c>
      <c r="N186" s="567">
        <v>2</v>
      </c>
      <c r="O186" s="632">
        <v>0.5</v>
      </c>
      <c r="P186" s="568"/>
      <c r="Q186" s="583">
        <v>0</v>
      </c>
      <c r="R186" s="567"/>
      <c r="S186" s="583">
        <v>0</v>
      </c>
      <c r="T186" s="632"/>
      <c r="U186" s="614">
        <v>0</v>
      </c>
    </row>
    <row r="187" spans="1:21" ht="14.4" customHeight="1" x14ac:dyDescent="0.3">
      <c r="A187" s="566">
        <v>22</v>
      </c>
      <c r="B187" s="567" t="s">
        <v>437</v>
      </c>
      <c r="C187" s="567">
        <v>89301222</v>
      </c>
      <c r="D187" s="630" t="s">
        <v>1293</v>
      </c>
      <c r="E187" s="631" t="s">
        <v>764</v>
      </c>
      <c r="F187" s="567" t="s">
        <v>753</v>
      </c>
      <c r="G187" s="567" t="s">
        <v>1108</v>
      </c>
      <c r="H187" s="567" t="s">
        <v>436</v>
      </c>
      <c r="I187" s="567" t="s">
        <v>1109</v>
      </c>
      <c r="J187" s="567" t="s">
        <v>1110</v>
      </c>
      <c r="K187" s="567" t="s">
        <v>1111</v>
      </c>
      <c r="L187" s="568">
        <v>391.32</v>
      </c>
      <c r="M187" s="568">
        <v>782.64</v>
      </c>
      <c r="N187" s="567">
        <v>2</v>
      </c>
      <c r="O187" s="632">
        <v>0.5</v>
      </c>
      <c r="P187" s="568">
        <v>782.64</v>
      </c>
      <c r="Q187" s="583">
        <v>1</v>
      </c>
      <c r="R187" s="567">
        <v>2</v>
      </c>
      <c r="S187" s="583">
        <v>1</v>
      </c>
      <c r="T187" s="632">
        <v>0.5</v>
      </c>
      <c r="U187" s="614">
        <v>1</v>
      </c>
    </row>
    <row r="188" spans="1:21" ht="14.4" customHeight="1" x14ac:dyDescent="0.3">
      <c r="A188" s="566">
        <v>22</v>
      </c>
      <c r="B188" s="567" t="s">
        <v>437</v>
      </c>
      <c r="C188" s="567">
        <v>89301222</v>
      </c>
      <c r="D188" s="630" t="s">
        <v>1293</v>
      </c>
      <c r="E188" s="631" t="s">
        <v>764</v>
      </c>
      <c r="F188" s="567" t="s">
        <v>753</v>
      </c>
      <c r="G188" s="567" t="s">
        <v>1112</v>
      </c>
      <c r="H188" s="567" t="s">
        <v>436</v>
      </c>
      <c r="I188" s="567" t="s">
        <v>1113</v>
      </c>
      <c r="J188" s="567" t="s">
        <v>1114</v>
      </c>
      <c r="K188" s="567" t="s">
        <v>1115</v>
      </c>
      <c r="L188" s="568">
        <v>0</v>
      </c>
      <c r="M188" s="568">
        <v>0</v>
      </c>
      <c r="N188" s="567">
        <v>2</v>
      </c>
      <c r="O188" s="632">
        <v>1</v>
      </c>
      <c r="P188" s="568"/>
      <c r="Q188" s="583"/>
      <c r="R188" s="567"/>
      <c r="S188" s="583">
        <v>0</v>
      </c>
      <c r="T188" s="632"/>
      <c r="U188" s="614">
        <v>0</v>
      </c>
    </row>
    <row r="189" spans="1:21" ht="14.4" customHeight="1" x14ac:dyDescent="0.3">
      <c r="A189" s="566">
        <v>22</v>
      </c>
      <c r="B189" s="567" t="s">
        <v>437</v>
      </c>
      <c r="C189" s="567">
        <v>89301222</v>
      </c>
      <c r="D189" s="630" t="s">
        <v>1293</v>
      </c>
      <c r="E189" s="631" t="s">
        <v>764</v>
      </c>
      <c r="F189" s="567" t="s">
        <v>753</v>
      </c>
      <c r="G189" s="567" t="s">
        <v>1116</v>
      </c>
      <c r="H189" s="567" t="s">
        <v>436</v>
      </c>
      <c r="I189" s="567" t="s">
        <v>1117</v>
      </c>
      <c r="J189" s="567" t="s">
        <v>1118</v>
      </c>
      <c r="K189" s="567" t="s">
        <v>1119</v>
      </c>
      <c r="L189" s="568">
        <v>71.95</v>
      </c>
      <c r="M189" s="568">
        <v>143.9</v>
      </c>
      <c r="N189" s="567">
        <v>2</v>
      </c>
      <c r="O189" s="632">
        <v>1</v>
      </c>
      <c r="P189" s="568">
        <v>143.9</v>
      </c>
      <c r="Q189" s="583">
        <v>1</v>
      </c>
      <c r="R189" s="567">
        <v>2</v>
      </c>
      <c r="S189" s="583">
        <v>1</v>
      </c>
      <c r="T189" s="632">
        <v>1</v>
      </c>
      <c r="U189" s="614">
        <v>1</v>
      </c>
    </row>
    <row r="190" spans="1:21" ht="14.4" customHeight="1" x14ac:dyDescent="0.3">
      <c r="A190" s="566">
        <v>22</v>
      </c>
      <c r="B190" s="567" t="s">
        <v>437</v>
      </c>
      <c r="C190" s="567">
        <v>89301222</v>
      </c>
      <c r="D190" s="630" t="s">
        <v>1293</v>
      </c>
      <c r="E190" s="631" t="s">
        <v>764</v>
      </c>
      <c r="F190" s="567" t="s">
        <v>753</v>
      </c>
      <c r="G190" s="567" t="s">
        <v>1120</v>
      </c>
      <c r="H190" s="567" t="s">
        <v>436</v>
      </c>
      <c r="I190" s="567" t="s">
        <v>1121</v>
      </c>
      <c r="J190" s="567" t="s">
        <v>1122</v>
      </c>
      <c r="K190" s="567" t="s">
        <v>1123</v>
      </c>
      <c r="L190" s="568">
        <v>17.53</v>
      </c>
      <c r="M190" s="568">
        <v>87.65</v>
      </c>
      <c r="N190" s="567">
        <v>5</v>
      </c>
      <c r="O190" s="632">
        <v>0.5</v>
      </c>
      <c r="P190" s="568"/>
      <c r="Q190" s="583">
        <v>0</v>
      </c>
      <c r="R190" s="567"/>
      <c r="S190" s="583">
        <v>0</v>
      </c>
      <c r="T190" s="632"/>
      <c r="U190" s="614">
        <v>0</v>
      </c>
    </row>
    <row r="191" spans="1:21" ht="14.4" customHeight="1" x14ac:dyDescent="0.3">
      <c r="A191" s="566">
        <v>22</v>
      </c>
      <c r="B191" s="567" t="s">
        <v>437</v>
      </c>
      <c r="C191" s="567">
        <v>89301222</v>
      </c>
      <c r="D191" s="630" t="s">
        <v>1293</v>
      </c>
      <c r="E191" s="631" t="s">
        <v>764</v>
      </c>
      <c r="F191" s="567" t="s">
        <v>753</v>
      </c>
      <c r="G191" s="567" t="s">
        <v>981</v>
      </c>
      <c r="H191" s="567" t="s">
        <v>436</v>
      </c>
      <c r="I191" s="567" t="s">
        <v>1124</v>
      </c>
      <c r="J191" s="567" t="s">
        <v>1125</v>
      </c>
      <c r="K191" s="567" t="s">
        <v>1126</v>
      </c>
      <c r="L191" s="568">
        <v>286.63</v>
      </c>
      <c r="M191" s="568">
        <v>286.63</v>
      </c>
      <c r="N191" s="567">
        <v>1</v>
      </c>
      <c r="O191" s="632">
        <v>0.5</v>
      </c>
      <c r="P191" s="568"/>
      <c r="Q191" s="583">
        <v>0</v>
      </c>
      <c r="R191" s="567"/>
      <c r="S191" s="583">
        <v>0</v>
      </c>
      <c r="T191" s="632"/>
      <c r="U191" s="614">
        <v>0</v>
      </c>
    </row>
    <row r="192" spans="1:21" ht="14.4" customHeight="1" x14ac:dyDescent="0.3">
      <c r="A192" s="566">
        <v>22</v>
      </c>
      <c r="B192" s="567" t="s">
        <v>437</v>
      </c>
      <c r="C192" s="567">
        <v>89301222</v>
      </c>
      <c r="D192" s="630" t="s">
        <v>1293</v>
      </c>
      <c r="E192" s="631" t="s">
        <v>765</v>
      </c>
      <c r="F192" s="567" t="s">
        <v>753</v>
      </c>
      <c r="G192" s="567" t="s">
        <v>822</v>
      </c>
      <c r="H192" s="567" t="s">
        <v>556</v>
      </c>
      <c r="I192" s="567" t="s">
        <v>722</v>
      </c>
      <c r="J192" s="567" t="s">
        <v>723</v>
      </c>
      <c r="K192" s="567" t="s">
        <v>724</v>
      </c>
      <c r="L192" s="568">
        <v>333.31</v>
      </c>
      <c r="M192" s="568">
        <v>666.62</v>
      </c>
      <c r="N192" s="567">
        <v>2</v>
      </c>
      <c r="O192" s="632">
        <v>2</v>
      </c>
      <c r="P192" s="568">
        <v>666.62</v>
      </c>
      <c r="Q192" s="583">
        <v>1</v>
      </c>
      <c r="R192" s="567">
        <v>2</v>
      </c>
      <c r="S192" s="583">
        <v>1</v>
      </c>
      <c r="T192" s="632">
        <v>2</v>
      </c>
      <c r="U192" s="614">
        <v>1</v>
      </c>
    </row>
    <row r="193" spans="1:21" ht="14.4" customHeight="1" x14ac:dyDescent="0.3">
      <c r="A193" s="566">
        <v>22</v>
      </c>
      <c r="B193" s="567" t="s">
        <v>437</v>
      </c>
      <c r="C193" s="567">
        <v>89301222</v>
      </c>
      <c r="D193" s="630" t="s">
        <v>1293</v>
      </c>
      <c r="E193" s="631" t="s">
        <v>765</v>
      </c>
      <c r="F193" s="567" t="s">
        <v>753</v>
      </c>
      <c r="G193" s="567" t="s">
        <v>872</v>
      </c>
      <c r="H193" s="567" t="s">
        <v>436</v>
      </c>
      <c r="I193" s="567" t="s">
        <v>1127</v>
      </c>
      <c r="J193" s="567" t="s">
        <v>874</v>
      </c>
      <c r="K193" s="567" t="s">
        <v>1128</v>
      </c>
      <c r="L193" s="568">
        <v>137.74</v>
      </c>
      <c r="M193" s="568">
        <v>275.48</v>
      </c>
      <c r="N193" s="567">
        <v>2</v>
      </c>
      <c r="O193" s="632">
        <v>1.5</v>
      </c>
      <c r="P193" s="568">
        <v>137.74</v>
      </c>
      <c r="Q193" s="583">
        <v>0.5</v>
      </c>
      <c r="R193" s="567">
        <v>1</v>
      </c>
      <c r="S193" s="583">
        <v>0.5</v>
      </c>
      <c r="T193" s="632">
        <v>0.5</v>
      </c>
      <c r="U193" s="614">
        <v>0.33333333333333331</v>
      </c>
    </row>
    <row r="194" spans="1:21" ht="14.4" customHeight="1" x14ac:dyDescent="0.3">
      <c r="A194" s="566">
        <v>22</v>
      </c>
      <c r="B194" s="567" t="s">
        <v>437</v>
      </c>
      <c r="C194" s="567">
        <v>89301222</v>
      </c>
      <c r="D194" s="630" t="s">
        <v>1293</v>
      </c>
      <c r="E194" s="631" t="s">
        <v>765</v>
      </c>
      <c r="F194" s="567" t="s">
        <v>753</v>
      </c>
      <c r="G194" s="567" t="s">
        <v>872</v>
      </c>
      <c r="H194" s="567" t="s">
        <v>436</v>
      </c>
      <c r="I194" s="567" t="s">
        <v>1129</v>
      </c>
      <c r="J194" s="567" t="s">
        <v>874</v>
      </c>
      <c r="K194" s="567" t="s">
        <v>1130</v>
      </c>
      <c r="L194" s="568">
        <v>137.74</v>
      </c>
      <c r="M194" s="568">
        <v>137.74</v>
      </c>
      <c r="N194" s="567">
        <v>1</v>
      </c>
      <c r="O194" s="632">
        <v>1</v>
      </c>
      <c r="P194" s="568"/>
      <c r="Q194" s="583">
        <v>0</v>
      </c>
      <c r="R194" s="567"/>
      <c r="S194" s="583">
        <v>0</v>
      </c>
      <c r="T194" s="632"/>
      <c r="U194" s="614">
        <v>0</v>
      </c>
    </row>
    <row r="195" spans="1:21" ht="14.4" customHeight="1" x14ac:dyDescent="0.3">
      <c r="A195" s="566">
        <v>22</v>
      </c>
      <c r="B195" s="567" t="s">
        <v>437</v>
      </c>
      <c r="C195" s="567">
        <v>89301222</v>
      </c>
      <c r="D195" s="630" t="s">
        <v>1293</v>
      </c>
      <c r="E195" s="631" t="s">
        <v>765</v>
      </c>
      <c r="F195" s="567" t="s">
        <v>753</v>
      </c>
      <c r="G195" s="567" t="s">
        <v>872</v>
      </c>
      <c r="H195" s="567" t="s">
        <v>436</v>
      </c>
      <c r="I195" s="567" t="s">
        <v>1131</v>
      </c>
      <c r="J195" s="567" t="s">
        <v>1132</v>
      </c>
      <c r="K195" s="567" t="s">
        <v>1133</v>
      </c>
      <c r="L195" s="568">
        <v>309.91000000000003</v>
      </c>
      <c r="M195" s="568">
        <v>309.91000000000003</v>
      </c>
      <c r="N195" s="567">
        <v>1</v>
      </c>
      <c r="O195" s="632">
        <v>1</v>
      </c>
      <c r="P195" s="568">
        <v>309.91000000000003</v>
      </c>
      <c r="Q195" s="583">
        <v>1</v>
      </c>
      <c r="R195" s="567">
        <v>1</v>
      </c>
      <c r="S195" s="583">
        <v>1</v>
      </c>
      <c r="T195" s="632">
        <v>1</v>
      </c>
      <c r="U195" s="614">
        <v>1</v>
      </c>
    </row>
    <row r="196" spans="1:21" ht="14.4" customHeight="1" x14ac:dyDescent="0.3">
      <c r="A196" s="566">
        <v>22</v>
      </c>
      <c r="B196" s="567" t="s">
        <v>437</v>
      </c>
      <c r="C196" s="567">
        <v>89301222</v>
      </c>
      <c r="D196" s="630" t="s">
        <v>1293</v>
      </c>
      <c r="E196" s="631" t="s">
        <v>765</v>
      </c>
      <c r="F196" s="567" t="s">
        <v>753</v>
      </c>
      <c r="G196" s="567" t="s">
        <v>1134</v>
      </c>
      <c r="H196" s="567" t="s">
        <v>436</v>
      </c>
      <c r="I196" s="567" t="s">
        <v>1135</v>
      </c>
      <c r="J196" s="567" t="s">
        <v>1136</v>
      </c>
      <c r="K196" s="567" t="s">
        <v>1137</v>
      </c>
      <c r="L196" s="568">
        <v>31.64</v>
      </c>
      <c r="M196" s="568">
        <v>31.64</v>
      </c>
      <c r="N196" s="567">
        <v>1</v>
      </c>
      <c r="O196" s="632">
        <v>0.5</v>
      </c>
      <c r="P196" s="568">
        <v>31.64</v>
      </c>
      <c r="Q196" s="583">
        <v>1</v>
      </c>
      <c r="R196" s="567">
        <v>1</v>
      </c>
      <c r="S196" s="583">
        <v>1</v>
      </c>
      <c r="T196" s="632">
        <v>0.5</v>
      </c>
      <c r="U196" s="614">
        <v>1</v>
      </c>
    </row>
    <row r="197" spans="1:21" ht="14.4" customHeight="1" x14ac:dyDescent="0.3">
      <c r="A197" s="566">
        <v>22</v>
      </c>
      <c r="B197" s="567" t="s">
        <v>437</v>
      </c>
      <c r="C197" s="567">
        <v>89301222</v>
      </c>
      <c r="D197" s="630" t="s">
        <v>1293</v>
      </c>
      <c r="E197" s="631" t="s">
        <v>766</v>
      </c>
      <c r="F197" s="567" t="s">
        <v>753</v>
      </c>
      <c r="G197" s="567" t="s">
        <v>856</v>
      </c>
      <c r="H197" s="567" t="s">
        <v>556</v>
      </c>
      <c r="I197" s="567" t="s">
        <v>1138</v>
      </c>
      <c r="J197" s="567" t="s">
        <v>1139</v>
      </c>
      <c r="K197" s="567" t="s">
        <v>1140</v>
      </c>
      <c r="L197" s="568">
        <v>787.03</v>
      </c>
      <c r="M197" s="568">
        <v>787.03</v>
      </c>
      <c r="N197" s="567">
        <v>1</v>
      </c>
      <c r="O197" s="632">
        <v>0.5</v>
      </c>
      <c r="P197" s="568">
        <v>787.03</v>
      </c>
      <c r="Q197" s="583">
        <v>1</v>
      </c>
      <c r="R197" s="567">
        <v>1</v>
      </c>
      <c r="S197" s="583">
        <v>1</v>
      </c>
      <c r="T197" s="632">
        <v>0.5</v>
      </c>
      <c r="U197" s="614">
        <v>1</v>
      </c>
    </row>
    <row r="198" spans="1:21" ht="14.4" customHeight="1" x14ac:dyDescent="0.3">
      <c r="A198" s="566">
        <v>22</v>
      </c>
      <c r="B198" s="567" t="s">
        <v>437</v>
      </c>
      <c r="C198" s="567">
        <v>89301222</v>
      </c>
      <c r="D198" s="630" t="s">
        <v>1293</v>
      </c>
      <c r="E198" s="631" t="s">
        <v>766</v>
      </c>
      <c r="F198" s="567" t="s">
        <v>753</v>
      </c>
      <c r="G198" s="567" t="s">
        <v>1141</v>
      </c>
      <c r="H198" s="567" t="s">
        <v>556</v>
      </c>
      <c r="I198" s="567" t="s">
        <v>1142</v>
      </c>
      <c r="J198" s="567" t="s">
        <v>1143</v>
      </c>
      <c r="K198" s="567" t="s">
        <v>1144</v>
      </c>
      <c r="L198" s="568">
        <v>69.86</v>
      </c>
      <c r="M198" s="568">
        <v>139.72</v>
      </c>
      <c r="N198" s="567">
        <v>2</v>
      </c>
      <c r="O198" s="632">
        <v>1</v>
      </c>
      <c r="P198" s="568"/>
      <c r="Q198" s="583">
        <v>0</v>
      </c>
      <c r="R198" s="567"/>
      <c r="S198" s="583">
        <v>0</v>
      </c>
      <c r="T198" s="632"/>
      <c r="U198" s="614">
        <v>0</v>
      </c>
    </row>
    <row r="199" spans="1:21" ht="14.4" customHeight="1" x14ac:dyDescent="0.3">
      <c r="A199" s="566">
        <v>22</v>
      </c>
      <c r="B199" s="567" t="s">
        <v>437</v>
      </c>
      <c r="C199" s="567">
        <v>89301222</v>
      </c>
      <c r="D199" s="630" t="s">
        <v>1293</v>
      </c>
      <c r="E199" s="631" t="s">
        <v>766</v>
      </c>
      <c r="F199" s="567" t="s">
        <v>753</v>
      </c>
      <c r="G199" s="567" t="s">
        <v>1145</v>
      </c>
      <c r="H199" s="567" t="s">
        <v>436</v>
      </c>
      <c r="I199" s="567" t="s">
        <v>1146</v>
      </c>
      <c r="J199" s="567" t="s">
        <v>1147</v>
      </c>
      <c r="K199" s="567" t="s">
        <v>1148</v>
      </c>
      <c r="L199" s="568">
        <v>116.46</v>
      </c>
      <c r="M199" s="568">
        <v>116.46</v>
      </c>
      <c r="N199" s="567">
        <v>1</v>
      </c>
      <c r="O199" s="632">
        <v>0.5</v>
      </c>
      <c r="P199" s="568">
        <v>116.46</v>
      </c>
      <c r="Q199" s="583">
        <v>1</v>
      </c>
      <c r="R199" s="567">
        <v>1</v>
      </c>
      <c r="S199" s="583">
        <v>1</v>
      </c>
      <c r="T199" s="632">
        <v>0.5</v>
      </c>
      <c r="U199" s="614">
        <v>1</v>
      </c>
    </row>
    <row r="200" spans="1:21" ht="14.4" customHeight="1" x14ac:dyDescent="0.3">
      <c r="A200" s="566">
        <v>22</v>
      </c>
      <c r="B200" s="567" t="s">
        <v>437</v>
      </c>
      <c r="C200" s="567">
        <v>89301222</v>
      </c>
      <c r="D200" s="630" t="s">
        <v>1293</v>
      </c>
      <c r="E200" s="631" t="s">
        <v>766</v>
      </c>
      <c r="F200" s="567" t="s">
        <v>753</v>
      </c>
      <c r="G200" s="567" t="s">
        <v>1149</v>
      </c>
      <c r="H200" s="567" t="s">
        <v>436</v>
      </c>
      <c r="I200" s="567" t="s">
        <v>1150</v>
      </c>
      <c r="J200" s="567" t="s">
        <v>1151</v>
      </c>
      <c r="K200" s="567" t="s">
        <v>1152</v>
      </c>
      <c r="L200" s="568">
        <v>80.959999999999994</v>
      </c>
      <c r="M200" s="568">
        <v>161.91999999999999</v>
      </c>
      <c r="N200" s="567">
        <v>2</v>
      </c>
      <c r="O200" s="632">
        <v>0.5</v>
      </c>
      <c r="P200" s="568">
        <v>161.91999999999999</v>
      </c>
      <c r="Q200" s="583">
        <v>1</v>
      </c>
      <c r="R200" s="567">
        <v>2</v>
      </c>
      <c r="S200" s="583">
        <v>1</v>
      </c>
      <c r="T200" s="632">
        <v>0.5</v>
      </c>
      <c r="U200" s="614">
        <v>1</v>
      </c>
    </row>
    <row r="201" spans="1:21" ht="14.4" customHeight="1" x14ac:dyDescent="0.3">
      <c r="A201" s="566">
        <v>22</v>
      </c>
      <c r="B201" s="567" t="s">
        <v>437</v>
      </c>
      <c r="C201" s="567">
        <v>89301222</v>
      </c>
      <c r="D201" s="630" t="s">
        <v>1293</v>
      </c>
      <c r="E201" s="631" t="s">
        <v>766</v>
      </c>
      <c r="F201" s="567" t="s">
        <v>753</v>
      </c>
      <c r="G201" s="567" t="s">
        <v>809</v>
      </c>
      <c r="H201" s="567" t="s">
        <v>436</v>
      </c>
      <c r="I201" s="567" t="s">
        <v>810</v>
      </c>
      <c r="J201" s="567" t="s">
        <v>811</v>
      </c>
      <c r="K201" s="567"/>
      <c r="L201" s="568">
        <v>0</v>
      </c>
      <c r="M201" s="568">
        <v>0</v>
      </c>
      <c r="N201" s="567">
        <v>1</v>
      </c>
      <c r="O201" s="632">
        <v>1</v>
      </c>
      <c r="P201" s="568">
        <v>0</v>
      </c>
      <c r="Q201" s="583"/>
      <c r="R201" s="567">
        <v>1</v>
      </c>
      <c r="S201" s="583">
        <v>1</v>
      </c>
      <c r="T201" s="632">
        <v>1</v>
      </c>
      <c r="U201" s="614">
        <v>1</v>
      </c>
    </row>
    <row r="202" spans="1:21" ht="14.4" customHeight="1" x14ac:dyDescent="0.3">
      <c r="A202" s="566">
        <v>22</v>
      </c>
      <c r="B202" s="567" t="s">
        <v>437</v>
      </c>
      <c r="C202" s="567">
        <v>89301222</v>
      </c>
      <c r="D202" s="630" t="s">
        <v>1293</v>
      </c>
      <c r="E202" s="631" t="s">
        <v>766</v>
      </c>
      <c r="F202" s="567" t="s">
        <v>753</v>
      </c>
      <c r="G202" s="567" t="s">
        <v>937</v>
      </c>
      <c r="H202" s="567" t="s">
        <v>436</v>
      </c>
      <c r="I202" s="567" t="s">
        <v>942</v>
      </c>
      <c r="J202" s="567" t="s">
        <v>939</v>
      </c>
      <c r="K202" s="567" t="s">
        <v>943</v>
      </c>
      <c r="L202" s="568">
        <v>61.29</v>
      </c>
      <c r="M202" s="568">
        <v>61.29</v>
      </c>
      <c r="N202" s="567">
        <v>1</v>
      </c>
      <c r="O202" s="632">
        <v>0.5</v>
      </c>
      <c r="P202" s="568">
        <v>61.29</v>
      </c>
      <c r="Q202" s="583">
        <v>1</v>
      </c>
      <c r="R202" s="567">
        <v>1</v>
      </c>
      <c r="S202" s="583">
        <v>1</v>
      </c>
      <c r="T202" s="632">
        <v>0.5</v>
      </c>
      <c r="U202" s="614">
        <v>1</v>
      </c>
    </row>
    <row r="203" spans="1:21" ht="14.4" customHeight="1" x14ac:dyDescent="0.3">
      <c r="A203" s="566">
        <v>22</v>
      </c>
      <c r="B203" s="567" t="s">
        <v>437</v>
      </c>
      <c r="C203" s="567">
        <v>89301222</v>
      </c>
      <c r="D203" s="630" t="s">
        <v>1293</v>
      </c>
      <c r="E203" s="631" t="s">
        <v>766</v>
      </c>
      <c r="F203" s="567" t="s">
        <v>753</v>
      </c>
      <c r="G203" s="567" t="s">
        <v>783</v>
      </c>
      <c r="H203" s="567" t="s">
        <v>556</v>
      </c>
      <c r="I203" s="567" t="s">
        <v>829</v>
      </c>
      <c r="J203" s="567" t="s">
        <v>830</v>
      </c>
      <c r="K203" s="567" t="s">
        <v>831</v>
      </c>
      <c r="L203" s="568">
        <v>65.069999999999993</v>
      </c>
      <c r="M203" s="568">
        <v>325.34999999999997</v>
      </c>
      <c r="N203" s="567">
        <v>5</v>
      </c>
      <c r="O203" s="632">
        <v>4.5</v>
      </c>
      <c r="P203" s="568">
        <v>65.069999999999993</v>
      </c>
      <c r="Q203" s="583">
        <v>0.2</v>
      </c>
      <c r="R203" s="567">
        <v>1</v>
      </c>
      <c r="S203" s="583">
        <v>0.2</v>
      </c>
      <c r="T203" s="632">
        <v>0.5</v>
      </c>
      <c r="U203" s="614">
        <v>0.1111111111111111</v>
      </c>
    </row>
    <row r="204" spans="1:21" ht="14.4" customHeight="1" x14ac:dyDescent="0.3">
      <c r="A204" s="566">
        <v>22</v>
      </c>
      <c r="B204" s="567" t="s">
        <v>437</v>
      </c>
      <c r="C204" s="567">
        <v>89301222</v>
      </c>
      <c r="D204" s="630" t="s">
        <v>1293</v>
      </c>
      <c r="E204" s="631" t="s">
        <v>766</v>
      </c>
      <c r="F204" s="567" t="s">
        <v>753</v>
      </c>
      <c r="G204" s="567" t="s">
        <v>783</v>
      </c>
      <c r="H204" s="567" t="s">
        <v>556</v>
      </c>
      <c r="I204" s="567" t="s">
        <v>705</v>
      </c>
      <c r="J204" s="567" t="s">
        <v>559</v>
      </c>
      <c r="K204" s="567" t="s">
        <v>560</v>
      </c>
      <c r="L204" s="568">
        <v>108.46</v>
      </c>
      <c r="M204" s="568">
        <v>325.38</v>
      </c>
      <c r="N204" s="567">
        <v>3</v>
      </c>
      <c r="O204" s="632">
        <v>1.5</v>
      </c>
      <c r="P204" s="568">
        <v>216.92</v>
      </c>
      <c r="Q204" s="583">
        <v>0.66666666666666663</v>
      </c>
      <c r="R204" s="567">
        <v>2</v>
      </c>
      <c r="S204" s="583">
        <v>0.66666666666666663</v>
      </c>
      <c r="T204" s="632">
        <v>1</v>
      </c>
      <c r="U204" s="614">
        <v>0.66666666666666663</v>
      </c>
    </row>
    <row r="205" spans="1:21" ht="14.4" customHeight="1" x14ac:dyDescent="0.3">
      <c r="A205" s="566">
        <v>22</v>
      </c>
      <c r="B205" s="567" t="s">
        <v>437</v>
      </c>
      <c r="C205" s="567">
        <v>89301222</v>
      </c>
      <c r="D205" s="630" t="s">
        <v>1293</v>
      </c>
      <c r="E205" s="631" t="s">
        <v>766</v>
      </c>
      <c r="F205" s="567" t="s">
        <v>753</v>
      </c>
      <c r="G205" s="567" t="s">
        <v>783</v>
      </c>
      <c r="H205" s="567" t="s">
        <v>436</v>
      </c>
      <c r="I205" s="567" t="s">
        <v>1089</v>
      </c>
      <c r="J205" s="567" t="s">
        <v>1153</v>
      </c>
      <c r="K205" s="567" t="s">
        <v>1091</v>
      </c>
      <c r="L205" s="568">
        <v>65.069999999999993</v>
      </c>
      <c r="M205" s="568">
        <v>65.069999999999993</v>
      </c>
      <c r="N205" s="567">
        <v>1</v>
      </c>
      <c r="O205" s="632">
        <v>1</v>
      </c>
      <c r="P205" s="568">
        <v>65.069999999999993</v>
      </c>
      <c r="Q205" s="583">
        <v>1</v>
      </c>
      <c r="R205" s="567">
        <v>1</v>
      </c>
      <c r="S205" s="583">
        <v>1</v>
      </c>
      <c r="T205" s="632">
        <v>1</v>
      </c>
      <c r="U205" s="614">
        <v>1</v>
      </c>
    </row>
    <row r="206" spans="1:21" ht="14.4" customHeight="1" x14ac:dyDescent="0.3">
      <c r="A206" s="566">
        <v>22</v>
      </c>
      <c r="B206" s="567" t="s">
        <v>437</v>
      </c>
      <c r="C206" s="567">
        <v>89301222</v>
      </c>
      <c r="D206" s="630" t="s">
        <v>1293</v>
      </c>
      <c r="E206" s="631" t="s">
        <v>766</v>
      </c>
      <c r="F206" s="567" t="s">
        <v>753</v>
      </c>
      <c r="G206" s="567" t="s">
        <v>783</v>
      </c>
      <c r="H206" s="567" t="s">
        <v>556</v>
      </c>
      <c r="I206" s="567" t="s">
        <v>709</v>
      </c>
      <c r="J206" s="567" t="s">
        <v>567</v>
      </c>
      <c r="K206" s="567" t="s">
        <v>710</v>
      </c>
      <c r="L206" s="568">
        <v>130.15</v>
      </c>
      <c r="M206" s="568">
        <v>390.45000000000005</v>
      </c>
      <c r="N206" s="567">
        <v>3</v>
      </c>
      <c r="O206" s="632">
        <v>3</v>
      </c>
      <c r="P206" s="568"/>
      <c r="Q206" s="583">
        <v>0</v>
      </c>
      <c r="R206" s="567"/>
      <c r="S206" s="583">
        <v>0</v>
      </c>
      <c r="T206" s="632"/>
      <c r="U206" s="614">
        <v>0</v>
      </c>
    </row>
    <row r="207" spans="1:21" ht="14.4" customHeight="1" x14ac:dyDescent="0.3">
      <c r="A207" s="566">
        <v>22</v>
      </c>
      <c r="B207" s="567" t="s">
        <v>437</v>
      </c>
      <c r="C207" s="567">
        <v>89301222</v>
      </c>
      <c r="D207" s="630" t="s">
        <v>1293</v>
      </c>
      <c r="E207" s="631" t="s">
        <v>766</v>
      </c>
      <c r="F207" s="567" t="s">
        <v>753</v>
      </c>
      <c r="G207" s="567" t="s">
        <v>783</v>
      </c>
      <c r="H207" s="567" t="s">
        <v>556</v>
      </c>
      <c r="I207" s="567" t="s">
        <v>711</v>
      </c>
      <c r="J207" s="567" t="s">
        <v>569</v>
      </c>
      <c r="K207" s="567" t="s">
        <v>712</v>
      </c>
      <c r="L207" s="568">
        <v>50.57</v>
      </c>
      <c r="M207" s="568">
        <v>101.14</v>
      </c>
      <c r="N207" s="567">
        <v>2</v>
      </c>
      <c r="O207" s="632">
        <v>2</v>
      </c>
      <c r="P207" s="568"/>
      <c r="Q207" s="583">
        <v>0</v>
      </c>
      <c r="R207" s="567"/>
      <c r="S207" s="583">
        <v>0</v>
      </c>
      <c r="T207" s="632"/>
      <c r="U207" s="614">
        <v>0</v>
      </c>
    </row>
    <row r="208" spans="1:21" ht="14.4" customHeight="1" x14ac:dyDescent="0.3">
      <c r="A208" s="566">
        <v>22</v>
      </c>
      <c r="B208" s="567" t="s">
        <v>437</v>
      </c>
      <c r="C208" s="567">
        <v>89301222</v>
      </c>
      <c r="D208" s="630" t="s">
        <v>1293</v>
      </c>
      <c r="E208" s="631" t="s">
        <v>766</v>
      </c>
      <c r="F208" s="567" t="s">
        <v>753</v>
      </c>
      <c r="G208" s="567" t="s">
        <v>783</v>
      </c>
      <c r="H208" s="567" t="s">
        <v>556</v>
      </c>
      <c r="I208" s="567" t="s">
        <v>713</v>
      </c>
      <c r="J208" s="567" t="s">
        <v>570</v>
      </c>
      <c r="K208" s="567" t="s">
        <v>714</v>
      </c>
      <c r="L208" s="568">
        <v>86.76</v>
      </c>
      <c r="M208" s="568">
        <v>1214.6400000000001</v>
      </c>
      <c r="N208" s="567">
        <v>14</v>
      </c>
      <c r="O208" s="632">
        <v>12</v>
      </c>
      <c r="P208" s="568">
        <v>520.56000000000006</v>
      </c>
      <c r="Q208" s="583">
        <v>0.4285714285714286</v>
      </c>
      <c r="R208" s="567">
        <v>6</v>
      </c>
      <c r="S208" s="583">
        <v>0.42857142857142855</v>
      </c>
      <c r="T208" s="632">
        <v>4.5</v>
      </c>
      <c r="U208" s="614">
        <v>0.375</v>
      </c>
    </row>
    <row r="209" spans="1:21" ht="14.4" customHeight="1" x14ac:dyDescent="0.3">
      <c r="A209" s="566">
        <v>22</v>
      </c>
      <c r="B209" s="567" t="s">
        <v>437</v>
      </c>
      <c r="C209" s="567">
        <v>89301222</v>
      </c>
      <c r="D209" s="630" t="s">
        <v>1293</v>
      </c>
      <c r="E209" s="631" t="s">
        <v>766</v>
      </c>
      <c r="F209" s="567" t="s">
        <v>753</v>
      </c>
      <c r="G209" s="567" t="s">
        <v>783</v>
      </c>
      <c r="H209" s="567" t="s">
        <v>436</v>
      </c>
      <c r="I209" s="567" t="s">
        <v>718</v>
      </c>
      <c r="J209" s="567" t="s">
        <v>719</v>
      </c>
      <c r="K209" s="567" t="s">
        <v>720</v>
      </c>
      <c r="L209" s="568">
        <v>86.76</v>
      </c>
      <c r="M209" s="568">
        <v>86.76</v>
      </c>
      <c r="N209" s="567">
        <v>1</v>
      </c>
      <c r="O209" s="632">
        <v>1</v>
      </c>
      <c r="P209" s="568"/>
      <c r="Q209" s="583">
        <v>0</v>
      </c>
      <c r="R209" s="567"/>
      <c r="S209" s="583">
        <v>0</v>
      </c>
      <c r="T209" s="632"/>
      <c r="U209" s="614">
        <v>0</v>
      </c>
    </row>
    <row r="210" spans="1:21" ht="14.4" customHeight="1" x14ac:dyDescent="0.3">
      <c r="A210" s="566">
        <v>22</v>
      </c>
      <c r="B210" s="567" t="s">
        <v>437</v>
      </c>
      <c r="C210" s="567">
        <v>89301222</v>
      </c>
      <c r="D210" s="630" t="s">
        <v>1293</v>
      </c>
      <c r="E210" s="631" t="s">
        <v>766</v>
      </c>
      <c r="F210" s="567" t="s">
        <v>753</v>
      </c>
      <c r="G210" s="567" t="s">
        <v>783</v>
      </c>
      <c r="H210" s="567" t="s">
        <v>436</v>
      </c>
      <c r="I210" s="567" t="s">
        <v>956</v>
      </c>
      <c r="J210" s="567" t="s">
        <v>703</v>
      </c>
      <c r="K210" s="567" t="s">
        <v>704</v>
      </c>
      <c r="L210" s="568">
        <v>86.76</v>
      </c>
      <c r="M210" s="568">
        <v>86.76</v>
      </c>
      <c r="N210" s="567">
        <v>1</v>
      </c>
      <c r="O210" s="632">
        <v>1</v>
      </c>
      <c r="P210" s="568">
        <v>86.76</v>
      </c>
      <c r="Q210" s="583">
        <v>1</v>
      </c>
      <c r="R210" s="567">
        <v>1</v>
      </c>
      <c r="S210" s="583">
        <v>1</v>
      </c>
      <c r="T210" s="632">
        <v>1</v>
      </c>
      <c r="U210" s="614">
        <v>1</v>
      </c>
    </row>
    <row r="211" spans="1:21" ht="14.4" customHeight="1" x14ac:dyDescent="0.3">
      <c r="A211" s="566">
        <v>22</v>
      </c>
      <c r="B211" s="567" t="s">
        <v>437</v>
      </c>
      <c r="C211" s="567">
        <v>89301222</v>
      </c>
      <c r="D211" s="630" t="s">
        <v>1293</v>
      </c>
      <c r="E211" s="631" t="s">
        <v>766</v>
      </c>
      <c r="F211" s="567" t="s">
        <v>753</v>
      </c>
      <c r="G211" s="567" t="s">
        <v>1154</v>
      </c>
      <c r="H211" s="567" t="s">
        <v>436</v>
      </c>
      <c r="I211" s="567" t="s">
        <v>1155</v>
      </c>
      <c r="J211" s="567" t="s">
        <v>1156</v>
      </c>
      <c r="K211" s="567" t="s">
        <v>1157</v>
      </c>
      <c r="L211" s="568">
        <v>441.82</v>
      </c>
      <c r="M211" s="568">
        <v>441.82</v>
      </c>
      <c r="N211" s="567">
        <v>1</v>
      </c>
      <c r="O211" s="632">
        <v>0.5</v>
      </c>
      <c r="P211" s="568">
        <v>441.82</v>
      </c>
      <c r="Q211" s="583">
        <v>1</v>
      </c>
      <c r="R211" s="567">
        <v>1</v>
      </c>
      <c r="S211" s="583">
        <v>1</v>
      </c>
      <c r="T211" s="632">
        <v>0.5</v>
      </c>
      <c r="U211" s="614">
        <v>1</v>
      </c>
    </row>
    <row r="212" spans="1:21" ht="14.4" customHeight="1" x14ac:dyDescent="0.3">
      <c r="A212" s="566">
        <v>22</v>
      </c>
      <c r="B212" s="567" t="s">
        <v>437</v>
      </c>
      <c r="C212" s="567">
        <v>89301222</v>
      </c>
      <c r="D212" s="630" t="s">
        <v>1293</v>
      </c>
      <c r="E212" s="631" t="s">
        <v>766</v>
      </c>
      <c r="F212" s="567" t="s">
        <v>753</v>
      </c>
      <c r="G212" s="567" t="s">
        <v>1158</v>
      </c>
      <c r="H212" s="567" t="s">
        <v>436</v>
      </c>
      <c r="I212" s="567" t="s">
        <v>1159</v>
      </c>
      <c r="J212" s="567" t="s">
        <v>1160</v>
      </c>
      <c r="K212" s="567" t="s">
        <v>1161</v>
      </c>
      <c r="L212" s="568">
        <v>0</v>
      </c>
      <c r="M212" s="568">
        <v>0</v>
      </c>
      <c r="N212" s="567">
        <v>2</v>
      </c>
      <c r="O212" s="632">
        <v>1</v>
      </c>
      <c r="P212" s="568"/>
      <c r="Q212" s="583"/>
      <c r="R212" s="567"/>
      <c r="S212" s="583">
        <v>0</v>
      </c>
      <c r="T212" s="632"/>
      <c r="U212" s="614">
        <v>0</v>
      </c>
    </row>
    <row r="213" spans="1:21" ht="14.4" customHeight="1" x14ac:dyDescent="0.3">
      <c r="A213" s="566">
        <v>22</v>
      </c>
      <c r="B213" s="567" t="s">
        <v>437</v>
      </c>
      <c r="C213" s="567">
        <v>89301222</v>
      </c>
      <c r="D213" s="630" t="s">
        <v>1293</v>
      </c>
      <c r="E213" s="631" t="s">
        <v>766</v>
      </c>
      <c r="F213" s="567" t="s">
        <v>753</v>
      </c>
      <c r="G213" s="567" t="s">
        <v>1162</v>
      </c>
      <c r="H213" s="567" t="s">
        <v>556</v>
      </c>
      <c r="I213" s="567" t="s">
        <v>1163</v>
      </c>
      <c r="J213" s="567" t="s">
        <v>1164</v>
      </c>
      <c r="K213" s="567" t="s">
        <v>1165</v>
      </c>
      <c r="L213" s="568">
        <v>140.25</v>
      </c>
      <c r="M213" s="568">
        <v>280.5</v>
      </c>
      <c r="N213" s="567">
        <v>2</v>
      </c>
      <c r="O213" s="632">
        <v>1</v>
      </c>
      <c r="P213" s="568"/>
      <c r="Q213" s="583">
        <v>0</v>
      </c>
      <c r="R213" s="567"/>
      <c r="S213" s="583">
        <v>0</v>
      </c>
      <c r="T213" s="632"/>
      <c r="U213" s="614">
        <v>0</v>
      </c>
    </row>
    <row r="214" spans="1:21" ht="14.4" customHeight="1" x14ac:dyDescent="0.3">
      <c r="A214" s="566">
        <v>22</v>
      </c>
      <c r="B214" s="567" t="s">
        <v>437</v>
      </c>
      <c r="C214" s="567">
        <v>89301222</v>
      </c>
      <c r="D214" s="630" t="s">
        <v>1293</v>
      </c>
      <c r="E214" s="631" t="s">
        <v>766</v>
      </c>
      <c r="F214" s="567" t="s">
        <v>753</v>
      </c>
      <c r="G214" s="567" t="s">
        <v>1166</v>
      </c>
      <c r="H214" s="567" t="s">
        <v>436</v>
      </c>
      <c r="I214" s="567" t="s">
        <v>1167</v>
      </c>
      <c r="J214" s="567" t="s">
        <v>609</v>
      </c>
      <c r="K214" s="567" t="s">
        <v>1168</v>
      </c>
      <c r="L214" s="568">
        <v>57.85</v>
      </c>
      <c r="M214" s="568">
        <v>115.7</v>
      </c>
      <c r="N214" s="567">
        <v>2</v>
      </c>
      <c r="O214" s="632">
        <v>1</v>
      </c>
      <c r="P214" s="568">
        <v>115.7</v>
      </c>
      <c r="Q214" s="583">
        <v>1</v>
      </c>
      <c r="R214" s="567">
        <v>2</v>
      </c>
      <c r="S214" s="583">
        <v>1</v>
      </c>
      <c r="T214" s="632">
        <v>1</v>
      </c>
      <c r="U214" s="614">
        <v>1</v>
      </c>
    </row>
    <row r="215" spans="1:21" ht="14.4" customHeight="1" x14ac:dyDescent="0.3">
      <c r="A215" s="566">
        <v>22</v>
      </c>
      <c r="B215" s="567" t="s">
        <v>437</v>
      </c>
      <c r="C215" s="567">
        <v>89301222</v>
      </c>
      <c r="D215" s="630" t="s">
        <v>1293</v>
      </c>
      <c r="E215" s="631" t="s">
        <v>766</v>
      </c>
      <c r="F215" s="567" t="s">
        <v>753</v>
      </c>
      <c r="G215" s="567" t="s">
        <v>1169</v>
      </c>
      <c r="H215" s="567" t="s">
        <v>436</v>
      </c>
      <c r="I215" s="567" t="s">
        <v>1170</v>
      </c>
      <c r="J215" s="567" t="s">
        <v>1171</v>
      </c>
      <c r="K215" s="567" t="s">
        <v>1172</v>
      </c>
      <c r="L215" s="568">
        <v>226.23</v>
      </c>
      <c r="M215" s="568">
        <v>452.46</v>
      </c>
      <c r="N215" s="567">
        <v>2</v>
      </c>
      <c r="O215" s="632">
        <v>0.5</v>
      </c>
      <c r="P215" s="568">
        <v>452.46</v>
      </c>
      <c r="Q215" s="583">
        <v>1</v>
      </c>
      <c r="R215" s="567">
        <v>2</v>
      </c>
      <c r="S215" s="583">
        <v>1</v>
      </c>
      <c r="T215" s="632">
        <v>0.5</v>
      </c>
      <c r="U215" s="614">
        <v>1</v>
      </c>
    </row>
    <row r="216" spans="1:21" ht="14.4" customHeight="1" x14ac:dyDescent="0.3">
      <c r="A216" s="566">
        <v>22</v>
      </c>
      <c r="B216" s="567" t="s">
        <v>437</v>
      </c>
      <c r="C216" s="567">
        <v>89301222</v>
      </c>
      <c r="D216" s="630" t="s">
        <v>1293</v>
      </c>
      <c r="E216" s="631" t="s">
        <v>766</v>
      </c>
      <c r="F216" s="567" t="s">
        <v>753</v>
      </c>
      <c r="G216" s="567" t="s">
        <v>985</v>
      </c>
      <c r="H216" s="567" t="s">
        <v>436</v>
      </c>
      <c r="I216" s="567" t="s">
        <v>988</v>
      </c>
      <c r="J216" s="567" t="s">
        <v>987</v>
      </c>
      <c r="K216" s="567" t="s">
        <v>525</v>
      </c>
      <c r="L216" s="568">
        <v>0</v>
      </c>
      <c r="M216" s="568">
        <v>0</v>
      </c>
      <c r="N216" s="567">
        <v>2</v>
      </c>
      <c r="O216" s="632">
        <v>1</v>
      </c>
      <c r="P216" s="568">
        <v>0</v>
      </c>
      <c r="Q216" s="583"/>
      <c r="R216" s="567">
        <v>2</v>
      </c>
      <c r="S216" s="583">
        <v>1</v>
      </c>
      <c r="T216" s="632">
        <v>1</v>
      </c>
      <c r="U216" s="614">
        <v>1</v>
      </c>
    </row>
    <row r="217" spans="1:21" ht="14.4" customHeight="1" x14ac:dyDescent="0.3">
      <c r="A217" s="566">
        <v>22</v>
      </c>
      <c r="B217" s="567" t="s">
        <v>437</v>
      </c>
      <c r="C217" s="567">
        <v>89301222</v>
      </c>
      <c r="D217" s="630" t="s">
        <v>1293</v>
      </c>
      <c r="E217" s="631" t="s">
        <v>767</v>
      </c>
      <c r="F217" s="567" t="s">
        <v>753</v>
      </c>
      <c r="G217" s="567" t="s">
        <v>1048</v>
      </c>
      <c r="H217" s="567" t="s">
        <v>436</v>
      </c>
      <c r="I217" s="567" t="s">
        <v>1049</v>
      </c>
      <c r="J217" s="567" t="s">
        <v>1050</v>
      </c>
      <c r="K217" s="567" t="s">
        <v>549</v>
      </c>
      <c r="L217" s="568">
        <v>44.89</v>
      </c>
      <c r="M217" s="568">
        <v>44.89</v>
      </c>
      <c r="N217" s="567">
        <v>1</v>
      </c>
      <c r="O217" s="632">
        <v>0.5</v>
      </c>
      <c r="P217" s="568">
        <v>44.89</v>
      </c>
      <c r="Q217" s="583">
        <v>1</v>
      </c>
      <c r="R217" s="567">
        <v>1</v>
      </c>
      <c r="S217" s="583">
        <v>1</v>
      </c>
      <c r="T217" s="632">
        <v>0.5</v>
      </c>
      <c r="U217" s="614">
        <v>1</v>
      </c>
    </row>
    <row r="218" spans="1:21" ht="14.4" customHeight="1" x14ac:dyDescent="0.3">
      <c r="A218" s="566">
        <v>22</v>
      </c>
      <c r="B218" s="567" t="s">
        <v>437</v>
      </c>
      <c r="C218" s="567">
        <v>89301222</v>
      </c>
      <c r="D218" s="630" t="s">
        <v>1293</v>
      </c>
      <c r="E218" s="631" t="s">
        <v>767</v>
      </c>
      <c r="F218" s="567" t="s">
        <v>753</v>
      </c>
      <c r="G218" s="567" t="s">
        <v>799</v>
      </c>
      <c r="H218" s="567" t="s">
        <v>436</v>
      </c>
      <c r="I218" s="567" t="s">
        <v>1173</v>
      </c>
      <c r="J218" s="567" t="s">
        <v>1174</v>
      </c>
      <c r="K218" s="567" t="s">
        <v>774</v>
      </c>
      <c r="L218" s="568">
        <v>111.01</v>
      </c>
      <c r="M218" s="568">
        <v>222.02</v>
      </c>
      <c r="N218" s="567">
        <v>2</v>
      </c>
      <c r="O218" s="632">
        <v>1</v>
      </c>
      <c r="P218" s="568"/>
      <c r="Q218" s="583">
        <v>0</v>
      </c>
      <c r="R218" s="567"/>
      <c r="S218" s="583">
        <v>0</v>
      </c>
      <c r="T218" s="632"/>
      <c r="U218" s="614">
        <v>0</v>
      </c>
    </row>
    <row r="219" spans="1:21" ht="14.4" customHeight="1" x14ac:dyDescent="0.3">
      <c r="A219" s="566">
        <v>22</v>
      </c>
      <c r="B219" s="567" t="s">
        <v>437</v>
      </c>
      <c r="C219" s="567">
        <v>89301222</v>
      </c>
      <c r="D219" s="630" t="s">
        <v>1293</v>
      </c>
      <c r="E219" s="631" t="s">
        <v>767</v>
      </c>
      <c r="F219" s="567" t="s">
        <v>753</v>
      </c>
      <c r="G219" s="567" t="s">
        <v>799</v>
      </c>
      <c r="H219" s="567" t="s">
        <v>436</v>
      </c>
      <c r="I219" s="567" t="s">
        <v>1175</v>
      </c>
      <c r="J219" s="567" t="s">
        <v>1174</v>
      </c>
      <c r="K219" s="567" t="s">
        <v>1176</v>
      </c>
      <c r="L219" s="568">
        <v>370.04</v>
      </c>
      <c r="M219" s="568">
        <v>370.04</v>
      </c>
      <c r="N219" s="567">
        <v>1</v>
      </c>
      <c r="O219" s="632"/>
      <c r="P219" s="568">
        <v>370.04</v>
      </c>
      <c r="Q219" s="583">
        <v>1</v>
      </c>
      <c r="R219" s="567">
        <v>1</v>
      </c>
      <c r="S219" s="583">
        <v>1</v>
      </c>
      <c r="T219" s="632"/>
      <c r="U219" s="614"/>
    </row>
    <row r="220" spans="1:21" ht="14.4" customHeight="1" x14ac:dyDescent="0.3">
      <c r="A220" s="566">
        <v>22</v>
      </c>
      <c r="B220" s="567" t="s">
        <v>437</v>
      </c>
      <c r="C220" s="567">
        <v>89301222</v>
      </c>
      <c r="D220" s="630" t="s">
        <v>1293</v>
      </c>
      <c r="E220" s="631" t="s">
        <v>767</v>
      </c>
      <c r="F220" s="567" t="s">
        <v>753</v>
      </c>
      <c r="G220" s="567" t="s">
        <v>822</v>
      </c>
      <c r="H220" s="567" t="s">
        <v>556</v>
      </c>
      <c r="I220" s="567" t="s">
        <v>722</v>
      </c>
      <c r="J220" s="567" t="s">
        <v>723</v>
      </c>
      <c r="K220" s="567" t="s">
        <v>724</v>
      </c>
      <c r="L220" s="568">
        <v>333.31</v>
      </c>
      <c r="M220" s="568">
        <v>333.31</v>
      </c>
      <c r="N220" s="567">
        <v>1</v>
      </c>
      <c r="O220" s="632">
        <v>1</v>
      </c>
      <c r="P220" s="568">
        <v>333.31</v>
      </c>
      <c r="Q220" s="583">
        <v>1</v>
      </c>
      <c r="R220" s="567">
        <v>1</v>
      </c>
      <c r="S220" s="583">
        <v>1</v>
      </c>
      <c r="T220" s="632">
        <v>1</v>
      </c>
      <c r="U220" s="614">
        <v>1</v>
      </c>
    </row>
    <row r="221" spans="1:21" ht="14.4" customHeight="1" x14ac:dyDescent="0.3">
      <c r="A221" s="566">
        <v>22</v>
      </c>
      <c r="B221" s="567" t="s">
        <v>437</v>
      </c>
      <c r="C221" s="567">
        <v>89301222</v>
      </c>
      <c r="D221" s="630" t="s">
        <v>1293</v>
      </c>
      <c r="E221" s="631" t="s">
        <v>767</v>
      </c>
      <c r="F221" s="567" t="s">
        <v>753</v>
      </c>
      <c r="G221" s="567" t="s">
        <v>1177</v>
      </c>
      <c r="H221" s="567" t="s">
        <v>436</v>
      </c>
      <c r="I221" s="567" t="s">
        <v>1178</v>
      </c>
      <c r="J221" s="567" t="s">
        <v>515</v>
      </c>
      <c r="K221" s="567" t="s">
        <v>516</v>
      </c>
      <c r="L221" s="568">
        <v>0</v>
      </c>
      <c r="M221" s="568">
        <v>0</v>
      </c>
      <c r="N221" s="567">
        <v>1</v>
      </c>
      <c r="O221" s="632">
        <v>1</v>
      </c>
      <c r="P221" s="568">
        <v>0</v>
      </c>
      <c r="Q221" s="583"/>
      <c r="R221" s="567">
        <v>1</v>
      </c>
      <c r="S221" s="583">
        <v>1</v>
      </c>
      <c r="T221" s="632">
        <v>1</v>
      </c>
      <c r="U221" s="614">
        <v>1</v>
      </c>
    </row>
    <row r="222" spans="1:21" ht="14.4" customHeight="1" x14ac:dyDescent="0.3">
      <c r="A222" s="566">
        <v>22</v>
      </c>
      <c r="B222" s="567" t="s">
        <v>437</v>
      </c>
      <c r="C222" s="567">
        <v>89301222</v>
      </c>
      <c r="D222" s="630" t="s">
        <v>1293</v>
      </c>
      <c r="E222" s="631" t="s">
        <v>767</v>
      </c>
      <c r="F222" s="567" t="s">
        <v>753</v>
      </c>
      <c r="G222" s="567" t="s">
        <v>856</v>
      </c>
      <c r="H222" s="567" t="s">
        <v>556</v>
      </c>
      <c r="I222" s="567" t="s">
        <v>857</v>
      </c>
      <c r="J222" s="567" t="s">
        <v>858</v>
      </c>
      <c r="K222" s="567" t="s">
        <v>859</v>
      </c>
      <c r="L222" s="568">
        <v>796.04</v>
      </c>
      <c r="M222" s="568">
        <v>796.04</v>
      </c>
      <c r="N222" s="567">
        <v>1</v>
      </c>
      <c r="O222" s="632">
        <v>1</v>
      </c>
      <c r="P222" s="568">
        <v>796.04</v>
      </c>
      <c r="Q222" s="583">
        <v>1</v>
      </c>
      <c r="R222" s="567">
        <v>1</v>
      </c>
      <c r="S222" s="583">
        <v>1</v>
      </c>
      <c r="T222" s="632">
        <v>1</v>
      </c>
      <c r="U222" s="614">
        <v>1</v>
      </c>
    </row>
    <row r="223" spans="1:21" ht="14.4" customHeight="1" x14ac:dyDescent="0.3">
      <c r="A223" s="566">
        <v>22</v>
      </c>
      <c r="B223" s="567" t="s">
        <v>437</v>
      </c>
      <c r="C223" s="567">
        <v>89301222</v>
      </c>
      <c r="D223" s="630" t="s">
        <v>1293</v>
      </c>
      <c r="E223" s="631" t="s">
        <v>767</v>
      </c>
      <c r="F223" s="567" t="s">
        <v>753</v>
      </c>
      <c r="G223" s="567" t="s">
        <v>856</v>
      </c>
      <c r="H223" s="567" t="s">
        <v>556</v>
      </c>
      <c r="I223" s="567" t="s">
        <v>857</v>
      </c>
      <c r="J223" s="567" t="s">
        <v>858</v>
      </c>
      <c r="K223" s="567" t="s">
        <v>859</v>
      </c>
      <c r="L223" s="568">
        <v>874.69</v>
      </c>
      <c r="M223" s="568">
        <v>874.69</v>
      </c>
      <c r="N223" s="567">
        <v>1</v>
      </c>
      <c r="O223" s="632">
        <v>0.5</v>
      </c>
      <c r="P223" s="568">
        <v>874.69</v>
      </c>
      <c r="Q223" s="583">
        <v>1</v>
      </c>
      <c r="R223" s="567">
        <v>1</v>
      </c>
      <c r="S223" s="583">
        <v>1</v>
      </c>
      <c r="T223" s="632">
        <v>0.5</v>
      </c>
      <c r="U223" s="614">
        <v>1</v>
      </c>
    </row>
    <row r="224" spans="1:21" ht="14.4" customHeight="1" x14ac:dyDescent="0.3">
      <c r="A224" s="566">
        <v>22</v>
      </c>
      <c r="B224" s="567" t="s">
        <v>437</v>
      </c>
      <c r="C224" s="567">
        <v>89301222</v>
      </c>
      <c r="D224" s="630" t="s">
        <v>1293</v>
      </c>
      <c r="E224" s="631" t="s">
        <v>767</v>
      </c>
      <c r="F224" s="567" t="s">
        <v>753</v>
      </c>
      <c r="G224" s="567" t="s">
        <v>1179</v>
      </c>
      <c r="H224" s="567" t="s">
        <v>436</v>
      </c>
      <c r="I224" s="567" t="s">
        <v>1180</v>
      </c>
      <c r="J224" s="567" t="s">
        <v>1181</v>
      </c>
      <c r="K224" s="567" t="s">
        <v>1182</v>
      </c>
      <c r="L224" s="568">
        <v>31.43</v>
      </c>
      <c r="M224" s="568">
        <v>188.57999999999998</v>
      </c>
      <c r="N224" s="567">
        <v>6</v>
      </c>
      <c r="O224" s="632">
        <v>1.5</v>
      </c>
      <c r="P224" s="568"/>
      <c r="Q224" s="583">
        <v>0</v>
      </c>
      <c r="R224" s="567"/>
      <c r="S224" s="583">
        <v>0</v>
      </c>
      <c r="T224" s="632"/>
      <c r="U224" s="614">
        <v>0</v>
      </c>
    </row>
    <row r="225" spans="1:21" ht="14.4" customHeight="1" x14ac:dyDescent="0.3">
      <c r="A225" s="566">
        <v>22</v>
      </c>
      <c r="B225" s="567" t="s">
        <v>437</v>
      </c>
      <c r="C225" s="567">
        <v>89301222</v>
      </c>
      <c r="D225" s="630" t="s">
        <v>1293</v>
      </c>
      <c r="E225" s="631" t="s">
        <v>767</v>
      </c>
      <c r="F225" s="567" t="s">
        <v>753</v>
      </c>
      <c r="G225" s="567" t="s">
        <v>1183</v>
      </c>
      <c r="H225" s="567" t="s">
        <v>556</v>
      </c>
      <c r="I225" s="567" t="s">
        <v>1184</v>
      </c>
      <c r="J225" s="567" t="s">
        <v>1185</v>
      </c>
      <c r="K225" s="567" t="s">
        <v>1186</v>
      </c>
      <c r="L225" s="568">
        <v>275.48</v>
      </c>
      <c r="M225" s="568">
        <v>275.48</v>
      </c>
      <c r="N225" s="567">
        <v>1</v>
      </c>
      <c r="O225" s="632">
        <v>1</v>
      </c>
      <c r="P225" s="568">
        <v>275.48</v>
      </c>
      <c r="Q225" s="583">
        <v>1</v>
      </c>
      <c r="R225" s="567">
        <v>1</v>
      </c>
      <c r="S225" s="583">
        <v>1</v>
      </c>
      <c r="T225" s="632">
        <v>1</v>
      </c>
      <c r="U225" s="614">
        <v>1</v>
      </c>
    </row>
    <row r="226" spans="1:21" ht="14.4" customHeight="1" x14ac:dyDescent="0.3">
      <c r="A226" s="566">
        <v>22</v>
      </c>
      <c r="B226" s="567" t="s">
        <v>437</v>
      </c>
      <c r="C226" s="567">
        <v>89301222</v>
      </c>
      <c r="D226" s="630" t="s">
        <v>1293</v>
      </c>
      <c r="E226" s="631" t="s">
        <v>767</v>
      </c>
      <c r="F226" s="567" t="s">
        <v>753</v>
      </c>
      <c r="G226" s="567" t="s">
        <v>1187</v>
      </c>
      <c r="H226" s="567" t="s">
        <v>436</v>
      </c>
      <c r="I226" s="567" t="s">
        <v>1188</v>
      </c>
      <c r="J226" s="567" t="s">
        <v>1189</v>
      </c>
      <c r="K226" s="567" t="s">
        <v>1190</v>
      </c>
      <c r="L226" s="568">
        <v>43.23</v>
      </c>
      <c r="M226" s="568">
        <v>86.46</v>
      </c>
      <c r="N226" s="567">
        <v>2</v>
      </c>
      <c r="O226" s="632">
        <v>2</v>
      </c>
      <c r="P226" s="568"/>
      <c r="Q226" s="583">
        <v>0</v>
      </c>
      <c r="R226" s="567"/>
      <c r="S226" s="583">
        <v>0</v>
      </c>
      <c r="T226" s="632"/>
      <c r="U226" s="614">
        <v>0</v>
      </c>
    </row>
    <row r="227" spans="1:21" ht="14.4" customHeight="1" x14ac:dyDescent="0.3">
      <c r="A227" s="566">
        <v>22</v>
      </c>
      <c r="B227" s="567" t="s">
        <v>437</v>
      </c>
      <c r="C227" s="567">
        <v>89301222</v>
      </c>
      <c r="D227" s="630" t="s">
        <v>1293</v>
      </c>
      <c r="E227" s="631" t="s">
        <v>767</v>
      </c>
      <c r="F227" s="567" t="s">
        <v>753</v>
      </c>
      <c r="G227" s="567" t="s">
        <v>1077</v>
      </c>
      <c r="H227" s="567" t="s">
        <v>436</v>
      </c>
      <c r="I227" s="567" t="s">
        <v>1078</v>
      </c>
      <c r="J227" s="567" t="s">
        <v>1079</v>
      </c>
      <c r="K227" s="567" t="s">
        <v>1080</v>
      </c>
      <c r="L227" s="568">
        <v>128.9</v>
      </c>
      <c r="M227" s="568">
        <v>515.6</v>
      </c>
      <c r="N227" s="567">
        <v>4</v>
      </c>
      <c r="O227" s="632">
        <v>1</v>
      </c>
      <c r="P227" s="568">
        <v>257.8</v>
      </c>
      <c r="Q227" s="583">
        <v>0.5</v>
      </c>
      <c r="R227" s="567">
        <v>2</v>
      </c>
      <c r="S227" s="583">
        <v>0.5</v>
      </c>
      <c r="T227" s="632">
        <v>0.5</v>
      </c>
      <c r="U227" s="614">
        <v>0.5</v>
      </c>
    </row>
    <row r="228" spans="1:21" ht="14.4" customHeight="1" x14ac:dyDescent="0.3">
      <c r="A228" s="566">
        <v>22</v>
      </c>
      <c r="B228" s="567" t="s">
        <v>437</v>
      </c>
      <c r="C228" s="567">
        <v>89301222</v>
      </c>
      <c r="D228" s="630" t="s">
        <v>1293</v>
      </c>
      <c r="E228" s="631" t="s">
        <v>767</v>
      </c>
      <c r="F228" s="567" t="s">
        <v>753</v>
      </c>
      <c r="G228" s="567" t="s">
        <v>902</v>
      </c>
      <c r="H228" s="567" t="s">
        <v>436</v>
      </c>
      <c r="I228" s="567" t="s">
        <v>903</v>
      </c>
      <c r="J228" s="567" t="s">
        <v>904</v>
      </c>
      <c r="K228" s="567" t="s">
        <v>905</v>
      </c>
      <c r="L228" s="568">
        <v>153.37</v>
      </c>
      <c r="M228" s="568">
        <v>1226.96</v>
      </c>
      <c r="N228" s="567">
        <v>8</v>
      </c>
      <c r="O228" s="632">
        <v>5</v>
      </c>
      <c r="P228" s="568">
        <v>766.85</v>
      </c>
      <c r="Q228" s="583">
        <v>0.625</v>
      </c>
      <c r="R228" s="567">
        <v>5</v>
      </c>
      <c r="S228" s="583">
        <v>0.625</v>
      </c>
      <c r="T228" s="632">
        <v>2.5</v>
      </c>
      <c r="U228" s="614">
        <v>0.5</v>
      </c>
    </row>
    <row r="229" spans="1:21" ht="14.4" customHeight="1" x14ac:dyDescent="0.3">
      <c r="A229" s="566">
        <v>22</v>
      </c>
      <c r="B229" s="567" t="s">
        <v>437</v>
      </c>
      <c r="C229" s="567">
        <v>89301222</v>
      </c>
      <c r="D229" s="630" t="s">
        <v>1293</v>
      </c>
      <c r="E229" s="631" t="s">
        <v>767</v>
      </c>
      <c r="F229" s="567" t="s">
        <v>753</v>
      </c>
      <c r="G229" s="567" t="s">
        <v>1191</v>
      </c>
      <c r="H229" s="567" t="s">
        <v>436</v>
      </c>
      <c r="I229" s="567" t="s">
        <v>1192</v>
      </c>
      <c r="J229" s="567" t="s">
        <v>1193</v>
      </c>
      <c r="K229" s="567" t="s">
        <v>1194</v>
      </c>
      <c r="L229" s="568">
        <v>39.39</v>
      </c>
      <c r="M229" s="568">
        <v>39.39</v>
      </c>
      <c r="N229" s="567">
        <v>1</v>
      </c>
      <c r="O229" s="632">
        <v>0.5</v>
      </c>
      <c r="P229" s="568"/>
      <c r="Q229" s="583">
        <v>0</v>
      </c>
      <c r="R229" s="567"/>
      <c r="S229" s="583">
        <v>0</v>
      </c>
      <c r="T229" s="632"/>
      <c r="U229" s="614">
        <v>0</v>
      </c>
    </row>
    <row r="230" spans="1:21" ht="14.4" customHeight="1" x14ac:dyDescent="0.3">
      <c r="A230" s="566">
        <v>22</v>
      </c>
      <c r="B230" s="567" t="s">
        <v>437</v>
      </c>
      <c r="C230" s="567">
        <v>89301222</v>
      </c>
      <c r="D230" s="630" t="s">
        <v>1293</v>
      </c>
      <c r="E230" s="631" t="s">
        <v>767</v>
      </c>
      <c r="F230" s="567" t="s">
        <v>753</v>
      </c>
      <c r="G230" s="567" t="s">
        <v>809</v>
      </c>
      <c r="H230" s="567" t="s">
        <v>436</v>
      </c>
      <c r="I230" s="567" t="s">
        <v>1195</v>
      </c>
      <c r="J230" s="567" t="s">
        <v>811</v>
      </c>
      <c r="K230" s="567"/>
      <c r="L230" s="568">
        <v>0</v>
      </c>
      <c r="M230" s="568">
        <v>0</v>
      </c>
      <c r="N230" s="567">
        <v>2</v>
      </c>
      <c r="O230" s="632">
        <v>2</v>
      </c>
      <c r="P230" s="568">
        <v>0</v>
      </c>
      <c r="Q230" s="583"/>
      <c r="R230" s="567">
        <v>1</v>
      </c>
      <c r="S230" s="583">
        <v>0.5</v>
      </c>
      <c r="T230" s="632">
        <v>1</v>
      </c>
      <c r="U230" s="614">
        <v>0.5</v>
      </c>
    </row>
    <row r="231" spans="1:21" ht="14.4" customHeight="1" x14ac:dyDescent="0.3">
      <c r="A231" s="566">
        <v>22</v>
      </c>
      <c r="B231" s="567" t="s">
        <v>437</v>
      </c>
      <c r="C231" s="567">
        <v>89301222</v>
      </c>
      <c r="D231" s="630" t="s">
        <v>1293</v>
      </c>
      <c r="E231" s="631" t="s">
        <v>767</v>
      </c>
      <c r="F231" s="567" t="s">
        <v>753</v>
      </c>
      <c r="G231" s="567" t="s">
        <v>809</v>
      </c>
      <c r="H231" s="567" t="s">
        <v>436</v>
      </c>
      <c r="I231" s="567" t="s">
        <v>810</v>
      </c>
      <c r="J231" s="567" t="s">
        <v>811</v>
      </c>
      <c r="K231" s="567"/>
      <c r="L231" s="568">
        <v>0</v>
      </c>
      <c r="M231" s="568">
        <v>0</v>
      </c>
      <c r="N231" s="567">
        <v>7</v>
      </c>
      <c r="O231" s="632">
        <v>5.5</v>
      </c>
      <c r="P231" s="568">
        <v>0</v>
      </c>
      <c r="Q231" s="583"/>
      <c r="R231" s="567">
        <v>7</v>
      </c>
      <c r="S231" s="583">
        <v>1</v>
      </c>
      <c r="T231" s="632">
        <v>5.5</v>
      </c>
      <c r="U231" s="614">
        <v>1</v>
      </c>
    </row>
    <row r="232" spans="1:21" ht="14.4" customHeight="1" x14ac:dyDescent="0.3">
      <c r="A232" s="566">
        <v>22</v>
      </c>
      <c r="B232" s="567" t="s">
        <v>437</v>
      </c>
      <c r="C232" s="567">
        <v>89301222</v>
      </c>
      <c r="D232" s="630" t="s">
        <v>1293</v>
      </c>
      <c r="E232" s="631" t="s">
        <v>767</v>
      </c>
      <c r="F232" s="567" t="s">
        <v>753</v>
      </c>
      <c r="G232" s="567" t="s">
        <v>771</v>
      </c>
      <c r="H232" s="567" t="s">
        <v>436</v>
      </c>
      <c r="I232" s="567" t="s">
        <v>1081</v>
      </c>
      <c r="J232" s="567" t="s">
        <v>1082</v>
      </c>
      <c r="K232" s="567" t="s">
        <v>774</v>
      </c>
      <c r="L232" s="568">
        <v>209.33</v>
      </c>
      <c r="M232" s="568">
        <v>418.66</v>
      </c>
      <c r="N232" s="567">
        <v>2</v>
      </c>
      <c r="O232" s="632">
        <v>0.5</v>
      </c>
      <c r="P232" s="568">
        <v>418.66</v>
      </c>
      <c r="Q232" s="583">
        <v>1</v>
      </c>
      <c r="R232" s="567">
        <v>2</v>
      </c>
      <c r="S232" s="583">
        <v>1</v>
      </c>
      <c r="T232" s="632">
        <v>0.5</v>
      </c>
      <c r="U232" s="614">
        <v>1</v>
      </c>
    </row>
    <row r="233" spans="1:21" ht="14.4" customHeight="1" x14ac:dyDescent="0.3">
      <c r="A233" s="566">
        <v>22</v>
      </c>
      <c r="B233" s="567" t="s">
        <v>437</v>
      </c>
      <c r="C233" s="567">
        <v>89301222</v>
      </c>
      <c r="D233" s="630" t="s">
        <v>1293</v>
      </c>
      <c r="E233" s="631" t="s">
        <v>767</v>
      </c>
      <c r="F233" s="567" t="s">
        <v>753</v>
      </c>
      <c r="G233" s="567" t="s">
        <v>771</v>
      </c>
      <c r="H233" s="567" t="s">
        <v>436</v>
      </c>
      <c r="I233" s="567" t="s">
        <v>1196</v>
      </c>
      <c r="J233" s="567" t="s">
        <v>1197</v>
      </c>
      <c r="K233" s="567" t="s">
        <v>1198</v>
      </c>
      <c r="L233" s="568">
        <v>0</v>
      </c>
      <c r="M233" s="568">
        <v>0</v>
      </c>
      <c r="N233" s="567">
        <v>5</v>
      </c>
      <c r="O233" s="632">
        <v>0.5</v>
      </c>
      <c r="P233" s="568"/>
      <c r="Q233" s="583"/>
      <c r="R233" s="567"/>
      <c r="S233" s="583">
        <v>0</v>
      </c>
      <c r="T233" s="632"/>
      <c r="U233" s="614">
        <v>0</v>
      </c>
    </row>
    <row r="234" spans="1:21" ht="14.4" customHeight="1" x14ac:dyDescent="0.3">
      <c r="A234" s="566">
        <v>22</v>
      </c>
      <c r="B234" s="567" t="s">
        <v>437</v>
      </c>
      <c r="C234" s="567">
        <v>89301222</v>
      </c>
      <c r="D234" s="630" t="s">
        <v>1293</v>
      </c>
      <c r="E234" s="631" t="s">
        <v>767</v>
      </c>
      <c r="F234" s="567" t="s">
        <v>753</v>
      </c>
      <c r="G234" s="567" t="s">
        <v>931</v>
      </c>
      <c r="H234" s="567" t="s">
        <v>436</v>
      </c>
      <c r="I234" s="567" t="s">
        <v>932</v>
      </c>
      <c r="J234" s="567" t="s">
        <v>933</v>
      </c>
      <c r="K234" s="567" t="s">
        <v>934</v>
      </c>
      <c r="L234" s="568">
        <v>387.2</v>
      </c>
      <c r="M234" s="568">
        <v>774.4</v>
      </c>
      <c r="N234" s="567">
        <v>2</v>
      </c>
      <c r="O234" s="632">
        <v>0.5</v>
      </c>
      <c r="P234" s="568">
        <v>774.4</v>
      </c>
      <c r="Q234" s="583">
        <v>1</v>
      </c>
      <c r="R234" s="567">
        <v>2</v>
      </c>
      <c r="S234" s="583">
        <v>1</v>
      </c>
      <c r="T234" s="632">
        <v>0.5</v>
      </c>
      <c r="U234" s="614">
        <v>1</v>
      </c>
    </row>
    <row r="235" spans="1:21" ht="14.4" customHeight="1" x14ac:dyDescent="0.3">
      <c r="A235" s="566">
        <v>22</v>
      </c>
      <c r="B235" s="567" t="s">
        <v>437</v>
      </c>
      <c r="C235" s="567">
        <v>89301222</v>
      </c>
      <c r="D235" s="630" t="s">
        <v>1293</v>
      </c>
      <c r="E235" s="631" t="s">
        <v>767</v>
      </c>
      <c r="F235" s="567" t="s">
        <v>753</v>
      </c>
      <c r="G235" s="567" t="s">
        <v>931</v>
      </c>
      <c r="H235" s="567" t="s">
        <v>436</v>
      </c>
      <c r="I235" s="567" t="s">
        <v>935</v>
      </c>
      <c r="J235" s="567" t="s">
        <v>933</v>
      </c>
      <c r="K235" s="567" t="s">
        <v>936</v>
      </c>
      <c r="L235" s="568">
        <v>0</v>
      </c>
      <c r="M235" s="568">
        <v>0</v>
      </c>
      <c r="N235" s="567">
        <v>1</v>
      </c>
      <c r="O235" s="632">
        <v>1</v>
      </c>
      <c r="P235" s="568">
        <v>0</v>
      </c>
      <c r="Q235" s="583"/>
      <c r="R235" s="567">
        <v>1</v>
      </c>
      <c r="S235" s="583">
        <v>1</v>
      </c>
      <c r="T235" s="632">
        <v>1</v>
      </c>
      <c r="U235" s="614">
        <v>1</v>
      </c>
    </row>
    <row r="236" spans="1:21" ht="14.4" customHeight="1" x14ac:dyDescent="0.3">
      <c r="A236" s="566">
        <v>22</v>
      </c>
      <c r="B236" s="567" t="s">
        <v>437</v>
      </c>
      <c r="C236" s="567">
        <v>89301222</v>
      </c>
      <c r="D236" s="630" t="s">
        <v>1293</v>
      </c>
      <c r="E236" s="631" t="s">
        <v>767</v>
      </c>
      <c r="F236" s="567" t="s">
        <v>753</v>
      </c>
      <c r="G236" s="567" t="s">
        <v>779</v>
      </c>
      <c r="H236" s="567" t="s">
        <v>436</v>
      </c>
      <c r="I236" s="567" t="s">
        <v>1199</v>
      </c>
      <c r="J236" s="567" t="s">
        <v>1200</v>
      </c>
      <c r="K236" s="567" t="s">
        <v>1201</v>
      </c>
      <c r="L236" s="568">
        <v>99.85</v>
      </c>
      <c r="M236" s="568">
        <v>299.54999999999995</v>
      </c>
      <c r="N236" s="567">
        <v>3</v>
      </c>
      <c r="O236" s="632">
        <v>1</v>
      </c>
      <c r="P236" s="568"/>
      <c r="Q236" s="583">
        <v>0</v>
      </c>
      <c r="R236" s="567"/>
      <c r="S236" s="583">
        <v>0</v>
      </c>
      <c r="T236" s="632"/>
      <c r="U236" s="614">
        <v>0</v>
      </c>
    </row>
    <row r="237" spans="1:21" ht="14.4" customHeight="1" x14ac:dyDescent="0.3">
      <c r="A237" s="566">
        <v>22</v>
      </c>
      <c r="B237" s="567" t="s">
        <v>437</v>
      </c>
      <c r="C237" s="567">
        <v>89301222</v>
      </c>
      <c r="D237" s="630" t="s">
        <v>1293</v>
      </c>
      <c r="E237" s="631" t="s">
        <v>767</v>
      </c>
      <c r="F237" s="567" t="s">
        <v>753</v>
      </c>
      <c r="G237" s="567" t="s">
        <v>779</v>
      </c>
      <c r="H237" s="567" t="s">
        <v>436</v>
      </c>
      <c r="I237" s="567" t="s">
        <v>780</v>
      </c>
      <c r="J237" s="567" t="s">
        <v>781</v>
      </c>
      <c r="K237" s="567" t="s">
        <v>782</v>
      </c>
      <c r="L237" s="568">
        <v>157.47999999999999</v>
      </c>
      <c r="M237" s="568">
        <v>6141.7199999999993</v>
      </c>
      <c r="N237" s="567">
        <v>39</v>
      </c>
      <c r="O237" s="632">
        <v>15</v>
      </c>
      <c r="P237" s="568">
        <v>3464.56</v>
      </c>
      <c r="Q237" s="583">
        <v>0.56410256410256421</v>
      </c>
      <c r="R237" s="567">
        <v>22</v>
      </c>
      <c r="S237" s="583">
        <v>0.5641025641025641</v>
      </c>
      <c r="T237" s="632">
        <v>8</v>
      </c>
      <c r="U237" s="614">
        <v>0.53333333333333333</v>
      </c>
    </row>
    <row r="238" spans="1:21" ht="14.4" customHeight="1" x14ac:dyDescent="0.3">
      <c r="A238" s="566">
        <v>22</v>
      </c>
      <c r="B238" s="567" t="s">
        <v>437</v>
      </c>
      <c r="C238" s="567">
        <v>89301222</v>
      </c>
      <c r="D238" s="630" t="s">
        <v>1293</v>
      </c>
      <c r="E238" s="631" t="s">
        <v>767</v>
      </c>
      <c r="F238" s="567" t="s">
        <v>753</v>
      </c>
      <c r="G238" s="567" t="s">
        <v>1202</v>
      </c>
      <c r="H238" s="567" t="s">
        <v>436</v>
      </c>
      <c r="I238" s="567" t="s">
        <v>1203</v>
      </c>
      <c r="J238" s="567" t="s">
        <v>1204</v>
      </c>
      <c r="K238" s="567" t="s">
        <v>1205</v>
      </c>
      <c r="L238" s="568">
        <v>37.68</v>
      </c>
      <c r="M238" s="568">
        <v>37.68</v>
      </c>
      <c r="N238" s="567">
        <v>1</v>
      </c>
      <c r="O238" s="632">
        <v>1</v>
      </c>
      <c r="P238" s="568">
        <v>37.68</v>
      </c>
      <c r="Q238" s="583">
        <v>1</v>
      </c>
      <c r="R238" s="567">
        <v>1</v>
      </c>
      <c r="S238" s="583">
        <v>1</v>
      </c>
      <c r="T238" s="632">
        <v>1</v>
      </c>
      <c r="U238" s="614">
        <v>1</v>
      </c>
    </row>
    <row r="239" spans="1:21" ht="14.4" customHeight="1" x14ac:dyDescent="0.3">
      <c r="A239" s="566">
        <v>22</v>
      </c>
      <c r="B239" s="567" t="s">
        <v>437</v>
      </c>
      <c r="C239" s="567">
        <v>89301222</v>
      </c>
      <c r="D239" s="630" t="s">
        <v>1293</v>
      </c>
      <c r="E239" s="631" t="s">
        <v>767</v>
      </c>
      <c r="F239" s="567" t="s">
        <v>753</v>
      </c>
      <c r="G239" s="567" t="s">
        <v>948</v>
      </c>
      <c r="H239" s="567" t="s">
        <v>436</v>
      </c>
      <c r="I239" s="567" t="s">
        <v>1206</v>
      </c>
      <c r="J239" s="567" t="s">
        <v>950</v>
      </c>
      <c r="K239" s="567" t="s">
        <v>1207</v>
      </c>
      <c r="L239" s="568">
        <v>413.22</v>
      </c>
      <c r="M239" s="568">
        <v>1239.6600000000001</v>
      </c>
      <c r="N239" s="567">
        <v>3</v>
      </c>
      <c r="O239" s="632">
        <v>3</v>
      </c>
      <c r="P239" s="568">
        <v>1239.6600000000001</v>
      </c>
      <c r="Q239" s="583">
        <v>1</v>
      </c>
      <c r="R239" s="567">
        <v>3</v>
      </c>
      <c r="S239" s="583">
        <v>1</v>
      </c>
      <c r="T239" s="632">
        <v>3</v>
      </c>
      <c r="U239" s="614">
        <v>1</v>
      </c>
    </row>
    <row r="240" spans="1:21" ht="14.4" customHeight="1" x14ac:dyDescent="0.3">
      <c r="A240" s="566">
        <v>22</v>
      </c>
      <c r="B240" s="567" t="s">
        <v>437</v>
      </c>
      <c r="C240" s="567">
        <v>89301222</v>
      </c>
      <c r="D240" s="630" t="s">
        <v>1293</v>
      </c>
      <c r="E240" s="631" t="s">
        <v>767</v>
      </c>
      <c r="F240" s="567" t="s">
        <v>753</v>
      </c>
      <c r="G240" s="567" t="s">
        <v>1208</v>
      </c>
      <c r="H240" s="567" t="s">
        <v>436</v>
      </c>
      <c r="I240" s="567" t="s">
        <v>1209</v>
      </c>
      <c r="J240" s="567" t="s">
        <v>811</v>
      </c>
      <c r="K240" s="567"/>
      <c r="L240" s="568">
        <v>0</v>
      </c>
      <c r="M240" s="568">
        <v>0</v>
      </c>
      <c r="N240" s="567">
        <v>2</v>
      </c>
      <c r="O240" s="632">
        <v>1</v>
      </c>
      <c r="P240" s="568"/>
      <c r="Q240" s="583"/>
      <c r="R240" s="567"/>
      <c r="S240" s="583">
        <v>0</v>
      </c>
      <c r="T240" s="632"/>
      <c r="U240" s="614">
        <v>0</v>
      </c>
    </row>
    <row r="241" spans="1:21" ht="14.4" customHeight="1" x14ac:dyDescent="0.3">
      <c r="A241" s="566">
        <v>22</v>
      </c>
      <c r="B241" s="567" t="s">
        <v>437</v>
      </c>
      <c r="C241" s="567">
        <v>89301222</v>
      </c>
      <c r="D241" s="630" t="s">
        <v>1293</v>
      </c>
      <c r="E241" s="631" t="s">
        <v>767</v>
      </c>
      <c r="F241" s="567" t="s">
        <v>753</v>
      </c>
      <c r="G241" s="567" t="s">
        <v>783</v>
      </c>
      <c r="H241" s="567" t="s">
        <v>556</v>
      </c>
      <c r="I241" s="567" t="s">
        <v>829</v>
      </c>
      <c r="J241" s="567" t="s">
        <v>830</v>
      </c>
      <c r="K241" s="567" t="s">
        <v>831</v>
      </c>
      <c r="L241" s="568">
        <v>65.069999999999993</v>
      </c>
      <c r="M241" s="568">
        <v>260.27999999999997</v>
      </c>
      <c r="N241" s="567">
        <v>4</v>
      </c>
      <c r="O241" s="632">
        <v>3.5</v>
      </c>
      <c r="P241" s="568">
        <v>65.069999999999993</v>
      </c>
      <c r="Q241" s="583">
        <v>0.25</v>
      </c>
      <c r="R241" s="567">
        <v>1</v>
      </c>
      <c r="S241" s="583">
        <v>0.25</v>
      </c>
      <c r="T241" s="632">
        <v>1</v>
      </c>
      <c r="U241" s="614">
        <v>0.2857142857142857</v>
      </c>
    </row>
    <row r="242" spans="1:21" ht="14.4" customHeight="1" x14ac:dyDescent="0.3">
      <c r="A242" s="566">
        <v>22</v>
      </c>
      <c r="B242" s="567" t="s">
        <v>437</v>
      </c>
      <c r="C242" s="567">
        <v>89301222</v>
      </c>
      <c r="D242" s="630" t="s">
        <v>1293</v>
      </c>
      <c r="E242" s="631" t="s">
        <v>767</v>
      </c>
      <c r="F242" s="567" t="s">
        <v>753</v>
      </c>
      <c r="G242" s="567" t="s">
        <v>783</v>
      </c>
      <c r="H242" s="567" t="s">
        <v>556</v>
      </c>
      <c r="I242" s="567" t="s">
        <v>705</v>
      </c>
      <c r="J242" s="567" t="s">
        <v>559</v>
      </c>
      <c r="K242" s="567" t="s">
        <v>560</v>
      </c>
      <c r="L242" s="568">
        <v>108.46</v>
      </c>
      <c r="M242" s="568">
        <v>867.68</v>
      </c>
      <c r="N242" s="567">
        <v>8</v>
      </c>
      <c r="O242" s="632">
        <v>8</v>
      </c>
      <c r="P242" s="568">
        <v>325.38</v>
      </c>
      <c r="Q242" s="583">
        <v>0.375</v>
      </c>
      <c r="R242" s="567">
        <v>3</v>
      </c>
      <c r="S242" s="583">
        <v>0.375</v>
      </c>
      <c r="T242" s="632">
        <v>3</v>
      </c>
      <c r="U242" s="614">
        <v>0.375</v>
      </c>
    </row>
    <row r="243" spans="1:21" ht="14.4" customHeight="1" x14ac:dyDescent="0.3">
      <c r="A243" s="566">
        <v>22</v>
      </c>
      <c r="B243" s="567" t="s">
        <v>437</v>
      </c>
      <c r="C243" s="567">
        <v>89301222</v>
      </c>
      <c r="D243" s="630" t="s">
        <v>1293</v>
      </c>
      <c r="E243" s="631" t="s">
        <v>767</v>
      </c>
      <c r="F243" s="567" t="s">
        <v>753</v>
      </c>
      <c r="G243" s="567" t="s">
        <v>783</v>
      </c>
      <c r="H243" s="567" t="s">
        <v>436</v>
      </c>
      <c r="I243" s="567" t="s">
        <v>1089</v>
      </c>
      <c r="J243" s="567" t="s">
        <v>1090</v>
      </c>
      <c r="K243" s="567" t="s">
        <v>1091</v>
      </c>
      <c r="L243" s="568">
        <v>65.069999999999993</v>
      </c>
      <c r="M243" s="568">
        <v>65.069999999999993</v>
      </c>
      <c r="N243" s="567">
        <v>1</v>
      </c>
      <c r="O243" s="632">
        <v>0.5</v>
      </c>
      <c r="P243" s="568"/>
      <c r="Q243" s="583">
        <v>0</v>
      </c>
      <c r="R243" s="567"/>
      <c r="S243" s="583">
        <v>0</v>
      </c>
      <c r="T243" s="632"/>
      <c r="U243" s="614">
        <v>0</v>
      </c>
    </row>
    <row r="244" spans="1:21" ht="14.4" customHeight="1" x14ac:dyDescent="0.3">
      <c r="A244" s="566">
        <v>22</v>
      </c>
      <c r="B244" s="567" t="s">
        <v>437</v>
      </c>
      <c r="C244" s="567">
        <v>89301222</v>
      </c>
      <c r="D244" s="630" t="s">
        <v>1293</v>
      </c>
      <c r="E244" s="631" t="s">
        <v>767</v>
      </c>
      <c r="F244" s="567" t="s">
        <v>753</v>
      </c>
      <c r="G244" s="567" t="s">
        <v>783</v>
      </c>
      <c r="H244" s="567" t="s">
        <v>436</v>
      </c>
      <c r="I244" s="567" t="s">
        <v>1089</v>
      </c>
      <c r="J244" s="567" t="s">
        <v>1153</v>
      </c>
      <c r="K244" s="567" t="s">
        <v>1091</v>
      </c>
      <c r="L244" s="568">
        <v>65.069999999999993</v>
      </c>
      <c r="M244" s="568">
        <v>390.41999999999996</v>
      </c>
      <c r="N244" s="567">
        <v>6</v>
      </c>
      <c r="O244" s="632">
        <v>6</v>
      </c>
      <c r="P244" s="568">
        <v>130.13999999999999</v>
      </c>
      <c r="Q244" s="583">
        <v>0.33333333333333331</v>
      </c>
      <c r="R244" s="567">
        <v>2</v>
      </c>
      <c r="S244" s="583">
        <v>0.33333333333333331</v>
      </c>
      <c r="T244" s="632">
        <v>2</v>
      </c>
      <c r="U244" s="614">
        <v>0.33333333333333331</v>
      </c>
    </row>
    <row r="245" spans="1:21" ht="14.4" customHeight="1" x14ac:dyDescent="0.3">
      <c r="A245" s="566">
        <v>22</v>
      </c>
      <c r="B245" s="567" t="s">
        <v>437</v>
      </c>
      <c r="C245" s="567">
        <v>89301222</v>
      </c>
      <c r="D245" s="630" t="s">
        <v>1293</v>
      </c>
      <c r="E245" s="631" t="s">
        <v>767</v>
      </c>
      <c r="F245" s="567" t="s">
        <v>753</v>
      </c>
      <c r="G245" s="567" t="s">
        <v>783</v>
      </c>
      <c r="H245" s="567" t="s">
        <v>436</v>
      </c>
      <c r="I245" s="567" t="s">
        <v>706</v>
      </c>
      <c r="J245" s="567" t="s">
        <v>707</v>
      </c>
      <c r="K245" s="567" t="s">
        <v>708</v>
      </c>
      <c r="L245" s="568">
        <v>108.46</v>
      </c>
      <c r="M245" s="568">
        <v>325.38</v>
      </c>
      <c r="N245" s="567">
        <v>3</v>
      </c>
      <c r="O245" s="632">
        <v>3</v>
      </c>
      <c r="P245" s="568">
        <v>108.46</v>
      </c>
      <c r="Q245" s="583">
        <v>0.33333333333333331</v>
      </c>
      <c r="R245" s="567">
        <v>1</v>
      </c>
      <c r="S245" s="583">
        <v>0.33333333333333331</v>
      </c>
      <c r="T245" s="632">
        <v>1</v>
      </c>
      <c r="U245" s="614">
        <v>0.33333333333333331</v>
      </c>
    </row>
    <row r="246" spans="1:21" ht="14.4" customHeight="1" x14ac:dyDescent="0.3">
      <c r="A246" s="566">
        <v>22</v>
      </c>
      <c r="B246" s="567" t="s">
        <v>437</v>
      </c>
      <c r="C246" s="567">
        <v>89301222</v>
      </c>
      <c r="D246" s="630" t="s">
        <v>1293</v>
      </c>
      <c r="E246" s="631" t="s">
        <v>767</v>
      </c>
      <c r="F246" s="567" t="s">
        <v>753</v>
      </c>
      <c r="G246" s="567" t="s">
        <v>783</v>
      </c>
      <c r="H246" s="567" t="s">
        <v>556</v>
      </c>
      <c r="I246" s="567" t="s">
        <v>709</v>
      </c>
      <c r="J246" s="567" t="s">
        <v>567</v>
      </c>
      <c r="K246" s="567" t="s">
        <v>710</v>
      </c>
      <c r="L246" s="568">
        <v>130.15</v>
      </c>
      <c r="M246" s="568">
        <v>10542.15</v>
      </c>
      <c r="N246" s="567">
        <v>81</v>
      </c>
      <c r="O246" s="632">
        <v>60</v>
      </c>
      <c r="P246" s="568">
        <v>5075.8499999999995</v>
      </c>
      <c r="Q246" s="583">
        <v>0.48148148148148145</v>
      </c>
      <c r="R246" s="567">
        <v>39</v>
      </c>
      <c r="S246" s="583">
        <v>0.48148148148148145</v>
      </c>
      <c r="T246" s="632">
        <v>28.5</v>
      </c>
      <c r="U246" s="614">
        <v>0.47499999999999998</v>
      </c>
    </row>
    <row r="247" spans="1:21" ht="14.4" customHeight="1" x14ac:dyDescent="0.3">
      <c r="A247" s="566">
        <v>22</v>
      </c>
      <c r="B247" s="567" t="s">
        <v>437</v>
      </c>
      <c r="C247" s="567">
        <v>89301222</v>
      </c>
      <c r="D247" s="630" t="s">
        <v>1293</v>
      </c>
      <c r="E247" s="631" t="s">
        <v>767</v>
      </c>
      <c r="F247" s="567" t="s">
        <v>753</v>
      </c>
      <c r="G247" s="567" t="s">
        <v>783</v>
      </c>
      <c r="H247" s="567" t="s">
        <v>556</v>
      </c>
      <c r="I247" s="567" t="s">
        <v>711</v>
      </c>
      <c r="J247" s="567" t="s">
        <v>569</v>
      </c>
      <c r="K247" s="567" t="s">
        <v>712</v>
      </c>
      <c r="L247" s="568">
        <v>50.57</v>
      </c>
      <c r="M247" s="568">
        <v>404.56</v>
      </c>
      <c r="N247" s="567">
        <v>8</v>
      </c>
      <c r="O247" s="632">
        <v>5</v>
      </c>
      <c r="P247" s="568">
        <v>151.71</v>
      </c>
      <c r="Q247" s="583">
        <v>0.375</v>
      </c>
      <c r="R247" s="567">
        <v>3</v>
      </c>
      <c r="S247" s="583">
        <v>0.375</v>
      </c>
      <c r="T247" s="632">
        <v>1.5</v>
      </c>
      <c r="U247" s="614">
        <v>0.3</v>
      </c>
    </row>
    <row r="248" spans="1:21" ht="14.4" customHeight="1" x14ac:dyDescent="0.3">
      <c r="A248" s="566">
        <v>22</v>
      </c>
      <c r="B248" s="567" t="s">
        <v>437</v>
      </c>
      <c r="C248" s="567">
        <v>89301222</v>
      </c>
      <c r="D248" s="630" t="s">
        <v>1293</v>
      </c>
      <c r="E248" s="631" t="s">
        <v>767</v>
      </c>
      <c r="F248" s="567" t="s">
        <v>753</v>
      </c>
      <c r="G248" s="567" t="s">
        <v>783</v>
      </c>
      <c r="H248" s="567" t="s">
        <v>556</v>
      </c>
      <c r="I248" s="567" t="s">
        <v>713</v>
      </c>
      <c r="J248" s="567" t="s">
        <v>570</v>
      </c>
      <c r="K248" s="567" t="s">
        <v>714</v>
      </c>
      <c r="L248" s="568">
        <v>86.76</v>
      </c>
      <c r="M248" s="568">
        <v>7721.6400000000067</v>
      </c>
      <c r="N248" s="567">
        <v>89</v>
      </c>
      <c r="O248" s="632">
        <v>63</v>
      </c>
      <c r="P248" s="568">
        <v>2949.8400000000015</v>
      </c>
      <c r="Q248" s="583">
        <v>0.38202247191011224</v>
      </c>
      <c r="R248" s="567">
        <v>34</v>
      </c>
      <c r="S248" s="583">
        <v>0.38202247191011235</v>
      </c>
      <c r="T248" s="632">
        <v>23</v>
      </c>
      <c r="U248" s="614">
        <v>0.36507936507936506</v>
      </c>
    </row>
    <row r="249" spans="1:21" ht="14.4" customHeight="1" x14ac:dyDescent="0.3">
      <c r="A249" s="566">
        <v>22</v>
      </c>
      <c r="B249" s="567" t="s">
        <v>437</v>
      </c>
      <c r="C249" s="567">
        <v>89301222</v>
      </c>
      <c r="D249" s="630" t="s">
        <v>1293</v>
      </c>
      <c r="E249" s="631" t="s">
        <v>767</v>
      </c>
      <c r="F249" s="567" t="s">
        <v>753</v>
      </c>
      <c r="G249" s="567" t="s">
        <v>783</v>
      </c>
      <c r="H249" s="567" t="s">
        <v>436</v>
      </c>
      <c r="I249" s="567" t="s">
        <v>787</v>
      </c>
      <c r="J249" s="567" t="s">
        <v>788</v>
      </c>
      <c r="K249" s="567" t="s">
        <v>710</v>
      </c>
      <c r="L249" s="568">
        <v>130.15</v>
      </c>
      <c r="M249" s="568">
        <v>1431.65</v>
      </c>
      <c r="N249" s="567">
        <v>11</v>
      </c>
      <c r="O249" s="632">
        <v>9.5</v>
      </c>
      <c r="P249" s="568">
        <v>650.75</v>
      </c>
      <c r="Q249" s="583">
        <v>0.45454545454545453</v>
      </c>
      <c r="R249" s="567">
        <v>5</v>
      </c>
      <c r="S249" s="583">
        <v>0.45454545454545453</v>
      </c>
      <c r="T249" s="632">
        <v>5</v>
      </c>
      <c r="U249" s="614">
        <v>0.52631578947368418</v>
      </c>
    </row>
    <row r="250" spans="1:21" ht="14.4" customHeight="1" x14ac:dyDescent="0.3">
      <c r="A250" s="566">
        <v>22</v>
      </c>
      <c r="B250" s="567" t="s">
        <v>437</v>
      </c>
      <c r="C250" s="567">
        <v>89301222</v>
      </c>
      <c r="D250" s="630" t="s">
        <v>1293</v>
      </c>
      <c r="E250" s="631" t="s">
        <v>767</v>
      </c>
      <c r="F250" s="567" t="s">
        <v>753</v>
      </c>
      <c r="G250" s="567" t="s">
        <v>783</v>
      </c>
      <c r="H250" s="567" t="s">
        <v>436</v>
      </c>
      <c r="I250" s="567" t="s">
        <v>718</v>
      </c>
      <c r="J250" s="567" t="s">
        <v>955</v>
      </c>
      <c r="K250" s="567" t="s">
        <v>720</v>
      </c>
      <c r="L250" s="568">
        <v>86.76</v>
      </c>
      <c r="M250" s="568">
        <v>86.76</v>
      </c>
      <c r="N250" s="567">
        <v>1</v>
      </c>
      <c r="O250" s="632">
        <v>0.5</v>
      </c>
      <c r="P250" s="568"/>
      <c r="Q250" s="583">
        <v>0</v>
      </c>
      <c r="R250" s="567"/>
      <c r="S250" s="583">
        <v>0</v>
      </c>
      <c r="T250" s="632"/>
      <c r="U250" s="614">
        <v>0</v>
      </c>
    </row>
    <row r="251" spans="1:21" ht="14.4" customHeight="1" x14ac:dyDescent="0.3">
      <c r="A251" s="566">
        <v>22</v>
      </c>
      <c r="B251" s="567" t="s">
        <v>437</v>
      </c>
      <c r="C251" s="567">
        <v>89301222</v>
      </c>
      <c r="D251" s="630" t="s">
        <v>1293</v>
      </c>
      <c r="E251" s="631" t="s">
        <v>767</v>
      </c>
      <c r="F251" s="567" t="s">
        <v>753</v>
      </c>
      <c r="G251" s="567" t="s">
        <v>783</v>
      </c>
      <c r="H251" s="567" t="s">
        <v>436</v>
      </c>
      <c r="I251" s="567" t="s">
        <v>718</v>
      </c>
      <c r="J251" s="567" t="s">
        <v>719</v>
      </c>
      <c r="K251" s="567" t="s">
        <v>720</v>
      </c>
      <c r="L251" s="568">
        <v>86.76</v>
      </c>
      <c r="M251" s="568">
        <v>954.36000000000013</v>
      </c>
      <c r="N251" s="567">
        <v>11</v>
      </c>
      <c r="O251" s="632">
        <v>9.5</v>
      </c>
      <c r="P251" s="568">
        <v>433.8</v>
      </c>
      <c r="Q251" s="583">
        <v>0.45454545454545447</v>
      </c>
      <c r="R251" s="567">
        <v>5</v>
      </c>
      <c r="S251" s="583">
        <v>0.45454545454545453</v>
      </c>
      <c r="T251" s="632">
        <v>4</v>
      </c>
      <c r="U251" s="614">
        <v>0.42105263157894735</v>
      </c>
    </row>
    <row r="252" spans="1:21" ht="14.4" customHeight="1" x14ac:dyDescent="0.3">
      <c r="A252" s="566">
        <v>22</v>
      </c>
      <c r="B252" s="567" t="s">
        <v>437</v>
      </c>
      <c r="C252" s="567">
        <v>89301222</v>
      </c>
      <c r="D252" s="630" t="s">
        <v>1293</v>
      </c>
      <c r="E252" s="631" t="s">
        <v>767</v>
      </c>
      <c r="F252" s="567" t="s">
        <v>753</v>
      </c>
      <c r="G252" s="567" t="s">
        <v>783</v>
      </c>
      <c r="H252" s="567" t="s">
        <v>436</v>
      </c>
      <c r="I252" s="567" t="s">
        <v>956</v>
      </c>
      <c r="J252" s="567" t="s">
        <v>703</v>
      </c>
      <c r="K252" s="567" t="s">
        <v>704</v>
      </c>
      <c r="L252" s="568">
        <v>86.76</v>
      </c>
      <c r="M252" s="568">
        <v>607.32000000000005</v>
      </c>
      <c r="N252" s="567">
        <v>7</v>
      </c>
      <c r="O252" s="632">
        <v>4</v>
      </c>
      <c r="P252" s="568">
        <v>433.80000000000007</v>
      </c>
      <c r="Q252" s="583">
        <v>0.7142857142857143</v>
      </c>
      <c r="R252" s="567">
        <v>5</v>
      </c>
      <c r="S252" s="583">
        <v>0.7142857142857143</v>
      </c>
      <c r="T252" s="632">
        <v>3</v>
      </c>
      <c r="U252" s="614">
        <v>0.75</v>
      </c>
    </row>
    <row r="253" spans="1:21" ht="14.4" customHeight="1" x14ac:dyDescent="0.3">
      <c r="A253" s="566">
        <v>22</v>
      </c>
      <c r="B253" s="567" t="s">
        <v>437</v>
      </c>
      <c r="C253" s="567">
        <v>89301222</v>
      </c>
      <c r="D253" s="630" t="s">
        <v>1293</v>
      </c>
      <c r="E253" s="631" t="s">
        <v>767</v>
      </c>
      <c r="F253" s="567" t="s">
        <v>753</v>
      </c>
      <c r="G253" s="567" t="s">
        <v>1210</v>
      </c>
      <c r="H253" s="567" t="s">
        <v>436</v>
      </c>
      <c r="I253" s="567" t="s">
        <v>1211</v>
      </c>
      <c r="J253" s="567" t="s">
        <v>1212</v>
      </c>
      <c r="K253" s="567" t="s">
        <v>1213</v>
      </c>
      <c r="L253" s="568">
        <v>0</v>
      </c>
      <c r="M253" s="568">
        <v>0</v>
      </c>
      <c r="N253" s="567">
        <v>2</v>
      </c>
      <c r="O253" s="632">
        <v>1</v>
      </c>
      <c r="P253" s="568"/>
      <c r="Q253" s="583"/>
      <c r="R253" s="567"/>
      <c r="S253" s="583">
        <v>0</v>
      </c>
      <c r="T253" s="632"/>
      <c r="U253" s="614">
        <v>0</v>
      </c>
    </row>
    <row r="254" spans="1:21" ht="14.4" customHeight="1" x14ac:dyDescent="0.3">
      <c r="A254" s="566">
        <v>22</v>
      </c>
      <c r="B254" s="567" t="s">
        <v>437</v>
      </c>
      <c r="C254" s="567">
        <v>89301222</v>
      </c>
      <c r="D254" s="630" t="s">
        <v>1293</v>
      </c>
      <c r="E254" s="631" t="s">
        <v>767</v>
      </c>
      <c r="F254" s="567" t="s">
        <v>753</v>
      </c>
      <c r="G254" s="567" t="s">
        <v>961</v>
      </c>
      <c r="H254" s="567" t="s">
        <v>556</v>
      </c>
      <c r="I254" s="567" t="s">
        <v>1214</v>
      </c>
      <c r="J254" s="567" t="s">
        <v>1215</v>
      </c>
      <c r="K254" s="567" t="s">
        <v>1216</v>
      </c>
      <c r="L254" s="568">
        <v>101.16</v>
      </c>
      <c r="M254" s="568">
        <v>404.64</v>
      </c>
      <c r="N254" s="567">
        <v>4</v>
      </c>
      <c r="O254" s="632">
        <v>1</v>
      </c>
      <c r="P254" s="568">
        <v>202.32</v>
      </c>
      <c r="Q254" s="583">
        <v>0.5</v>
      </c>
      <c r="R254" s="567">
        <v>2</v>
      </c>
      <c r="S254" s="583">
        <v>0.5</v>
      </c>
      <c r="T254" s="632">
        <v>0.5</v>
      </c>
      <c r="U254" s="614">
        <v>0.5</v>
      </c>
    </row>
    <row r="255" spans="1:21" ht="14.4" customHeight="1" x14ac:dyDescent="0.3">
      <c r="A255" s="566">
        <v>22</v>
      </c>
      <c r="B255" s="567" t="s">
        <v>437</v>
      </c>
      <c r="C255" s="567">
        <v>89301222</v>
      </c>
      <c r="D255" s="630" t="s">
        <v>1293</v>
      </c>
      <c r="E255" s="631" t="s">
        <v>767</v>
      </c>
      <c r="F255" s="567" t="s">
        <v>753</v>
      </c>
      <c r="G255" s="567" t="s">
        <v>1101</v>
      </c>
      <c r="H255" s="567" t="s">
        <v>436</v>
      </c>
      <c r="I255" s="567" t="s">
        <v>1217</v>
      </c>
      <c r="J255" s="567" t="s">
        <v>1103</v>
      </c>
      <c r="K255" s="567" t="s">
        <v>1218</v>
      </c>
      <c r="L255" s="568">
        <v>0</v>
      </c>
      <c r="M255" s="568">
        <v>0</v>
      </c>
      <c r="N255" s="567">
        <v>3</v>
      </c>
      <c r="O255" s="632">
        <v>0.5</v>
      </c>
      <c r="P255" s="568">
        <v>0</v>
      </c>
      <c r="Q255" s="583"/>
      <c r="R255" s="567">
        <v>3</v>
      </c>
      <c r="S255" s="583">
        <v>1</v>
      </c>
      <c r="T255" s="632">
        <v>0.5</v>
      </c>
      <c r="U255" s="614">
        <v>1</v>
      </c>
    </row>
    <row r="256" spans="1:21" ht="14.4" customHeight="1" x14ac:dyDescent="0.3">
      <c r="A256" s="566">
        <v>22</v>
      </c>
      <c r="B256" s="567" t="s">
        <v>437</v>
      </c>
      <c r="C256" s="567">
        <v>89301222</v>
      </c>
      <c r="D256" s="630" t="s">
        <v>1293</v>
      </c>
      <c r="E256" s="631" t="s">
        <v>767</v>
      </c>
      <c r="F256" s="567" t="s">
        <v>753</v>
      </c>
      <c r="G256" s="567" t="s">
        <v>1046</v>
      </c>
      <c r="H256" s="567" t="s">
        <v>436</v>
      </c>
      <c r="I256" s="567" t="s">
        <v>1047</v>
      </c>
      <c r="J256" s="567" t="s">
        <v>495</v>
      </c>
      <c r="K256" s="567" t="s">
        <v>496</v>
      </c>
      <c r="L256" s="568">
        <v>56.69</v>
      </c>
      <c r="M256" s="568">
        <v>56.69</v>
      </c>
      <c r="N256" s="567">
        <v>1</v>
      </c>
      <c r="O256" s="632">
        <v>1</v>
      </c>
      <c r="P256" s="568">
        <v>56.69</v>
      </c>
      <c r="Q256" s="583">
        <v>1</v>
      </c>
      <c r="R256" s="567">
        <v>1</v>
      </c>
      <c r="S256" s="583">
        <v>1</v>
      </c>
      <c r="T256" s="632">
        <v>1</v>
      </c>
      <c r="U256" s="614">
        <v>1</v>
      </c>
    </row>
    <row r="257" spans="1:21" ht="14.4" customHeight="1" x14ac:dyDescent="0.3">
      <c r="A257" s="566">
        <v>22</v>
      </c>
      <c r="B257" s="567" t="s">
        <v>437</v>
      </c>
      <c r="C257" s="567">
        <v>89301222</v>
      </c>
      <c r="D257" s="630" t="s">
        <v>1293</v>
      </c>
      <c r="E257" s="631" t="s">
        <v>767</v>
      </c>
      <c r="F257" s="567" t="s">
        <v>753</v>
      </c>
      <c r="G257" s="567" t="s">
        <v>1219</v>
      </c>
      <c r="H257" s="567" t="s">
        <v>436</v>
      </c>
      <c r="I257" s="567" t="s">
        <v>1220</v>
      </c>
      <c r="J257" s="567" t="s">
        <v>1221</v>
      </c>
      <c r="K257" s="567" t="s">
        <v>1222</v>
      </c>
      <c r="L257" s="568">
        <v>0</v>
      </c>
      <c r="M257" s="568">
        <v>0</v>
      </c>
      <c r="N257" s="567">
        <v>1</v>
      </c>
      <c r="O257" s="632">
        <v>1</v>
      </c>
      <c r="P257" s="568">
        <v>0</v>
      </c>
      <c r="Q257" s="583"/>
      <c r="R257" s="567">
        <v>1</v>
      </c>
      <c r="S257" s="583">
        <v>1</v>
      </c>
      <c r="T257" s="632">
        <v>1</v>
      </c>
      <c r="U257" s="614">
        <v>1</v>
      </c>
    </row>
    <row r="258" spans="1:21" ht="14.4" customHeight="1" x14ac:dyDescent="0.3">
      <c r="A258" s="566">
        <v>22</v>
      </c>
      <c r="B258" s="567" t="s">
        <v>437</v>
      </c>
      <c r="C258" s="567">
        <v>89301222</v>
      </c>
      <c r="D258" s="630" t="s">
        <v>1293</v>
      </c>
      <c r="E258" s="631" t="s">
        <v>767</v>
      </c>
      <c r="F258" s="567" t="s">
        <v>753</v>
      </c>
      <c r="G258" s="567" t="s">
        <v>1223</v>
      </c>
      <c r="H258" s="567" t="s">
        <v>436</v>
      </c>
      <c r="I258" s="567" t="s">
        <v>1224</v>
      </c>
      <c r="J258" s="567" t="s">
        <v>1225</v>
      </c>
      <c r="K258" s="567" t="s">
        <v>1226</v>
      </c>
      <c r="L258" s="568">
        <v>51.98</v>
      </c>
      <c r="M258" s="568">
        <v>51.98</v>
      </c>
      <c r="N258" s="567">
        <v>1</v>
      </c>
      <c r="O258" s="632">
        <v>1</v>
      </c>
      <c r="P258" s="568">
        <v>51.98</v>
      </c>
      <c r="Q258" s="583">
        <v>1</v>
      </c>
      <c r="R258" s="567">
        <v>1</v>
      </c>
      <c r="S258" s="583">
        <v>1</v>
      </c>
      <c r="T258" s="632">
        <v>1</v>
      </c>
      <c r="U258" s="614">
        <v>1</v>
      </c>
    </row>
    <row r="259" spans="1:21" ht="14.4" customHeight="1" x14ac:dyDescent="0.3">
      <c r="A259" s="566">
        <v>22</v>
      </c>
      <c r="B259" s="567" t="s">
        <v>437</v>
      </c>
      <c r="C259" s="567">
        <v>89301222</v>
      </c>
      <c r="D259" s="630" t="s">
        <v>1293</v>
      </c>
      <c r="E259" s="631" t="s">
        <v>767</v>
      </c>
      <c r="F259" s="567" t="s">
        <v>753</v>
      </c>
      <c r="G259" s="567" t="s">
        <v>1227</v>
      </c>
      <c r="H259" s="567" t="s">
        <v>436</v>
      </c>
      <c r="I259" s="567" t="s">
        <v>1228</v>
      </c>
      <c r="J259" s="567" t="s">
        <v>1229</v>
      </c>
      <c r="K259" s="567" t="s">
        <v>1230</v>
      </c>
      <c r="L259" s="568">
        <v>848.11</v>
      </c>
      <c r="M259" s="568">
        <v>848.11</v>
      </c>
      <c r="N259" s="567">
        <v>1</v>
      </c>
      <c r="O259" s="632">
        <v>0.5</v>
      </c>
      <c r="P259" s="568">
        <v>848.11</v>
      </c>
      <c r="Q259" s="583">
        <v>1</v>
      </c>
      <c r="R259" s="567">
        <v>1</v>
      </c>
      <c r="S259" s="583">
        <v>1</v>
      </c>
      <c r="T259" s="632">
        <v>0.5</v>
      </c>
      <c r="U259" s="614">
        <v>1</v>
      </c>
    </row>
    <row r="260" spans="1:21" ht="14.4" customHeight="1" x14ac:dyDescent="0.3">
      <c r="A260" s="566">
        <v>22</v>
      </c>
      <c r="B260" s="567" t="s">
        <v>437</v>
      </c>
      <c r="C260" s="567">
        <v>89301222</v>
      </c>
      <c r="D260" s="630" t="s">
        <v>1293</v>
      </c>
      <c r="E260" s="631" t="s">
        <v>767</v>
      </c>
      <c r="F260" s="567" t="s">
        <v>753</v>
      </c>
      <c r="G260" s="567" t="s">
        <v>1231</v>
      </c>
      <c r="H260" s="567" t="s">
        <v>436</v>
      </c>
      <c r="I260" s="567" t="s">
        <v>1232</v>
      </c>
      <c r="J260" s="567" t="s">
        <v>1233</v>
      </c>
      <c r="K260" s="567" t="s">
        <v>1095</v>
      </c>
      <c r="L260" s="568">
        <v>60.97</v>
      </c>
      <c r="M260" s="568">
        <v>60.97</v>
      </c>
      <c r="N260" s="567">
        <v>1</v>
      </c>
      <c r="O260" s="632">
        <v>0.5</v>
      </c>
      <c r="P260" s="568"/>
      <c r="Q260" s="583">
        <v>0</v>
      </c>
      <c r="R260" s="567"/>
      <c r="S260" s="583">
        <v>0</v>
      </c>
      <c r="T260" s="632"/>
      <c r="U260" s="614">
        <v>0</v>
      </c>
    </row>
    <row r="261" spans="1:21" ht="14.4" customHeight="1" x14ac:dyDescent="0.3">
      <c r="A261" s="566">
        <v>22</v>
      </c>
      <c r="B261" s="567" t="s">
        <v>437</v>
      </c>
      <c r="C261" s="567">
        <v>89301222</v>
      </c>
      <c r="D261" s="630" t="s">
        <v>1293</v>
      </c>
      <c r="E261" s="631" t="s">
        <v>767</v>
      </c>
      <c r="F261" s="567" t="s">
        <v>753</v>
      </c>
      <c r="G261" s="567" t="s">
        <v>1231</v>
      </c>
      <c r="H261" s="567" t="s">
        <v>436</v>
      </c>
      <c r="I261" s="567" t="s">
        <v>1234</v>
      </c>
      <c r="J261" s="567" t="s">
        <v>1235</v>
      </c>
      <c r="K261" s="567" t="s">
        <v>1095</v>
      </c>
      <c r="L261" s="568">
        <v>154.33000000000001</v>
      </c>
      <c r="M261" s="568">
        <v>154.33000000000001</v>
      </c>
      <c r="N261" s="567">
        <v>1</v>
      </c>
      <c r="O261" s="632">
        <v>0.5</v>
      </c>
      <c r="P261" s="568"/>
      <c r="Q261" s="583">
        <v>0</v>
      </c>
      <c r="R261" s="567"/>
      <c r="S261" s="583">
        <v>0</v>
      </c>
      <c r="T261" s="632"/>
      <c r="U261" s="614">
        <v>0</v>
      </c>
    </row>
    <row r="262" spans="1:21" ht="14.4" customHeight="1" x14ac:dyDescent="0.3">
      <c r="A262" s="566">
        <v>22</v>
      </c>
      <c r="B262" s="567" t="s">
        <v>437</v>
      </c>
      <c r="C262" s="567">
        <v>89301222</v>
      </c>
      <c r="D262" s="630" t="s">
        <v>1293</v>
      </c>
      <c r="E262" s="631" t="s">
        <v>767</v>
      </c>
      <c r="F262" s="567" t="s">
        <v>753</v>
      </c>
      <c r="G262" s="567" t="s">
        <v>985</v>
      </c>
      <c r="H262" s="567" t="s">
        <v>436</v>
      </c>
      <c r="I262" s="567" t="s">
        <v>988</v>
      </c>
      <c r="J262" s="567" t="s">
        <v>987</v>
      </c>
      <c r="K262" s="567" t="s">
        <v>525</v>
      </c>
      <c r="L262" s="568">
        <v>0</v>
      </c>
      <c r="M262" s="568">
        <v>0</v>
      </c>
      <c r="N262" s="567">
        <v>7</v>
      </c>
      <c r="O262" s="632">
        <v>6.5</v>
      </c>
      <c r="P262" s="568"/>
      <c r="Q262" s="583"/>
      <c r="R262" s="567"/>
      <c r="S262" s="583">
        <v>0</v>
      </c>
      <c r="T262" s="632"/>
      <c r="U262" s="614">
        <v>0</v>
      </c>
    </row>
    <row r="263" spans="1:21" ht="14.4" customHeight="1" x14ac:dyDescent="0.3">
      <c r="A263" s="566">
        <v>22</v>
      </c>
      <c r="B263" s="567" t="s">
        <v>437</v>
      </c>
      <c r="C263" s="567">
        <v>89301222</v>
      </c>
      <c r="D263" s="630" t="s">
        <v>1293</v>
      </c>
      <c r="E263" s="631" t="s">
        <v>768</v>
      </c>
      <c r="F263" s="567" t="s">
        <v>753</v>
      </c>
      <c r="G263" s="567" t="s">
        <v>1051</v>
      </c>
      <c r="H263" s="567" t="s">
        <v>436</v>
      </c>
      <c r="I263" s="567" t="s">
        <v>1236</v>
      </c>
      <c r="J263" s="567" t="s">
        <v>1056</v>
      </c>
      <c r="K263" s="567" t="s">
        <v>1054</v>
      </c>
      <c r="L263" s="568">
        <v>89.58</v>
      </c>
      <c r="M263" s="568">
        <v>89.58</v>
      </c>
      <c r="N263" s="567">
        <v>1</v>
      </c>
      <c r="O263" s="632">
        <v>1</v>
      </c>
      <c r="P263" s="568"/>
      <c r="Q263" s="583">
        <v>0</v>
      </c>
      <c r="R263" s="567"/>
      <c r="S263" s="583">
        <v>0</v>
      </c>
      <c r="T263" s="632"/>
      <c r="U263" s="614">
        <v>0</v>
      </c>
    </row>
    <row r="264" spans="1:21" ht="14.4" customHeight="1" x14ac:dyDescent="0.3">
      <c r="A264" s="566">
        <v>22</v>
      </c>
      <c r="B264" s="567" t="s">
        <v>437</v>
      </c>
      <c r="C264" s="567">
        <v>89301222</v>
      </c>
      <c r="D264" s="630" t="s">
        <v>1293</v>
      </c>
      <c r="E264" s="631" t="s">
        <v>768</v>
      </c>
      <c r="F264" s="567" t="s">
        <v>753</v>
      </c>
      <c r="G264" s="567" t="s">
        <v>849</v>
      </c>
      <c r="H264" s="567" t="s">
        <v>436</v>
      </c>
      <c r="I264" s="567" t="s">
        <v>1237</v>
      </c>
      <c r="J264" s="567" t="s">
        <v>1238</v>
      </c>
      <c r="K264" s="567" t="s">
        <v>1239</v>
      </c>
      <c r="L264" s="568">
        <v>17.690000000000001</v>
      </c>
      <c r="M264" s="568">
        <v>35.380000000000003</v>
      </c>
      <c r="N264" s="567">
        <v>2</v>
      </c>
      <c r="O264" s="632">
        <v>1</v>
      </c>
      <c r="P264" s="568">
        <v>35.380000000000003</v>
      </c>
      <c r="Q264" s="583">
        <v>1</v>
      </c>
      <c r="R264" s="567">
        <v>2</v>
      </c>
      <c r="S264" s="583">
        <v>1</v>
      </c>
      <c r="T264" s="632">
        <v>1</v>
      </c>
      <c r="U264" s="614">
        <v>1</v>
      </c>
    </row>
    <row r="265" spans="1:21" ht="14.4" customHeight="1" x14ac:dyDescent="0.3">
      <c r="A265" s="566">
        <v>22</v>
      </c>
      <c r="B265" s="567" t="s">
        <v>437</v>
      </c>
      <c r="C265" s="567">
        <v>89301222</v>
      </c>
      <c r="D265" s="630" t="s">
        <v>1293</v>
      </c>
      <c r="E265" s="631" t="s">
        <v>768</v>
      </c>
      <c r="F265" s="567" t="s">
        <v>753</v>
      </c>
      <c r="G265" s="567" t="s">
        <v>856</v>
      </c>
      <c r="H265" s="567" t="s">
        <v>556</v>
      </c>
      <c r="I265" s="567" t="s">
        <v>1240</v>
      </c>
      <c r="J265" s="567" t="s">
        <v>1241</v>
      </c>
      <c r="K265" s="567" t="s">
        <v>1242</v>
      </c>
      <c r="L265" s="568">
        <v>655.86</v>
      </c>
      <c r="M265" s="568">
        <v>655.86</v>
      </c>
      <c r="N265" s="567">
        <v>1</v>
      </c>
      <c r="O265" s="632">
        <v>1</v>
      </c>
      <c r="P265" s="568">
        <v>655.86</v>
      </c>
      <c r="Q265" s="583">
        <v>1</v>
      </c>
      <c r="R265" s="567">
        <v>1</v>
      </c>
      <c r="S265" s="583">
        <v>1</v>
      </c>
      <c r="T265" s="632">
        <v>1</v>
      </c>
      <c r="U265" s="614">
        <v>1</v>
      </c>
    </row>
    <row r="266" spans="1:21" ht="14.4" customHeight="1" x14ac:dyDescent="0.3">
      <c r="A266" s="566">
        <v>22</v>
      </c>
      <c r="B266" s="567" t="s">
        <v>437</v>
      </c>
      <c r="C266" s="567">
        <v>89301222</v>
      </c>
      <c r="D266" s="630" t="s">
        <v>1293</v>
      </c>
      <c r="E266" s="631" t="s">
        <v>768</v>
      </c>
      <c r="F266" s="567" t="s">
        <v>753</v>
      </c>
      <c r="G266" s="567" t="s">
        <v>995</v>
      </c>
      <c r="H266" s="567" t="s">
        <v>436</v>
      </c>
      <c r="I266" s="567" t="s">
        <v>1243</v>
      </c>
      <c r="J266" s="567" t="s">
        <v>1244</v>
      </c>
      <c r="K266" s="567" t="s">
        <v>1245</v>
      </c>
      <c r="L266" s="568">
        <v>0</v>
      </c>
      <c r="M266" s="568">
        <v>0</v>
      </c>
      <c r="N266" s="567">
        <v>1</v>
      </c>
      <c r="O266" s="632">
        <v>0.5</v>
      </c>
      <c r="P266" s="568"/>
      <c r="Q266" s="583"/>
      <c r="R266" s="567"/>
      <c r="S266" s="583">
        <v>0</v>
      </c>
      <c r="T266" s="632"/>
      <c r="U266" s="614">
        <v>0</v>
      </c>
    </row>
    <row r="267" spans="1:21" ht="14.4" customHeight="1" x14ac:dyDescent="0.3">
      <c r="A267" s="566">
        <v>22</v>
      </c>
      <c r="B267" s="567" t="s">
        <v>437</v>
      </c>
      <c r="C267" s="567">
        <v>89301222</v>
      </c>
      <c r="D267" s="630" t="s">
        <v>1293</v>
      </c>
      <c r="E267" s="631" t="s">
        <v>768</v>
      </c>
      <c r="F267" s="567" t="s">
        <v>753</v>
      </c>
      <c r="G267" s="567" t="s">
        <v>1246</v>
      </c>
      <c r="H267" s="567" t="s">
        <v>436</v>
      </c>
      <c r="I267" s="567" t="s">
        <v>1247</v>
      </c>
      <c r="J267" s="567" t="s">
        <v>1248</v>
      </c>
      <c r="K267" s="567" t="s">
        <v>1249</v>
      </c>
      <c r="L267" s="568">
        <v>29.49</v>
      </c>
      <c r="M267" s="568">
        <v>294.89999999999998</v>
      </c>
      <c r="N267" s="567">
        <v>10</v>
      </c>
      <c r="O267" s="632">
        <v>4.5</v>
      </c>
      <c r="P267" s="568">
        <v>117.96</v>
      </c>
      <c r="Q267" s="583">
        <v>0.4</v>
      </c>
      <c r="R267" s="567">
        <v>4</v>
      </c>
      <c r="S267" s="583">
        <v>0.4</v>
      </c>
      <c r="T267" s="632">
        <v>2</v>
      </c>
      <c r="U267" s="614">
        <v>0.44444444444444442</v>
      </c>
    </row>
    <row r="268" spans="1:21" ht="14.4" customHeight="1" x14ac:dyDescent="0.3">
      <c r="A268" s="566">
        <v>22</v>
      </c>
      <c r="B268" s="567" t="s">
        <v>437</v>
      </c>
      <c r="C268" s="567">
        <v>89301222</v>
      </c>
      <c r="D268" s="630" t="s">
        <v>1293</v>
      </c>
      <c r="E268" s="631" t="s">
        <v>768</v>
      </c>
      <c r="F268" s="567" t="s">
        <v>753</v>
      </c>
      <c r="G268" s="567" t="s">
        <v>876</v>
      </c>
      <c r="H268" s="567" t="s">
        <v>436</v>
      </c>
      <c r="I268" s="567" t="s">
        <v>1250</v>
      </c>
      <c r="J268" s="567" t="s">
        <v>1251</v>
      </c>
      <c r="K268" s="567" t="s">
        <v>1252</v>
      </c>
      <c r="L268" s="568">
        <v>354.98</v>
      </c>
      <c r="M268" s="568">
        <v>709.96</v>
      </c>
      <c r="N268" s="567">
        <v>2</v>
      </c>
      <c r="O268" s="632">
        <v>1</v>
      </c>
      <c r="P268" s="568">
        <v>354.98</v>
      </c>
      <c r="Q268" s="583">
        <v>0.5</v>
      </c>
      <c r="R268" s="567">
        <v>1</v>
      </c>
      <c r="S268" s="583">
        <v>0.5</v>
      </c>
      <c r="T268" s="632">
        <v>0.5</v>
      </c>
      <c r="U268" s="614">
        <v>0.5</v>
      </c>
    </row>
    <row r="269" spans="1:21" ht="14.4" customHeight="1" x14ac:dyDescent="0.3">
      <c r="A269" s="566">
        <v>22</v>
      </c>
      <c r="B269" s="567" t="s">
        <v>437</v>
      </c>
      <c r="C269" s="567">
        <v>89301222</v>
      </c>
      <c r="D269" s="630" t="s">
        <v>1293</v>
      </c>
      <c r="E269" s="631" t="s">
        <v>768</v>
      </c>
      <c r="F269" s="567" t="s">
        <v>753</v>
      </c>
      <c r="G269" s="567" t="s">
        <v>1253</v>
      </c>
      <c r="H269" s="567" t="s">
        <v>436</v>
      </c>
      <c r="I269" s="567" t="s">
        <v>1254</v>
      </c>
      <c r="J269" s="567" t="s">
        <v>1255</v>
      </c>
      <c r="K269" s="567" t="s">
        <v>1256</v>
      </c>
      <c r="L269" s="568">
        <v>0</v>
      </c>
      <c r="M269" s="568">
        <v>0</v>
      </c>
      <c r="N269" s="567">
        <v>1</v>
      </c>
      <c r="O269" s="632">
        <v>0.5</v>
      </c>
      <c r="P269" s="568"/>
      <c r="Q269" s="583"/>
      <c r="R269" s="567"/>
      <c r="S269" s="583">
        <v>0</v>
      </c>
      <c r="T269" s="632"/>
      <c r="U269" s="614">
        <v>0</v>
      </c>
    </row>
    <row r="270" spans="1:21" ht="14.4" customHeight="1" x14ac:dyDescent="0.3">
      <c r="A270" s="566">
        <v>22</v>
      </c>
      <c r="B270" s="567" t="s">
        <v>437</v>
      </c>
      <c r="C270" s="567">
        <v>89301222</v>
      </c>
      <c r="D270" s="630" t="s">
        <v>1293</v>
      </c>
      <c r="E270" s="631" t="s">
        <v>768</v>
      </c>
      <c r="F270" s="567" t="s">
        <v>753</v>
      </c>
      <c r="G270" s="567" t="s">
        <v>1253</v>
      </c>
      <c r="H270" s="567" t="s">
        <v>436</v>
      </c>
      <c r="I270" s="567" t="s">
        <v>1257</v>
      </c>
      <c r="J270" s="567" t="s">
        <v>1255</v>
      </c>
      <c r="K270" s="567" t="s">
        <v>1258</v>
      </c>
      <c r="L270" s="568">
        <v>0</v>
      </c>
      <c r="M270" s="568">
        <v>0</v>
      </c>
      <c r="N270" s="567">
        <v>2</v>
      </c>
      <c r="O270" s="632">
        <v>1</v>
      </c>
      <c r="P270" s="568"/>
      <c r="Q270" s="583"/>
      <c r="R270" s="567"/>
      <c r="S270" s="583">
        <v>0</v>
      </c>
      <c r="T270" s="632"/>
      <c r="U270" s="614">
        <v>0</v>
      </c>
    </row>
    <row r="271" spans="1:21" ht="14.4" customHeight="1" x14ac:dyDescent="0.3">
      <c r="A271" s="566">
        <v>22</v>
      </c>
      <c r="B271" s="567" t="s">
        <v>437</v>
      </c>
      <c r="C271" s="567">
        <v>89301222</v>
      </c>
      <c r="D271" s="630" t="s">
        <v>1293</v>
      </c>
      <c r="E271" s="631" t="s">
        <v>768</v>
      </c>
      <c r="F271" s="567" t="s">
        <v>753</v>
      </c>
      <c r="G271" s="567" t="s">
        <v>783</v>
      </c>
      <c r="H271" s="567" t="s">
        <v>556</v>
      </c>
      <c r="I271" s="567" t="s">
        <v>709</v>
      </c>
      <c r="J271" s="567" t="s">
        <v>567</v>
      </c>
      <c r="K271" s="567" t="s">
        <v>710</v>
      </c>
      <c r="L271" s="568">
        <v>130.15</v>
      </c>
      <c r="M271" s="568">
        <v>130.15</v>
      </c>
      <c r="N271" s="567">
        <v>1</v>
      </c>
      <c r="O271" s="632">
        <v>1</v>
      </c>
      <c r="P271" s="568"/>
      <c r="Q271" s="583">
        <v>0</v>
      </c>
      <c r="R271" s="567"/>
      <c r="S271" s="583">
        <v>0</v>
      </c>
      <c r="T271" s="632"/>
      <c r="U271" s="614">
        <v>0</v>
      </c>
    </row>
    <row r="272" spans="1:21" ht="14.4" customHeight="1" x14ac:dyDescent="0.3">
      <c r="A272" s="566">
        <v>22</v>
      </c>
      <c r="B272" s="567" t="s">
        <v>437</v>
      </c>
      <c r="C272" s="567">
        <v>89301222</v>
      </c>
      <c r="D272" s="630" t="s">
        <v>1293</v>
      </c>
      <c r="E272" s="631" t="s">
        <v>768</v>
      </c>
      <c r="F272" s="567" t="s">
        <v>753</v>
      </c>
      <c r="G272" s="567" t="s">
        <v>1259</v>
      </c>
      <c r="H272" s="567" t="s">
        <v>436</v>
      </c>
      <c r="I272" s="567" t="s">
        <v>1260</v>
      </c>
      <c r="J272" s="567" t="s">
        <v>1261</v>
      </c>
      <c r="K272" s="567" t="s">
        <v>1262</v>
      </c>
      <c r="L272" s="568">
        <v>242.93</v>
      </c>
      <c r="M272" s="568">
        <v>485.86</v>
      </c>
      <c r="N272" s="567">
        <v>2</v>
      </c>
      <c r="O272" s="632">
        <v>2</v>
      </c>
      <c r="P272" s="568">
        <v>242.93</v>
      </c>
      <c r="Q272" s="583">
        <v>0.5</v>
      </c>
      <c r="R272" s="567">
        <v>1</v>
      </c>
      <c r="S272" s="583">
        <v>0.5</v>
      </c>
      <c r="T272" s="632">
        <v>1</v>
      </c>
      <c r="U272" s="614">
        <v>0.5</v>
      </c>
    </row>
    <row r="273" spans="1:21" ht="14.4" customHeight="1" x14ac:dyDescent="0.3">
      <c r="A273" s="566">
        <v>22</v>
      </c>
      <c r="B273" s="567" t="s">
        <v>437</v>
      </c>
      <c r="C273" s="567">
        <v>89301222</v>
      </c>
      <c r="D273" s="630" t="s">
        <v>1293</v>
      </c>
      <c r="E273" s="631" t="s">
        <v>768</v>
      </c>
      <c r="F273" s="567" t="s">
        <v>753</v>
      </c>
      <c r="G273" s="567" t="s">
        <v>1263</v>
      </c>
      <c r="H273" s="567" t="s">
        <v>436</v>
      </c>
      <c r="I273" s="567" t="s">
        <v>1264</v>
      </c>
      <c r="J273" s="567" t="s">
        <v>1265</v>
      </c>
      <c r="K273" s="567" t="s">
        <v>1266</v>
      </c>
      <c r="L273" s="568">
        <v>64.13</v>
      </c>
      <c r="M273" s="568">
        <v>256.52</v>
      </c>
      <c r="N273" s="567">
        <v>4</v>
      </c>
      <c r="O273" s="632">
        <v>1</v>
      </c>
      <c r="P273" s="568">
        <v>128.26</v>
      </c>
      <c r="Q273" s="583">
        <v>0.5</v>
      </c>
      <c r="R273" s="567">
        <v>2</v>
      </c>
      <c r="S273" s="583">
        <v>0.5</v>
      </c>
      <c r="T273" s="632">
        <v>0.5</v>
      </c>
      <c r="U273" s="614">
        <v>0.5</v>
      </c>
    </row>
    <row r="274" spans="1:21" ht="14.4" customHeight="1" x14ac:dyDescent="0.3">
      <c r="A274" s="566">
        <v>22</v>
      </c>
      <c r="B274" s="567" t="s">
        <v>437</v>
      </c>
      <c r="C274" s="567">
        <v>89301222</v>
      </c>
      <c r="D274" s="630" t="s">
        <v>1293</v>
      </c>
      <c r="E274" s="631" t="s">
        <v>768</v>
      </c>
      <c r="F274" s="567" t="s">
        <v>753</v>
      </c>
      <c r="G274" s="567" t="s">
        <v>1267</v>
      </c>
      <c r="H274" s="567" t="s">
        <v>436</v>
      </c>
      <c r="I274" s="567" t="s">
        <v>1268</v>
      </c>
      <c r="J274" s="567" t="s">
        <v>1269</v>
      </c>
      <c r="K274" s="567" t="s">
        <v>1270</v>
      </c>
      <c r="L274" s="568">
        <v>0</v>
      </c>
      <c r="M274" s="568">
        <v>0</v>
      </c>
      <c r="N274" s="567">
        <v>2</v>
      </c>
      <c r="O274" s="632">
        <v>0.5</v>
      </c>
      <c r="P274" s="568"/>
      <c r="Q274" s="583"/>
      <c r="R274" s="567"/>
      <c r="S274" s="583">
        <v>0</v>
      </c>
      <c r="T274" s="632"/>
      <c r="U274" s="614">
        <v>0</v>
      </c>
    </row>
    <row r="275" spans="1:21" ht="14.4" customHeight="1" x14ac:dyDescent="0.3">
      <c r="A275" s="566">
        <v>22</v>
      </c>
      <c r="B275" s="567" t="s">
        <v>437</v>
      </c>
      <c r="C275" s="567">
        <v>89301222</v>
      </c>
      <c r="D275" s="630" t="s">
        <v>1293</v>
      </c>
      <c r="E275" s="631" t="s">
        <v>768</v>
      </c>
      <c r="F275" s="567" t="s">
        <v>753</v>
      </c>
      <c r="G275" s="567" t="s">
        <v>791</v>
      </c>
      <c r="H275" s="567" t="s">
        <v>436</v>
      </c>
      <c r="I275" s="567" t="s">
        <v>690</v>
      </c>
      <c r="J275" s="567" t="s">
        <v>488</v>
      </c>
      <c r="K275" s="567" t="s">
        <v>490</v>
      </c>
      <c r="L275" s="568">
        <v>612.26</v>
      </c>
      <c r="M275" s="568">
        <v>612.26</v>
      </c>
      <c r="N275" s="567">
        <v>1</v>
      </c>
      <c r="O275" s="632">
        <v>1</v>
      </c>
      <c r="P275" s="568">
        <v>612.26</v>
      </c>
      <c r="Q275" s="583">
        <v>1</v>
      </c>
      <c r="R275" s="567">
        <v>1</v>
      </c>
      <c r="S275" s="583">
        <v>1</v>
      </c>
      <c r="T275" s="632">
        <v>1</v>
      </c>
      <c r="U275" s="614">
        <v>1</v>
      </c>
    </row>
    <row r="276" spans="1:21" ht="14.4" customHeight="1" x14ac:dyDescent="0.3">
      <c r="A276" s="566">
        <v>22</v>
      </c>
      <c r="B276" s="567" t="s">
        <v>437</v>
      </c>
      <c r="C276" s="567">
        <v>89301222</v>
      </c>
      <c r="D276" s="630" t="s">
        <v>1293</v>
      </c>
      <c r="E276" s="631" t="s">
        <v>768</v>
      </c>
      <c r="F276" s="567" t="s">
        <v>753</v>
      </c>
      <c r="G276" s="567" t="s">
        <v>961</v>
      </c>
      <c r="H276" s="567" t="s">
        <v>436</v>
      </c>
      <c r="I276" s="567" t="s">
        <v>1271</v>
      </c>
      <c r="J276" s="567" t="s">
        <v>1272</v>
      </c>
      <c r="K276" s="567" t="s">
        <v>875</v>
      </c>
      <c r="L276" s="568">
        <v>0</v>
      </c>
      <c r="M276" s="568">
        <v>0</v>
      </c>
      <c r="N276" s="567">
        <v>3</v>
      </c>
      <c r="O276" s="632">
        <v>1</v>
      </c>
      <c r="P276" s="568"/>
      <c r="Q276" s="583"/>
      <c r="R276" s="567"/>
      <c r="S276" s="583">
        <v>0</v>
      </c>
      <c r="T276" s="632"/>
      <c r="U276" s="614">
        <v>0</v>
      </c>
    </row>
    <row r="277" spans="1:21" ht="14.4" customHeight="1" x14ac:dyDescent="0.3">
      <c r="A277" s="566">
        <v>22</v>
      </c>
      <c r="B277" s="567" t="s">
        <v>437</v>
      </c>
      <c r="C277" s="567">
        <v>89301222</v>
      </c>
      <c r="D277" s="630" t="s">
        <v>1293</v>
      </c>
      <c r="E277" s="631" t="s">
        <v>768</v>
      </c>
      <c r="F277" s="567" t="s">
        <v>753</v>
      </c>
      <c r="G277" s="567" t="s">
        <v>961</v>
      </c>
      <c r="H277" s="567" t="s">
        <v>436</v>
      </c>
      <c r="I277" s="567" t="s">
        <v>1273</v>
      </c>
      <c r="J277" s="567" t="s">
        <v>1272</v>
      </c>
      <c r="K277" s="567" t="s">
        <v>1207</v>
      </c>
      <c r="L277" s="568">
        <v>303.45999999999998</v>
      </c>
      <c r="M277" s="568">
        <v>910.37999999999988</v>
      </c>
      <c r="N277" s="567">
        <v>3</v>
      </c>
      <c r="O277" s="632">
        <v>1</v>
      </c>
      <c r="P277" s="568"/>
      <c r="Q277" s="583">
        <v>0</v>
      </c>
      <c r="R277" s="567"/>
      <c r="S277" s="583">
        <v>0</v>
      </c>
      <c r="T277" s="632"/>
      <c r="U277" s="614">
        <v>0</v>
      </c>
    </row>
    <row r="278" spans="1:21" ht="14.4" customHeight="1" x14ac:dyDescent="0.3">
      <c r="A278" s="566">
        <v>22</v>
      </c>
      <c r="B278" s="567" t="s">
        <v>437</v>
      </c>
      <c r="C278" s="567">
        <v>89301222</v>
      </c>
      <c r="D278" s="630" t="s">
        <v>1293</v>
      </c>
      <c r="E278" s="631" t="s">
        <v>769</v>
      </c>
      <c r="F278" s="567" t="s">
        <v>753</v>
      </c>
      <c r="G278" s="567" t="s">
        <v>1179</v>
      </c>
      <c r="H278" s="567" t="s">
        <v>436</v>
      </c>
      <c r="I278" s="567" t="s">
        <v>1274</v>
      </c>
      <c r="J278" s="567" t="s">
        <v>1275</v>
      </c>
      <c r="K278" s="567" t="s">
        <v>1128</v>
      </c>
      <c r="L278" s="568">
        <v>44.89</v>
      </c>
      <c r="M278" s="568">
        <v>269.34000000000003</v>
      </c>
      <c r="N278" s="567">
        <v>6</v>
      </c>
      <c r="O278" s="632">
        <v>3</v>
      </c>
      <c r="P278" s="568">
        <v>269.34000000000003</v>
      </c>
      <c r="Q278" s="583">
        <v>1</v>
      </c>
      <c r="R278" s="567">
        <v>6</v>
      </c>
      <c r="S278" s="583">
        <v>1</v>
      </c>
      <c r="T278" s="632">
        <v>3</v>
      </c>
      <c r="U278" s="614">
        <v>1</v>
      </c>
    </row>
    <row r="279" spans="1:21" ht="14.4" customHeight="1" x14ac:dyDescent="0.3">
      <c r="A279" s="566">
        <v>22</v>
      </c>
      <c r="B279" s="567" t="s">
        <v>437</v>
      </c>
      <c r="C279" s="567">
        <v>89301222</v>
      </c>
      <c r="D279" s="630" t="s">
        <v>1293</v>
      </c>
      <c r="E279" s="631" t="s">
        <v>769</v>
      </c>
      <c r="F279" s="567" t="s">
        <v>753</v>
      </c>
      <c r="G279" s="567" t="s">
        <v>868</v>
      </c>
      <c r="H279" s="567" t="s">
        <v>436</v>
      </c>
      <c r="I279" s="567" t="s">
        <v>869</v>
      </c>
      <c r="J279" s="567" t="s">
        <v>870</v>
      </c>
      <c r="K279" s="567" t="s">
        <v>871</v>
      </c>
      <c r="L279" s="568">
        <v>337.17</v>
      </c>
      <c r="M279" s="568">
        <v>337.17</v>
      </c>
      <c r="N279" s="567">
        <v>1</v>
      </c>
      <c r="O279" s="632">
        <v>1</v>
      </c>
      <c r="P279" s="568">
        <v>337.17</v>
      </c>
      <c r="Q279" s="583">
        <v>1</v>
      </c>
      <c r="R279" s="567">
        <v>1</v>
      </c>
      <c r="S279" s="583">
        <v>1</v>
      </c>
      <c r="T279" s="632">
        <v>1</v>
      </c>
      <c r="U279" s="614">
        <v>1</v>
      </c>
    </row>
    <row r="280" spans="1:21" ht="14.4" customHeight="1" x14ac:dyDescent="0.3">
      <c r="A280" s="566">
        <v>22</v>
      </c>
      <c r="B280" s="567" t="s">
        <v>437</v>
      </c>
      <c r="C280" s="567">
        <v>89301222</v>
      </c>
      <c r="D280" s="630" t="s">
        <v>1293</v>
      </c>
      <c r="E280" s="631" t="s">
        <v>769</v>
      </c>
      <c r="F280" s="567" t="s">
        <v>753</v>
      </c>
      <c r="G280" s="567" t="s">
        <v>1074</v>
      </c>
      <c r="H280" s="567" t="s">
        <v>436</v>
      </c>
      <c r="I280" s="567" t="s">
        <v>1075</v>
      </c>
      <c r="J280" s="567" t="s">
        <v>1076</v>
      </c>
      <c r="K280" s="567" t="s">
        <v>736</v>
      </c>
      <c r="L280" s="568">
        <v>49.19</v>
      </c>
      <c r="M280" s="568">
        <v>49.19</v>
      </c>
      <c r="N280" s="567">
        <v>1</v>
      </c>
      <c r="O280" s="632">
        <v>0.5</v>
      </c>
      <c r="P280" s="568">
        <v>49.19</v>
      </c>
      <c r="Q280" s="583">
        <v>1</v>
      </c>
      <c r="R280" s="567">
        <v>1</v>
      </c>
      <c r="S280" s="583">
        <v>1</v>
      </c>
      <c r="T280" s="632">
        <v>0.5</v>
      </c>
      <c r="U280" s="614">
        <v>1</v>
      </c>
    </row>
    <row r="281" spans="1:21" ht="14.4" customHeight="1" x14ac:dyDescent="0.3">
      <c r="A281" s="566">
        <v>22</v>
      </c>
      <c r="B281" s="567" t="s">
        <v>437</v>
      </c>
      <c r="C281" s="567">
        <v>89301222</v>
      </c>
      <c r="D281" s="630" t="s">
        <v>1293</v>
      </c>
      <c r="E281" s="631" t="s">
        <v>769</v>
      </c>
      <c r="F281" s="567" t="s">
        <v>753</v>
      </c>
      <c r="G281" s="567" t="s">
        <v>902</v>
      </c>
      <c r="H281" s="567" t="s">
        <v>436</v>
      </c>
      <c r="I281" s="567" t="s">
        <v>903</v>
      </c>
      <c r="J281" s="567" t="s">
        <v>904</v>
      </c>
      <c r="K281" s="567" t="s">
        <v>905</v>
      </c>
      <c r="L281" s="568">
        <v>153.37</v>
      </c>
      <c r="M281" s="568">
        <v>920.22</v>
      </c>
      <c r="N281" s="567">
        <v>6</v>
      </c>
      <c r="O281" s="632">
        <v>3</v>
      </c>
      <c r="P281" s="568">
        <v>613.48</v>
      </c>
      <c r="Q281" s="583">
        <v>0.66666666666666663</v>
      </c>
      <c r="R281" s="567">
        <v>4</v>
      </c>
      <c r="S281" s="583">
        <v>0.66666666666666663</v>
      </c>
      <c r="T281" s="632">
        <v>2</v>
      </c>
      <c r="U281" s="614">
        <v>0.66666666666666663</v>
      </c>
    </row>
    <row r="282" spans="1:21" ht="14.4" customHeight="1" x14ac:dyDescent="0.3">
      <c r="A282" s="566">
        <v>22</v>
      </c>
      <c r="B282" s="567" t="s">
        <v>437</v>
      </c>
      <c r="C282" s="567">
        <v>89301222</v>
      </c>
      <c r="D282" s="630" t="s">
        <v>1293</v>
      </c>
      <c r="E282" s="631" t="s">
        <v>769</v>
      </c>
      <c r="F282" s="567" t="s">
        <v>753</v>
      </c>
      <c r="G282" s="567" t="s">
        <v>1276</v>
      </c>
      <c r="H282" s="567" t="s">
        <v>436</v>
      </c>
      <c r="I282" s="567" t="s">
        <v>1277</v>
      </c>
      <c r="J282" s="567" t="s">
        <v>547</v>
      </c>
      <c r="K282" s="567" t="s">
        <v>548</v>
      </c>
      <c r="L282" s="568">
        <v>0</v>
      </c>
      <c r="M282" s="568">
        <v>0</v>
      </c>
      <c r="N282" s="567">
        <v>1</v>
      </c>
      <c r="O282" s="632">
        <v>0.5</v>
      </c>
      <c r="P282" s="568">
        <v>0</v>
      </c>
      <c r="Q282" s="583"/>
      <c r="R282" s="567">
        <v>1</v>
      </c>
      <c r="S282" s="583">
        <v>1</v>
      </c>
      <c r="T282" s="632">
        <v>0.5</v>
      </c>
      <c r="U282" s="614">
        <v>1</v>
      </c>
    </row>
    <row r="283" spans="1:21" ht="14.4" customHeight="1" x14ac:dyDescent="0.3">
      <c r="A283" s="566">
        <v>22</v>
      </c>
      <c r="B283" s="567" t="s">
        <v>437</v>
      </c>
      <c r="C283" s="567">
        <v>89301222</v>
      </c>
      <c r="D283" s="630" t="s">
        <v>1293</v>
      </c>
      <c r="E283" s="631" t="s">
        <v>769</v>
      </c>
      <c r="F283" s="567" t="s">
        <v>753</v>
      </c>
      <c r="G283" s="567" t="s">
        <v>809</v>
      </c>
      <c r="H283" s="567" t="s">
        <v>436</v>
      </c>
      <c r="I283" s="567" t="s">
        <v>810</v>
      </c>
      <c r="J283" s="567" t="s">
        <v>811</v>
      </c>
      <c r="K283" s="567"/>
      <c r="L283" s="568">
        <v>0</v>
      </c>
      <c r="M283" s="568">
        <v>0</v>
      </c>
      <c r="N283" s="567">
        <v>7</v>
      </c>
      <c r="O283" s="632">
        <v>7</v>
      </c>
      <c r="P283" s="568">
        <v>0</v>
      </c>
      <c r="Q283" s="583"/>
      <c r="R283" s="567">
        <v>6</v>
      </c>
      <c r="S283" s="583">
        <v>0.8571428571428571</v>
      </c>
      <c r="T283" s="632">
        <v>6</v>
      </c>
      <c r="U283" s="614">
        <v>0.8571428571428571</v>
      </c>
    </row>
    <row r="284" spans="1:21" ht="14.4" customHeight="1" x14ac:dyDescent="0.3">
      <c r="A284" s="566">
        <v>22</v>
      </c>
      <c r="B284" s="567" t="s">
        <v>437</v>
      </c>
      <c r="C284" s="567">
        <v>89301222</v>
      </c>
      <c r="D284" s="630" t="s">
        <v>1293</v>
      </c>
      <c r="E284" s="631" t="s">
        <v>769</v>
      </c>
      <c r="F284" s="567" t="s">
        <v>753</v>
      </c>
      <c r="G284" s="567" t="s">
        <v>771</v>
      </c>
      <c r="H284" s="567" t="s">
        <v>436</v>
      </c>
      <c r="I284" s="567" t="s">
        <v>1081</v>
      </c>
      <c r="J284" s="567" t="s">
        <v>1082</v>
      </c>
      <c r="K284" s="567" t="s">
        <v>774</v>
      </c>
      <c r="L284" s="568">
        <v>209.33</v>
      </c>
      <c r="M284" s="568">
        <v>418.66</v>
      </c>
      <c r="N284" s="567">
        <v>2</v>
      </c>
      <c r="O284" s="632">
        <v>0.5</v>
      </c>
      <c r="P284" s="568">
        <v>418.66</v>
      </c>
      <c r="Q284" s="583">
        <v>1</v>
      </c>
      <c r="R284" s="567">
        <v>2</v>
      </c>
      <c r="S284" s="583">
        <v>1</v>
      </c>
      <c r="T284" s="632">
        <v>0.5</v>
      </c>
      <c r="U284" s="614">
        <v>1</v>
      </c>
    </row>
    <row r="285" spans="1:21" ht="14.4" customHeight="1" x14ac:dyDescent="0.3">
      <c r="A285" s="566">
        <v>22</v>
      </c>
      <c r="B285" s="567" t="s">
        <v>437</v>
      </c>
      <c r="C285" s="567">
        <v>89301222</v>
      </c>
      <c r="D285" s="630" t="s">
        <v>1293</v>
      </c>
      <c r="E285" s="631" t="s">
        <v>769</v>
      </c>
      <c r="F285" s="567" t="s">
        <v>753</v>
      </c>
      <c r="G285" s="567" t="s">
        <v>771</v>
      </c>
      <c r="H285" s="567" t="s">
        <v>436</v>
      </c>
      <c r="I285" s="567" t="s">
        <v>772</v>
      </c>
      <c r="J285" s="567" t="s">
        <v>773</v>
      </c>
      <c r="K285" s="567" t="s">
        <v>774</v>
      </c>
      <c r="L285" s="568">
        <v>209.33</v>
      </c>
      <c r="M285" s="568">
        <v>209.33</v>
      </c>
      <c r="N285" s="567">
        <v>1</v>
      </c>
      <c r="O285" s="632">
        <v>0.5</v>
      </c>
      <c r="P285" s="568"/>
      <c r="Q285" s="583">
        <v>0</v>
      </c>
      <c r="R285" s="567"/>
      <c r="S285" s="583">
        <v>0</v>
      </c>
      <c r="T285" s="632"/>
      <c r="U285" s="614">
        <v>0</v>
      </c>
    </row>
    <row r="286" spans="1:21" ht="14.4" customHeight="1" x14ac:dyDescent="0.3">
      <c r="A286" s="566">
        <v>22</v>
      </c>
      <c r="B286" s="567" t="s">
        <v>437</v>
      </c>
      <c r="C286" s="567">
        <v>89301222</v>
      </c>
      <c r="D286" s="630" t="s">
        <v>1293</v>
      </c>
      <c r="E286" s="631" t="s">
        <v>769</v>
      </c>
      <c r="F286" s="567" t="s">
        <v>753</v>
      </c>
      <c r="G286" s="567" t="s">
        <v>779</v>
      </c>
      <c r="H286" s="567" t="s">
        <v>436</v>
      </c>
      <c r="I286" s="567" t="s">
        <v>780</v>
      </c>
      <c r="J286" s="567" t="s">
        <v>781</v>
      </c>
      <c r="K286" s="567" t="s">
        <v>782</v>
      </c>
      <c r="L286" s="568">
        <v>157.47999999999999</v>
      </c>
      <c r="M286" s="568">
        <v>2834.64</v>
      </c>
      <c r="N286" s="567">
        <v>18</v>
      </c>
      <c r="O286" s="632">
        <v>8</v>
      </c>
      <c r="P286" s="568">
        <v>1259.8399999999999</v>
      </c>
      <c r="Q286" s="583">
        <v>0.44444444444444442</v>
      </c>
      <c r="R286" s="567">
        <v>8</v>
      </c>
      <c r="S286" s="583">
        <v>0.44444444444444442</v>
      </c>
      <c r="T286" s="632">
        <v>3.5</v>
      </c>
      <c r="U286" s="614">
        <v>0.4375</v>
      </c>
    </row>
    <row r="287" spans="1:21" ht="14.4" customHeight="1" x14ac:dyDescent="0.3">
      <c r="A287" s="566">
        <v>22</v>
      </c>
      <c r="B287" s="567" t="s">
        <v>437</v>
      </c>
      <c r="C287" s="567">
        <v>89301222</v>
      </c>
      <c r="D287" s="630" t="s">
        <v>1293</v>
      </c>
      <c r="E287" s="631" t="s">
        <v>769</v>
      </c>
      <c r="F287" s="567" t="s">
        <v>753</v>
      </c>
      <c r="G287" s="567" t="s">
        <v>783</v>
      </c>
      <c r="H287" s="567" t="s">
        <v>556</v>
      </c>
      <c r="I287" s="567" t="s">
        <v>829</v>
      </c>
      <c r="J287" s="567" t="s">
        <v>830</v>
      </c>
      <c r="K287" s="567" t="s">
        <v>831</v>
      </c>
      <c r="L287" s="568">
        <v>65.069999999999993</v>
      </c>
      <c r="M287" s="568">
        <v>455.48999999999995</v>
      </c>
      <c r="N287" s="567">
        <v>7</v>
      </c>
      <c r="O287" s="632">
        <v>5.5</v>
      </c>
      <c r="P287" s="568">
        <v>325.34999999999997</v>
      </c>
      <c r="Q287" s="583">
        <v>0.7142857142857143</v>
      </c>
      <c r="R287" s="567">
        <v>5</v>
      </c>
      <c r="S287" s="583">
        <v>0.7142857142857143</v>
      </c>
      <c r="T287" s="632">
        <v>4</v>
      </c>
      <c r="U287" s="614">
        <v>0.72727272727272729</v>
      </c>
    </row>
    <row r="288" spans="1:21" ht="14.4" customHeight="1" x14ac:dyDescent="0.3">
      <c r="A288" s="566">
        <v>22</v>
      </c>
      <c r="B288" s="567" t="s">
        <v>437</v>
      </c>
      <c r="C288" s="567">
        <v>89301222</v>
      </c>
      <c r="D288" s="630" t="s">
        <v>1293</v>
      </c>
      <c r="E288" s="631" t="s">
        <v>769</v>
      </c>
      <c r="F288" s="567" t="s">
        <v>753</v>
      </c>
      <c r="G288" s="567" t="s">
        <v>783</v>
      </c>
      <c r="H288" s="567" t="s">
        <v>556</v>
      </c>
      <c r="I288" s="567" t="s">
        <v>705</v>
      </c>
      <c r="J288" s="567" t="s">
        <v>559</v>
      </c>
      <c r="K288" s="567" t="s">
        <v>560</v>
      </c>
      <c r="L288" s="568">
        <v>108.46</v>
      </c>
      <c r="M288" s="568">
        <v>1193.06</v>
      </c>
      <c r="N288" s="567">
        <v>11</v>
      </c>
      <c r="O288" s="632">
        <v>10.5</v>
      </c>
      <c r="P288" s="568">
        <v>433.84</v>
      </c>
      <c r="Q288" s="583">
        <v>0.36363636363636365</v>
      </c>
      <c r="R288" s="567">
        <v>4</v>
      </c>
      <c r="S288" s="583">
        <v>0.36363636363636365</v>
      </c>
      <c r="T288" s="632">
        <v>3.5</v>
      </c>
      <c r="U288" s="614">
        <v>0.33333333333333331</v>
      </c>
    </row>
    <row r="289" spans="1:21" ht="14.4" customHeight="1" x14ac:dyDescent="0.3">
      <c r="A289" s="566">
        <v>22</v>
      </c>
      <c r="B289" s="567" t="s">
        <v>437</v>
      </c>
      <c r="C289" s="567">
        <v>89301222</v>
      </c>
      <c r="D289" s="630" t="s">
        <v>1293</v>
      </c>
      <c r="E289" s="631" t="s">
        <v>769</v>
      </c>
      <c r="F289" s="567" t="s">
        <v>753</v>
      </c>
      <c r="G289" s="567" t="s">
        <v>783</v>
      </c>
      <c r="H289" s="567" t="s">
        <v>556</v>
      </c>
      <c r="I289" s="567" t="s">
        <v>709</v>
      </c>
      <c r="J289" s="567" t="s">
        <v>567</v>
      </c>
      <c r="K289" s="567" t="s">
        <v>710</v>
      </c>
      <c r="L289" s="568">
        <v>130.15</v>
      </c>
      <c r="M289" s="568">
        <v>12494.399999999992</v>
      </c>
      <c r="N289" s="567">
        <v>96</v>
      </c>
      <c r="O289" s="632">
        <v>80</v>
      </c>
      <c r="P289" s="568">
        <v>4034.6500000000019</v>
      </c>
      <c r="Q289" s="583">
        <v>0.32291666666666702</v>
      </c>
      <c r="R289" s="567">
        <v>31</v>
      </c>
      <c r="S289" s="583">
        <v>0.32291666666666669</v>
      </c>
      <c r="T289" s="632">
        <v>25</v>
      </c>
      <c r="U289" s="614">
        <v>0.3125</v>
      </c>
    </row>
    <row r="290" spans="1:21" ht="14.4" customHeight="1" x14ac:dyDescent="0.3">
      <c r="A290" s="566">
        <v>22</v>
      </c>
      <c r="B290" s="567" t="s">
        <v>437</v>
      </c>
      <c r="C290" s="567">
        <v>89301222</v>
      </c>
      <c r="D290" s="630" t="s">
        <v>1293</v>
      </c>
      <c r="E290" s="631" t="s">
        <v>769</v>
      </c>
      <c r="F290" s="567" t="s">
        <v>753</v>
      </c>
      <c r="G290" s="567" t="s">
        <v>783</v>
      </c>
      <c r="H290" s="567" t="s">
        <v>556</v>
      </c>
      <c r="I290" s="567" t="s">
        <v>711</v>
      </c>
      <c r="J290" s="567" t="s">
        <v>569</v>
      </c>
      <c r="K290" s="567" t="s">
        <v>712</v>
      </c>
      <c r="L290" s="568">
        <v>50.57</v>
      </c>
      <c r="M290" s="568">
        <v>101.14</v>
      </c>
      <c r="N290" s="567">
        <v>2</v>
      </c>
      <c r="O290" s="632">
        <v>1.5</v>
      </c>
      <c r="P290" s="568">
        <v>50.57</v>
      </c>
      <c r="Q290" s="583">
        <v>0.5</v>
      </c>
      <c r="R290" s="567">
        <v>1</v>
      </c>
      <c r="S290" s="583">
        <v>0.5</v>
      </c>
      <c r="T290" s="632">
        <v>0.5</v>
      </c>
      <c r="U290" s="614">
        <v>0.33333333333333331</v>
      </c>
    </row>
    <row r="291" spans="1:21" ht="14.4" customHeight="1" x14ac:dyDescent="0.3">
      <c r="A291" s="566">
        <v>22</v>
      </c>
      <c r="B291" s="567" t="s">
        <v>437</v>
      </c>
      <c r="C291" s="567">
        <v>89301222</v>
      </c>
      <c r="D291" s="630" t="s">
        <v>1293</v>
      </c>
      <c r="E291" s="631" t="s">
        <v>769</v>
      </c>
      <c r="F291" s="567" t="s">
        <v>753</v>
      </c>
      <c r="G291" s="567" t="s">
        <v>783</v>
      </c>
      <c r="H291" s="567" t="s">
        <v>556</v>
      </c>
      <c r="I291" s="567" t="s">
        <v>713</v>
      </c>
      <c r="J291" s="567" t="s">
        <v>570</v>
      </c>
      <c r="K291" s="567" t="s">
        <v>714</v>
      </c>
      <c r="L291" s="568">
        <v>86.76</v>
      </c>
      <c r="M291" s="568">
        <v>6593.7600000000057</v>
      </c>
      <c r="N291" s="567">
        <v>76</v>
      </c>
      <c r="O291" s="632">
        <v>59.5</v>
      </c>
      <c r="P291" s="568">
        <v>2429.2800000000011</v>
      </c>
      <c r="Q291" s="583">
        <v>0.36842105263157882</v>
      </c>
      <c r="R291" s="567">
        <v>28</v>
      </c>
      <c r="S291" s="583">
        <v>0.36842105263157893</v>
      </c>
      <c r="T291" s="632">
        <v>22</v>
      </c>
      <c r="U291" s="614">
        <v>0.36974789915966388</v>
      </c>
    </row>
    <row r="292" spans="1:21" ht="14.4" customHeight="1" x14ac:dyDescent="0.3">
      <c r="A292" s="566">
        <v>22</v>
      </c>
      <c r="B292" s="567" t="s">
        <v>437</v>
      </c>
      <c r="C292" s="567">
        <v>89301222</v>
      </c>
      <c r="D292" s="630" t="s">
        <v>1293</v>
      </c>
      <c r="E292" s="631" t="s">
        <v>769</v>
      </c>
      <c r="F292" s="567" t="s">
        <v>753</v>
      </c>
      <c r="G292" s="567" t="s">
        <v>783</v>
      </c>
      <c r="H292" s="567" t="s">
        <v>436</v>
      </c>
      <c r="I292" s="567" t="s">
        <v>787</v>
      </c>
      <c r="J292" s="567" t="s">
        <v>788</v>
      </c>
      <c r="K292" s="567" t="s">
        <v>710</v>
      </c>
      <c r="L292" s="568">
        <v>130.15</v>
      </c>
      <c r="M292" s="568">
        <v>260.3</v>
      </c>
      <c r="N292" s="567">
        <v>2</v>
      </c>
      <c r="O292" s="632">
        <v>1.5</v>
      </c>
      <c r="P292" s="568"/>
      <c r="Q292" s="583">
        <v>0</v>
      </c>
      <c r="R292" s="567"/>
      <c r="S292" s="583">
        <v>0</v>
      </c>
      <c r="T292" s="632"/>
      <c r="U292" s="614">
        <v>0</v>
      </c>
    </row>
    <row r="293" spans="1:21" ht="14.4" customHeight="1" x14ac:dyDescent="0.3">
      <c r="A293" s="566">
        <v>22</v>
      </c>
      <c r="B293" s="567" t="s">
        <v>437</v>
      </c>
      <c r="C293" s="567">
        <v>89301222</v>
      </c>
      <c r="D293" s="630" t="s">
        <v>1293</v>
      </c>
      <c r="E293" s="631" t="s">
        <v>769</v>
      </c>
      <c r="F293" s="567" t="s">
        <v>753</v>
      </c>
      <c r="G293" s="567" t="s">
        <v>783</v>
      </c>
      <c r="H293" s="567" t="s">
        <v>436</v>
      </c>
      <c r="I293" s="567" t="s">
        <v>718</v>
      </c>
      <c r="J293" s="567" t="s">
        <v>719</v>
      </c>
      <c r="K293" s="567" t="s">
        <v>720</v>
      </c>
      <c r="L293" s="568">
        <v>86.76</v>
      </c>
      <c r="M293" s="568">
        <v>347.04</v>
      </c>
      <c r="N293" s="567">
        <v>4</v>
      </c>
      <c r="O293" s="632">
        <v>3.5</v>
      </c>
      <c r="P293" s="568">
        <v>173.52</v>
      </c>
      <c r="Q293" s="583">
        <v>0.5</v>
      </c>
      <c r="R293" s="567">
        <v>2</v>
      </c>
      <c r="S293" s="583">
        <v>0.5</v>
      </c>
      <c r="T293" s="632">
        <v>2</v>
      </c>
      <c r="U293" s="614">
        <v>0.5714285714285714</v>
      </c>
    </row>
    <row r="294" spans="1:21" ht="14.4" customHeight="1" x14ac:dyDescent="0.3">
      <c r="A294" s="566">
        <v>22</v>
      </c>
      <c r="B294" s="567" t="s">
        <v>437</v>
      </c>
      <c r="C294" s="567">
        <v>89301222</v>
      </c>
      <c r="D294" s="630" t="s">
        <v>1293</v>
      </c>
      <c r="E294" s="631" t="s">
        <v>769</v>
      </c>
      <c r="F294" s="567" t="s">
        <v>753</v>
      </c>
      <c r="G294" s="567" t="s">
        <v>783</v>
      </c>
      <c r="H294" s="567" t="s">
        <v>436</v>
      </c>
      <c r="I294" s="567" t="s">
        <v>956</v>
      </c>
      <c r="J294" s="567" t="s">
        <v>703</v>
      </c>
      <c r="K294" s="567" t="s">
        <v>704</v>
      </c>
      <c r="L294" s="568">
        <v>86.76</v>
      </c>
      <c r="M294" s="568">
        <v>694.08</v>
      </c>
      <c r="N294" s="567">
        <v>8</v>
      </c>
      <c r="O294" s="632">
        <v>8</v>
      </c>
      <c r="P294" s="568">
        <v>347.04</v>
      </c>
      <c r="Q294" s="583">
        <v>0.5</v>
      </c>
      <c r="R294" s="567">
        <v>4</v>
      </c>
      <c r="S294" s="583">
        <v>0.5</v>
      </c>
      <c r="T294" s="632">
        <v>4</v>
      </c>
      <c r="U294" s="614">
        <v>0.5</v>
      </c>
    </row>
    <row r="295" spans="1:21" ht="14.4" customHeight="1" x14ac:dyDescent="0.3">
      <c r="A295" s="566">
        <v>22</v>
      </c>
      <c r="B295" s="567" t="s">
        <v>437</v>
      </c>
      <c r="C295" s="567">
        <v>89301222</v>
      </c>
      <c r="D295" s="630" t="s">
        <v>1293</v>
      </c>
      <c r="E295" s="631" t="s">
        <v>769</v>
      </c>
      <c r="F295" s="567" t="s">
        <v>753</v>
      </c>
      <c r="G295" s="567" t="s">
        <v>957</v>
      </c>
      <c r="H295" s="567" t="s">
        <v>436</v>
      </c>
      <c r="I295" s="567" t="s">
        <v>1278</v>
      </c>
      <c r="J295" s="567" t="s">
        <v>959</v>
      </c>
      <c r="K295" s="567" t="s">
        <v>1279</v>
      </c>
      <c r="L295" s="568">
        <v>136.58000000000001</v>
      </c>
      <c r="M295" s="568">
        <v>136.58000000000001</v>
      </c>
      <c r="N295" s="567">
        <v>1</v>
      </c>
      <c r="O295" s="632">
        <v>0.5</v>
      </c>
      <c r="P295" s="568">
        <v>136.58000000000001</v>
      </c>
      <c r="Q295" s="583">
        <v>1</v>
      </c>
      <c r="R295" s="567">
        <v>1</v>
      </c>
      <c r="S295" s="583">
        <v>1</v>
      </c>
      <c r="T295" s="632">
        <v>0.5</v>
      </c>
      <c r="U295" s="614">
        <v>1</v>
      </c>
    </row>
    <row r="296" spans="1:21" ht="14.4" customHeight="1" x14ac:dyDescent="0.3">
      <c r="A296" s="566">
        <v>22</v>
      </c>
      <c r="B296" s="567" t="s">
        <v>437</v>
      </c>
      <c r="C296" s="567">
        <v>89301222</v>
      </c>
      <c r="D296" s="630" t="s">
        <v>1293</v>
      </c>
      <c r="E296" s="631" t="s">
        <v>769</v>
      </c>
      <c r="F296" s="567" t="s">
        <v>753</v>
      </c>
      <c r="G296" s="567" t="s">
        <v>957</v>
      </c>
      <c r="H296" s="567" t="s">
        <v>436</v>
      </c>
      <c r="I296" s="567" t="s">
        <v>1280</v>
      </c>
      <c r="J296" s="567" t="s">
        <v>959</v>
      </c>
      <c r="K296" s="567" t="s">
        <v>1281</v>
      </c>
      <c r="L296" s="568">
        <v>68.3</v>
      </c>
      <c r="M296" s="568">
        <v>68.3</v>
      </c>
      <c r="N296" s="567">
        <v>1</v>
      </c>
      <c r="O296" s="632">
        <v>0.5</v>
      </c>
      <c r="P296" s="568">
        <v>68.3</v>
      </c>
      <c r="Q296" s="583">
        <v>1</v>
      </c>
      <c r="R296" s="567">
        <v>1</v>
      </c>
      <c r="S296" s="583">
        <v>1</v>
      </c>
      <c r="T296" s="632">
        <v>0.5</v>
      </c>
      <c r="U296" s="614">
        <v>1</v>
      </c>
    </row>
    <row r="297" spans="1:21" ht="14.4" customHeight="1" x14ac:dyDescent="0.3">
      <c r="A297" s="566">
        <v>22</v>
      </c>
      <c r="B297" s="567" t="s">
        <v>437</v>
      </c>
      <c r="C297" s="567">
        <v>89301222</v>
      </c>
      <c r="D297" s="630" t="s">
        <v>1293</v>
      </c>
      <c r="E297" s="631" t="s">
        <v>769</v>
      </c>
      <c r="F297" s="567" t="s">
        <v>753</v>
      </c>
      <c r="G297" s="567" t="s">
        <v>832</v>
      </c>
      <c r="H297" s="567" t="s">
        <v>556</v>
      </c>
      <c r="I297" s="567" t="s">
        <v>833</v>
      </c>
      <c r="J297" s="567" t="s">
        <v>561</v>
      </c>
      <c r="K297" s="567" t="s">
        <v>834</v>
      </c>
      <c r="L297" s="568">
        <v>937.93</v>
      </c>
      <c r="M297" s="568">
        <v>937.93</v>
      </c>
      <c r="N297" s="567">
        <v>1</v>
      </c>
      <c r="O297" s="632">
        <v>1</v>
      </c>
      <c r="P297" s="568">
        <v>937.93</v>
      </c>
      <c r="Q297" s="583">
        <v>1</v>
      </c>
      <c r="R297" s="567">
        <v>1</v>
      </c>
      <c r="S297" s="583">
        <v>1</v>
      </c>
      <c r="T297" s="632">
        <v>1</v>
      </c>
      <c r="U297" s="614">
        <v>1</v>
      </c>
    </row>
    <row r="298" spans="1:21" ht="14.4" customHeight="1" x14ac:dyDescent="0.3">
      <c r="A298" s="566">
        <v>22</v>
      </c>
      <c r="B298" s="567" t="s">
        <v>437</v>
      </c>
      <c r="C298" s="567">
        <v>89301222</v>
      </c>
      <c r="D298" s="630" t="s">
        <v>1293</v>
      </c>
      <c r="E298" s="631" t="s">
        <v>769</v>
      </c>
      <c r="F298" s="567" t="s">
        <v>753</v>
      </c>
      <c r="G298" s="567" t="s">
        <v>1040</v>
      </c>
      <c r="H298" s="567" t="s">
        <v>436</v>
      </c>
      <c r="I298" s="567" t="s">
        <v>1043</v>
      </c>
      <c r="J298" s="567" t="s">
        <v>1044</v>
      </c>
      <c r="K298" s="567" t="s">
        <v>1045</v>
      </c>
      <c r="L298" s="568">
        <v>96.63</v>
      </c>
      <c r="M298" s="568">
        <v>96.63</v>
      </c>
      <c r="N298" s="567">
        <v>1</v>
      </c>
      <c r="O298" s="632">
        <v>0.5</v>
      </c>
      <c r="P298" s="568">
        <v>96.63</v>
      </c>
      <c r="Q298" s="583">
        <v>1</v>
      </c>
      <c r="R298" s="567">
        <v>1</v>
      </c>
      <c r="S298" s="583">
        <v>1</v>
      </c>
      <c r="T298" s="632">
        <v>0.5</v>
      </c>
      <c r="U298" s="614">
        <v>1</v>
      </c>
    </row>
    <row r="299" spans="1:21" ht="14.4" customHeight="1" x14ac:dyDescent="0.3">
      <c r="A299" s="566">
        <v>22</v>
      </c>
      <c r="B299" s="567" t="s">
        <v>437</v>
      </c>
      <c r="C299" s="567">
        <v>89301222</v>
      </c>
      <c r="D299" s="630" t="s">
        <v>1293</v>
      </c>
      <c r="E299" s="631" t="s">
        <v>769</v>
      </c>
      <c r="F299" s="567" t="s">
        <v>753</v>
      </c>
      <c r="G299" s="567" t="s">
        <v>1282</v>
      </c>
      <c r="H299" s="567" t="s">
        <v>436</v>
      </c>
      <c r="I299" s="567" t="s">
        <v>1283</v>
      </c>
      <c r="J299" s="567" t="s">
        <v>1284</v>
      </c>
      <c r="K299" s="567" t="s">
        <v>1285</v>
      </c>
      <c r="L299" s="568">
        <v>258.10000000000002</v>
      </c>
      <c r="M299" s="568">
        <v>258.10000000000002</v>
      </c>
      <c r="N299" s="567">
        <v>1</v>
      </c>
      <c r="O299" s="632">
        <v>1</v>
      </c>
      <c r="P299" s="568"/>
      <c r="Q299" s="583">
        <v>0</v>
      </c>
      <c r="R299" s="567"/>
      <c r="S299" s="583">
        <v>0</v>
      </c>
      <c r="T299" s="632"/>
      <c r="U299" s="614">
        <v>0</v>
      </c>
    </row>
    <row r="300" spans="1:21" ht="14.4" customHeight="1" x14ac:dyDescent="0.3">
      <c r="A300" s="566">
        <v>22</v>
      </c>
      <c r="B300" s="567" t="s">
        <v>437</v>
      </c>
      <c r="C300" s="567">
        <v>89301222</v>
      </c>
      <c r="D300" s="630" t="s">
        <v>1293</v>
      </c>
      <c r="E300" s="631" t="s">
        <v>769</v>
      </c>
      <c r="F300" s="567" t="s">
        <v>753</v>
      </c>
      <c r="G300" s="567" t="s">
        <v>1166</v>
      </c>
      <c r="H300" s="567" t="s">
        <v>436</v>
      </c>
      <c r="I300" s="567" t="s">
        <v>1286</v>
      </c>
      <c r="J300" s="567" t="s">
        <v>609</v>
      </c>
      <c r="K300" s="567" t="s">
        <v>1287</v>
      </c>
      <c r="L300" s="568">
        <v>96.72</v>
      </c>
      <c r="M300" s="568">
        <v>96.72</v>
      </c>
      <c r="N300" s="567">
        <v>1</v>
      </c>
      <c r="O300" s="632">
        <v>1</v>
      </c>
      <c r="P300" s="568">
        <v>96.72</v>
      </c>
      <c r="Q300" s="583">
        <v>1</v>
      </c>
      <c r="R300" s="567">
        <v>1</v>
      </c>
      <c r="S300" s="583">
        <v>1</v>
      </c>
      <c r="T300" s="632">
        <v>1</v>
      </c>
      <c r="U300" s="614">
        <v>1</v>
      </c>
    </row>
    <row r="301" spans="1:21" ht="14.4" customHeight="1" x14ac:dyDescent="0.3">
      <c r="A301" s="566">
        <v>22</v>
      </c>
      <c r="B301" s="567" t="s">
        <v>437</v>
      </c>
      <c r="C301" s="567">
        <v>89301222</v>
      </c>
      <c r="D301" s="630" t="s">
        <v>1293</v>
      </c>
      <c r="E301" s="631" t="s">
        <v>769</v>
      </c>
      <c r="F301" s="567" t="s">
        <v>753</v>
      </c>
      <c r="G301" s="567" t="s">
        <v>1231</v>
      </c>
      <c r="H301" s="567" t="s">
        <v>436</v>
      </c>
      <c r="I301" s="567" t="s">
        <v>1234</v>
      </c>
      <c r="J301" s="567" t="s">
        <v>1235</v>
      </c>
      <c r="K301" s="567" t="s">
        <v>1095</v>
      </c>
      <c r="L301" s="568">
        <v>154.33000000000001</v>
      </c>
      <c r="M301" s="568">
        <v>617.32000000000005</v>
      </c>
      <c r="N301" s="567">
        <v>4</v>
      </c>
      <c r="O301" s="632">
        <v>2.5</v>
      </c>
      <c r="P301" s="568">
        <v>617.32000000000005</v>
      </c>
      <c r="Q301" s="583">
        <v>1</v>
      </c>
      <c r="R301" s="567">
        <v>4</v>
      </c>
      <c r="S301" s="583">
        <v>1</v>
      </c>
      <c r="T301" s="632">
        <v>2.5</v>
      </c>
      <c r="U301" s="614">
        <v>1</v>
      </c>
    </row>
    <row r="302" spans="1:21" ht="14.4" customHeight="1" x14ac:dyDescent="0.3">
      <c r="A302" s="566">
        <v>22</v>
      </c>
      <c r="B302" s="567" t="s">
        <v>437</v>
      </c>
      <c r="C302" s="567">
        <v>89301222</v>
      </c>
      <c r="D302" s="630" t="s">
        <v>1293</v>
      </c>
      <c r="E302" s="631" t="s">
        <v>770</v>
      </c>
      <c r="F302" s="567" t="s">
        <v>753</v>
      </c>
      <c r="G302" s="567" t="s">
        <v>1179</v>
      </c>
      <c r="H302" s="567" t="s">
        <v>436</v>
      </c>
      <c r="I302" s="567" t="s">
        <v>1274</v>
      </c>
      <c r="J302" s="567" t="s">
        <v>1275</v>
      </c>
      <c r="K302" s="567" t="s">
        <v>1128</v>
      </c>
      <c r="L302" s="568">
        <v>44.89</v>
      </c>
      <c r="M302" s="568">
        <v>89.78</v>
      </c>
      <c r="N302" s="567">
        <v>2</v>
      </c>
      <c r="O302" s="632">
        <v>1</v>
      </c>
      <c r="P302" s="568">
        <v>89.78</v>
      </c>
      <c r="Q302" s="583">
        <v>1</v>
      </c>
      <c r="R302" s="567">
        <v>2</v>
      </c>
      <c r="S302" s="583">
        <v>1</v>
      </c>
      <c r="T302" s="632">
        <v>1</v>
      </c>
      <c r="U302" s="614">
        <v>1</v>
      </c>
    </row>
    <row r="303" spans="1:21" ht="14.4" customHeight="1" x14ac:dyDescent="0.3">
      <c r="A303" s="566">
        <v>22</v>
      </c>
      <c r="B303" s="567" t="s">
        <v>437</v>
      </c>
      <c r="C303" s="567">
        <v>89301222</v>
      </c>
      <c r="D303" s="630" t="s">
        <v>1293</v>
      </c>
      <c r="E303" s="631" t="s">
        <v>770</v>
      </c>
      <c r="F303" s="567" t="s">
        <v>753</v>
      </c>
      <c r="G303" s="567" t="s">
        <v>902</v>
      </c>
      <c r="H303" s="567" t="s">
        <v>436</v>
      </c>
      <c r="I303" s="567" t="s">
        <v>903</v>
      </c>
      <c r="J303" s="567" t="s">
        <v>904</v>
      </c>
      <c r="K303" s="567" t="s">
        <v>905</v>
      </c>
      <c r="L303" s="568">
        <v>153.37</v>
      </c>
      <c r="M303" s="568">
        <v>613.48</v>
      </c>
      <c r="N303" s="567">
        <v>4</v>
      </c>
      <c r="O303" s="632">
        <v>2</v>
      </c>
      <c r="P303" s="568">
        <v>613.48</v>
      </c>
      <c r="Q303" s="583">
        <v>1</v>
      </c>
      <c r="R303" s="567">
        <v>4</v>
      </c>
      <c r="S303" s="583">
        <v>1</v>
      </c>
      <c r="T303" s="632">
        <v>2</v>
      </c>
      <c r="U303" s="614">
        <v>1</v>
      </c>
    </row>
    <row r="304" spans="1:21" ht="14.4" customHeight="1" x14ac:dyDescent="0.3">
      <c r="A304" s="566">
        <v>22</v>
      </c>
      <c r="B304" s="567" t="s">
        <v>437</v>
      </c>
      <c r="C304" s="567">
        <v>89301222</v>
      </c>
      <c r="D304" s="630" t="s">
        <v>1293</v>
      </c>
      <c r="E304" s="631" t="s">
        <v>770</v>
      </c>
      <c r="F304" s="567" t="s">
        <v>753</v>
      </c>
      <c r="G304" s="567" t="s">
        <v>783</v>
      </c>
      <c r="H304" s="567" t="s">
        <v>556</v>
      </c>
      <c r="I304" s="567" t="s">
        <v>705</v>
      </c>
      <c r="J304" s="567" t="s">
        <v>559</v>
      </c>
      <c r="K304" s="567" t="s">
        <v>560</v>
      </c>
      <c r="L304" s="568">
        <v>108.46</v>
      </c>
      <c r="M304" s="568">
        <v>108.46</v>
      </c>
      <c r="N304" s="567">
        <v>1</v>
      </c>
      <c r="O304" s="632">
        <v>1</v>
      </c>
      <c r="P304" s="568"/>
      <c r="Q304" s="583">
        <v>0</v>
      </c>
      <c r="R304" s="567"/>
      <c r="S304" s="583">
        <v>0</v>
      </c>
      <c r="T304" s="632"/>
      <c r="U304" s="614">
        <v>0</v>
      </c>
    </row>
    <row r="305" spans="1:21" ht="14.4" customHeight="1" x14ac:dyDescent="0.3">
      <c r="A305" s="566">
        <v>22</v>
      </c>
      <c r="B305" s="567" t="s">
        <v>437</v>
      </c>
      <c r="C305" s="567">
        <v>89301222</v>
      </c>
      <c r="D305" s="630" t="s">
        <v>1293</v>
      </c>
      <c r="E305" s="631" t="s">
        <v>770</v>
      </c>
      <c r="F305" s="567" t="s">
        <v>753</v>
      </c>
      <c r="G305" s="567" t="s">
        <v>783</v>
      </c>
      <c r="H305" s="567" t="s">
        <v>556</v>
      </c>
      <c r="I305" s="567" t="s">
        <v>709</v>
      </c>
      <c r="J305" s="567" t="s">
        <v>567</v>
      </c>
      <c r="K305" s="567" t="s">
        <v>710</v>
      </c>
      <c r="L305" s="568">
        <v>130.15</v>
      </c>
      <c r="M305" s="568">
        <v>390.45000000000005</v>
      </c>
      <c r="N305" s="567">
        <v>3</v>
      </c>
      <c r="O305" s="632">
        <v>3</v>
      </c>
      <c r="P305" s="568">
        <v>130.15</v>
      </c>
      <c r="Q305" s="583">
        <v>0.33333333333333331</v>
      </c>
      <c r="R305" s="567">
        <v>1</v>
      </c>
      <c r="S305" s="583">
        <v>0.33333333333333331</v>
      </c>
      <c r="T305" s="632">
        <v>1</v>
      </c>
      <c r="U305" s="614">
        <v>0.33333333333333331</v>
      </c>
    </row>
    <row r="306" spans="1:21" ht="14.4" customHeight="1" x14ac:dyDescent="0.3">
      <c r="A306" s="566">
        <v>22</v>
      </c>
      <c r="B306" s="567" t="s">
        <v>437</v>
      </c>
      <c r="C306" s="567">
        <v>89301222</v>
      </c>
      <c r="D306" s="630" t="s">
        <v>1293</v>
      </c>
      <c r="E306" s="631" t="s">
        <v>770</v>
      </c>
      <c r="F306" s="567" t="s">
        <v>753</v>
      </c>
      <c r="G306" s="567" t="s">
        <v>783</v>
      </c>
      <c r="H306" s="567" t="s">
        <v>556</v>
      </c>
      <c r="I306" s="567" t="s">
        <v>713</v>
      </c>
      <c r="J306" s="567" t="s">
        <v>570</v>
      </c>
      <c r="K306" s="567" t="s">
        <v>714</v>
      </c>
      <c r="L306" s="568">
        <v>86.76</v>
      </c>
      <c r="M306" s="568">
        <v>260.28000000000003</v>
      </c>
      <c r="N306" s="567">
        <v>3</v>
      </c>
      <c r="O306" s="632">
        <v>3</v>
      </c>
      <c r="P306" s="568">
        <v>86.76</v>
      </c>
      <c r="Q306" s="583">
        <v>0.33333333333333331</v>
      </c>
      <c r="R306" s="567">
        <v>1</v>
      </c>
      <c r="S306" s="583">
        <v>0.33333333333333331</v>
      </c>
      <c r="T306" s="632">
        <v>1</v>
      </c>
      <c r="U306" s="614">
        <v>0.33333333333333331</v>
      </c>
    </row>
    <row r="307" spans="1:21" ht="14.4" customHeight="1" thickBot="1" x14ac:dyDescent="0.35">
      <c r="A307" s="572">
        <v>22</v>
      </c>
      <c r="B307" s="573" t="s">
        <v>437</v>
      </c>
      <c r="C307" s="573">
        <v>89301222</v>
      </c>
      <c r="D307" s="633" t="s">
        <v>1293</v>
      </c>
      <c r="E307" s="634" t="s">
        <v>770</v>
      </c>
      <c r="F307" s="573" t="s">
        <v>753</v>
      </c>
      <c r="G307" s="573" t="s">
        <v>1288</v>
      </c>
      <c r="H307" s="573" t="s">
        <v>436</v>
      </c>
      <c r="I307" s="573" t="s">
        <v>1289</v>
      </c>
      <c r="J307" s="573" t="s">
        <v>1290</v>
      </c>
      <c r="K307" s="573" t="s">
        <v>1291</v>
      </c>
      <c r="L307" s="574">
        <v>63.3</v>
      </c>
      <c r="M307" s="574">
        <v>63.3</v>
      </c>
      <c r="N307" s="573">
        <v>1</v>
      </c>
      <c r="O307" s="635">
        <v>1</v>
      </c>
      <c r="P307" s="574">
        <v>63.3</v>
      </c>
      <c r="Q307" s="584">
        <v>1</v>
      </c>
      <c r="R307" s="573">
        <v>1</v>
      </c>
      <c r="S307" s="584">
        <v>1</v>
      </c>
      <c r="T307" s="635">
        <v>1</v>
      </c>
      <c r="U307" s="615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7" width="8.88671875" style="69" customWidth="1"/>
    <col min="8" max="16384" width="8.88671875" style="69"/>
  </cols>
  <sheetData>
    <row r="1" spans="1:6" ht="18.600000000000001" customHeight="1" thickBot="1" x14ac:dyDescent="0.4">
      <c r="A1" s="427" t="s">
        <v>1294</v>
      </c>
      <c r="B1" s="427"/>
      <c r="C1" s="427"/>
      <c r="D1" s="427"/>
      <c r="E1" s="427"/>
      <c r="F1" s="427"/>
    </row>
    <row r="2" spans="1:6" ht="14.4" customHeight="1" thickBot="1" x14ac:dyDescent="0.35">
      <c r="A2" s="521" t="s">
        <v>245</v>
      </c>
      <c r="B2" s="93"/>
      <c r="C2" s="94"/>
      <c r="D2" s="95"/>
      <c r="E2" s="94"/>
      <c r="F2" s="95"/>
    </row>
    <row r="3" spans="1:6" ht="14.4" customHeight="1" thickBot="1" x14ac:dyDescent="0.35">
      <c r="A3" s="306"/>
      <c r="B3" s="428" t="s">
        <v>206</v>
      </c>
      <c r="C3" s="429"/>
      <c r="D3" s="430" t="s">
        <v>205</v>
      </c>
      <c r="E3" s="429"/>
      <c r="F3" s="156" t="s">
        <v>6</v>
      </c>
    </row>
    <row r="4" spans="1:6" ht="14.4" customHeight="1" thickBot="1" x14ac:dyDescent="0.35">
      <c r="A4" s="578" t="s">
        <v>229</v>
      </c>
      <c r="B4" s="579" t="s">
        <v>17</v>
      </c>
      <c r="C4" s="580" t="s">
        <v>5</v>
      </c>
      <c r="D4" s="579" t="s">
        <v>17</v>
      </c>
      <c r="E4" s="580" t="s">
        <v>5</v>
      </c>
      <c r="F4" s="581" t="s">
        <v>17</v>
      </c>
    </row>
    <row r="5" spans="1:6" ht="14.4" customHeight="1" x14ac:dyDescent="0.3">
      <c r="A5" s="593" t="s">
        <v>760</v>
      </c>
      <c r="B5" s="564">
        <v>6536.22</v>
      </c>
      <c r="C5" s="582">
        <v>0.2496110460626863</v>
      </c>
      <c r="D5" s="564">
        <v>19649.400000000001</v>
      </c>
      <c r="E5" s="582">
        <v>0.75038895393731364</v>
      </c>
      <c r="F5" s="565">
        <v>26185.620000000003</v>
      </c>
    </row>
    <row r="6" spans="1:6" ht="14.4" customHeight="1" x14ac:dyDescent="0.3">
      <c r="A6" s="594" t="s">
        <v>764</v>
      </c>
      <c r="B6" s="570">
        <v>6303.1700000000019</v>
      </c>
      <c r="C6" s="583">
        <v>0.27116146728684098</v>
      </c>
      <c r="D6" s="570">
        <v>16941.91</v>
      </c>
      <c r="E6" s="583">
        <v>0.72883853271315902</v>
      </c>
      <c r="F6" s="571">
        <v>23245.08</v>
      </c>
    </row>
    <row r="7" spans="1:6" ht="14.4" customHeight="1" x14ac:dyDescent="0.3">
      <c r="A7" s="594" t="s">
        <v>767</v>
      </c>
      <c r="B7" s="570">
        <v>6022.37</v>
      </c>
      <c r="C7" s="583">
        <v>0.17729727470027351</v>
      </c>
      <c r="D7" s="570">
        <v>27945.270000000008</v>
      </c>
      <c r="E7" s="583">
        <v>0.82270272529972654</v>
      </c>
      <c r="F7" s="571">
        <v>33967.640000000007</v>
      </c>
    </row>
    <row r="8" spans="1:6" ht="14.4" customHeight="1" x14ac:dyDescent="0.3">
      <c r="A8" s="594" t="s">
        <v>762</v>
      </c>
      <c r="B8" s="570">
        <v>2320.9100000000003</v>
      </c>
      <c r="C8" s="583">
        <v>5.0378296856671778E-2</v>
      </c>
      <c r="D8" s="570">
        <v>43748.729999999996</v>
      </c>
      <c r="E8" s="583">
        <v>0.94962170314332817</v>
      </c>
      <c r="F8" s="571">
        <v>46069.64</v>
      </c>
    </row>
    <row r="9" spans="1:6" ht="14.4" customHeight="1" x14ac:dyDescent="0.3">
      <c r="A9" s="594" t="s">
        <v>769</v>
      </c>
      <c r="B9" s="570">
        <v>1667.39</v>
      </c>
      <c r="C9" s="583">
        <v>7.019017213828313E-2</v>
      </c>
      <c r="D9" s="570">
        <v>22087.930000000004</v>
      </c>
      <c r="E9" s="583">
        <v>0.92980982786171695</v>
      </c>
      <c r="F9" s="571">
        <v>23755.320000000003</v>
      </c>
    </row>
    <row r="10" spans="1:6" ht="14.4" customHeight="1" x14ac:dyDescent="0.3">
      <c r="A10" s="594" t="s">
        <v>768</v>
      </c>
      <c r="B10" s="570">
        <v>1035.3399999999999</v>
      </c>
      <c r="C10" s="583">
        <v>0.42543382053821283</v>
      </c>
      <c r="D10" s="570">
        <v>1398.27</v>
      </c>
      <c r="E10" s="583">
        <v>0.57456617946178734</v>
      </c>
      <c r="F10" s="571">
        <v>2433.6099999999997</v>
      </c>
    </row>
    <row r="11" spans="1:6" ht="14.4" customHeight="1" x14ac:dyDescent="0.3">
      <c r="A11" s="594" t="s">
        <v>766</v>
      </c>
      <c r="B11" s="570">
        <v>593.65000000000009</v>
      </c>
      <c r="C11" s="583">
        <v>0.14277777510546291</v>
      </c>
      <c r="D11" s="570">
        <v>3564.2100000000005</v>
      </c>
      <c r="E11" s="583">
        <v>0.85722222489453714</v>
      </c>
      <c r="F11" s="571">
        <v>4157.8600000000006</v>
      </c>
    </row>
    <row r="12" spans="1:6" ht="14.4" customHeight="1" x14ac:dyDescent="0.3">
      <c r="A12" s="594" t="s">
        <v>763</v>
      </c>
      <c r="B12" s="570">
        <v>96.63</v>
      </c>
      <c r="C12" s="583">
        <v>0.66668966468883673</v>
      </c>
      <c r="D12" s="570">
        <v>48.31</v>
      </c>
      <c r="E12" s="583">
        <v>0.33331033531116327</v>
      </c>
      <c r="F12" s="571">
        <v>144.94</v>
      </c>
    </row>
    <row r="13" spans="1:6" ht="14.4" customHeight="1" x14ac:dyDescent="0.3">
      <c r="A13" s="594" t="s">
        <v>770</v>
      </c>
      <c r="B13" s="570">
        <v>89.78</v>
      </c>
      <c r="C13" s="583">
        <v>0.10575167555979599</v>
      </c>
      <c r="D13" s="570">
        <v>759.19</v>
      </c>
      <c r="E13" s="583">
        <v>0.89424832444020408</v>
      </c>
      <c r="F13" s="571">
        <v>848.97</v>
      </c>
    </row>
    <row r="14" spans="1:6" ht="14.4" customHeight="1" x14ac:dyDescent="0.3">
      <c r="A14" s="594" t="s">
        <v>761</v>
      </c>
      <c r="B14" s="570">
        <v>0</v>
      </c>
      <c r="C14" s="583">
        <v>0</v>
      </c>
      <c r="D14" s="570">
        <v>1046.3799999999999</v>
      </c>
      <c r="E14" s="583">
        <v>1</v>
      </c>
      <c r="F14" s="571">
        <v>1046.3799999999999</v>
      </c>
    </row>
    <row r="15" spans="1:6" ht="14.4" customHeight="1" thickBot="1" x14ac:dyDescent="0.35">
      <c r="A15" s="595" t="s">
        <v>765</v>
      </c>
      <c r="B15" s="585"/>
      <c r="C15" s="586">
        <v>0</v>
      </c>
      <c r="D15" s="585">
        <v>840.14</v>
      </c>
      <c r="E15" s="586">
        <v>1</v>
      </c>
      <c r="F15" s="587">
        <v>840.14</v>
      </c>
    </row>
    <row r="16" spans="1:6" ht="14.4" customHeight="1" thickBot="1" x14ac:dyDescent="0.35">
      <c r="A16" s="589" t="s">
        <v>6</v>
      </c>
      <c r="B16" s="590">
        <v>24665.46</v>
      </c>
      <c r="C16" s="591">
        <v>0.15160533316287142</v>
      </c>
      <c r="D16" s="590">
        <v>138029.74000000002</v>
      </c>
      <c r="E16" s="591">
        <v>0.84839466683712861</v>
      </c>
      <c r="F16" s="592">
        <v>162695.20000000001</v>
      </c>
    </row>
    <row r="17" spans="1:6" ht="14.4" customHeight="1" thickBot="1" x14ac:dyDescent="0.35"/>
    <row r="18" spans="1:6" ht="14.4" customHeight="1" x14ac:dyDescent="0.3">
      <c r="A18" s="593" t="s">
        <v>675</v>
      </c>
      <c r="B18" s="564">
        <v>15258.829999999998</v>
      </c>
      <c r="C18" s="582">
        <v>0.10851854849365973</v>
      </c>
      <c r="D18" s="564">
        <v>125351.51000000014</v>
      </c>
      <c r="E18" s="582">
        <v>0.89148145150634028</v>
      </c>
      <c r="F18" s="565">
        <v>140610.34000000014</v>
      </c>
    </row>
    <row r="19" spans="1:6" ht="14.4" customHeight="1" x14ac:dyDescent="0.3">
      <c r="A19" s="594" t="s">
        <v>1295</v>
      </c>
      <c r="B19" s="570">
        <v>4146.76</v>
      </c>
      <c r="C19" s="583">
        <v>1</v>
      </c>
      <c r="D19" s="570"/>
      <c r="E19" s="583">
        <v>0</v>
      </c>
      <c r="F19" s="571">
        <v>4146.76</v>
      </c>
    </row>
    <row r="20" spans="1:6" ht="14.4" customHeight="1" x14ac:dyDescent="0.3">
      <c r="A20" s="594" t="s">
        <v>1296</v>
      </c>
      <c r="B20" s="570">
        <v>1469.23</v>
      </c>
      <c r="C20" s="583">
        <v>1</v>
      </c>
      <c r="D20" s="570"/>
      <c r="E20" s="583">
        <v>0</v>
      </c>
      <c r="F20" s="571">
        <v>1469.23</v>
      </c>
    </row>
    <row r="21" spans="1:6" ht="14.4" customHeight="1" x14ac:dyDescent="0.3">
      <c r="A21" s="594" t="s">
        <v>1297</v>
      </c>
      <c r="B21" s="570">
        <v>910.37999999999988</v>
      </c>
      <c r="C21" s="583">
        <v>0.69229365332846637</v>
      </c>
      <c r="D21" s="570">
        <v>404.64</v>
      </c>
      <c r="E21" s="583">
        <v>0.30770634667153351</v>
      </c>
      <c r="F21" s="571">
        <v>1315.02</v>
      </c>
    </row>
    <row r="22" spans="1:6" ht="14.4" customHeight="1" x14ac:dyDescent="0.3">
      <c r="A22" s="594" t="s">
        <v>1298</v>
      </c>
      <c r="B22" s="570">
        <v>848.11</v>
      </c>
      <c r="C22" s="583">
        <v>1</v>
      </c>
      <c r="D22" s="570"/>
      <c r="E22" s="583">
        <v>0</v>
      </c>
      <c r="F22" s="571">
        <v>848.11</v>
      </c>
    </row>
    <row r="23" spans="1:6" ht="14.4" customHeight="1" x14ac:dyDescent="0.3">
      <c r="A23" s="594" t="s">
        <v>1299</v>
      </c>
      <c r="B23" s="570">
        <v>547.69999999999993</v>
      </c>
      <c r="C23" s="583">
        <v>1</v>
      </c>
      <c r="D23" s="570"/>
      <c r="E23" s="583">
        <v>0</v>
      </c>
      <c r="F23" s="571">
        <v>547.69999999999993</v>
      </c>
    </row>
    <row r="24" spans="1:6" ht="14.4" customHeight="1" x14ac:dyDescent="0.3">
      <c r="A24" s="594" t="s">
        <v>1300</v>
      </c>
      <c r="B24" s="570">
        <v>441.82</v>
      </c>
      <c r="C24" s="583">
        <v>1</v>
      </c>
      <c r="D24" s="570"/>
      <c r="E24" s="583">
        <v>0</v>
      </c>
      <c r="F24" s="571">
        <v>441.82</v>
      </c>
    </row>
    <row r="25" spans="1:6" ht="14.4" customHeight="1" x14ac:dyDescent="0.3">
      <c r="A25" s="594" t="s">
        <v>1301</v>
      </c>
      <c r="B25" s="570">
        <v>399.92</v>
      </c>
      <c r="C25" s="583">
        <v>1</v>
      </c>
      <c r="D25" s="570"/>
      <c r="E25" s="583">
        <v>0</v>
      </c>
      <c r="F25" s="571">
        <v>399.92</v>
      </c>
    </row>
    <row r="26" spans="1:6" ht="14.4" customHeight="1" x14ac:dyDescent="0.3">
      <c r="A26" s="594" t="s">
        <v>1302</v>
      </c>
      <c r="B26" s="570">
        <v>222.25</v>
      </c>
      <c r="C26" s="583">
        <v>0.5</v>
      </c>
      <c r="D26" s="570">
        <v>222.25</v>
      </c>
      <c r="E26" s="583">
        <v>0.5</v>
      </c>
      <c r="F26" s="571">
        <v>444.5</v>
      </c>
    </row>
    <row r="27" spans="1:6" ht="14.4" customHeight="1" x14ac:dyDescent="0.3">
      <c r="A27" s="594" t="s">
        <v>679</v>
      </c>
      <c r="B27" s="570">
        <v>193.26</v>
      </c>
      <c r="C27" s="583">
        <v>0.44444955499850514</v>
      </c>
      <c r="D27" s="570">
        <v>241.57</v>
      </c>
      <c r="E27" s="583">
        <v>0.55555044500149486</v>
      </c>
      <c r="F27" s="571">
        <v>434.83</v>
      </c>
    </row>
    <row r="28" spans="1:6" ht="14.4" customHeight="1" x14ac:dyDescent="0.3">
      <c r="A28" s="594" t="s">
        <v>1303</v>
      </c>
      <c r="B28" s="570">
        <v>184.84</v>
      </c>
      <c r="C28" s="583">
        <v>0.50774640149434136</v>
      </c>
      <c r="D28" s="570">
        <v>179.2</v>
      </c>
      <c r="E28" s="583">
        <v>0.49225359850565875</v>
      </c>
      <c r="F28" s="571">
        <v>364.03999999999996</v>
      </c>
    </row>
    <row r="29" spans="1:6" ht="14.4" customHeight="1" x14ac:dyDescent="0.3">
      <c r="A29" s="594" t="s">
        <v>680</v>
      </c>
      <c r="B29" s="570">
        <v>42.36</v>
      </c>
      <c r="C29" s="583">
        <v>1</v>
      </c>
      <c r="D29" s="570"/>
      <c r="E29" s="583">
        <v>0</v>
      </c>
      <c r="F29" s="571">
        <v>42.36</v>
      </c>
    </row>
    <row r="30" spans="1:6" ht="14.4" customHeight="1" x14ac:dyDescent="0.3">
      <c r="A30" s="594" t="s">
        <v>1304</v>
      </c>
      <c r="B30" s="570">
        <v>0</v>
      </c>
      <c r="C30" s="583"/>
      <c r="D30" s="570"/>
      <c r="E30" s="583"/>
      <c r="F30" s="571">
        <v>0</v>
      </c>
    </row>
    <row r="31" spans="1:6" ht="14.4" customHeight="1" x14ac:dyDescent="0.3">
      <c r="A31" s="594" t="s">
        <v>1305</v>
      </c>
      <c r="B31" s="570">
        <v>0</v>
      </c>
      <c r="C31" s="583"/>
      <c r="D31" s="570"/>
      <c r="E31" s="583"/>
      <c r="F31" s="571">
        <v>0</v>
      </c>
    </row>
    <row r="32" spans="1:6" ht="14.4" customHeight="1" x14ac:dyDescent="0.3">
      <c r="A32" s="594" t="s">
        <v>1306</v>
      </c>
      <c r="B32" s="570"/>
      <c r="C32" s="583">
        <v>0</v>
      </c>
      <c r="D32" s="570">
        <v>139.72</v>
      </c>
      <c r="E32" s="583">
        <v>1</v>
      </c>
      <c r="F32" s="571">
        <v>139.72</v>
      </c>
    </row>
    <row r="33" spans="1:6" ht="14.4" customHeight="1" x14ac:dyDescent="0.3">
      <c r="A33" s="594" t="s">
        <v>1307</v>
      </c>
      <c r="B33" s="570"/>
      <c r="C33" s="583">
        <v>0</v>
      </c>
      <c r="D33" s="570">
        <v>3988.3100000000004</v>
      </c>
      <c r="E33" s="583">
        <v>1</v>
      </c>
      <c r="F33" s="571">
        <v>3988.3100000000004</v>
      </c>
    </row>
    <row r="34" spans="1:6" ht="14.4" customHeight="1" x14ac:dyDescent="0.3">
      <c r="A34" s="594" t="s">
        <v>1308</v>
      </c>
      <c r="B34" s="570"/>
      <c r="C34" s="583">
        <v>0</v>
      </c>
      <c r="D34" s="570">
        <v>125.67</v>
      </c>
      <c r="E34" s="583">
        <v>1</v>
      </c>
      <c r="F34" s="571">
        <v>125.67</v>
      </c>
    </row>
    <row r="35" spans="1:6" ht="14.4" customHeight="1" x14ac:dyDescent="0.3">
      <c r="A35" s="594" t="s">
        <v>1309</v>
      </c>
      <c r="B35" s="570"/>
      <c r="C35" s="583">
        <v>0</v>
      </c>
      <c r="D35" s="570">
        <v>280.5</v>
      </c>
      <c r="E35" s="583">
        <v>1</v>
      </c>
      <c r="F35" s="571">
        <v>280.5</v>
      </c>
    </row>
    <row r="36" spans="1:6" ht="14.4" customHeight="1" x14ac:dyDescent="0.3">
      <c r="A36" s="594" t="s">
        <v>1310</v>
      </c>
      <c r="B36" s="570"/>
      <c r="C36" s="583">
        <v>0</v>
      </c>
      <c r="D36" s="570">
        <v>380.96</v>
      </c>
      <c r="E36" s="583">
        <v>1</v>
      </c>
      <c r="F36" s="571">
        <v>380.96</v>
      </c>
    </row>
    <row r="37" spans="1:6" ht="14.4" customHeight="1" x14ac:dyDescent="0.3">
      <c r="A37" s="594" t="s">
        <v>683</v>
      </c>
      <c r="B37" s="570"/>
      <c r="C37" s="583">
        <v>0</v>
      </c>
      <c r="D37" s="570">
        <v>2813.7799999999997</v>
      </c>
      <c r="E37" s="583">
        <v>1</v>
      </c>
      <c r="F37" s="571">
        <v>2813.7799999999997</v>
      </c>
    </row>
    <row r="38" spans="1:6" ht="14.4" customHeight="1" x14ac:dyDescent="0.3">
      <c r="A38" s="594" t="s">
        <v>1311</v>
      </c>
      <c r="B38" s="570">
        <v>0</v>
      </c>
      <c r="C38" s="583"/>
      <c r="D38" s="570"/>
      <c r="E38" s="583"/>
      <c r="F38" s="571">
        <v>0</v>
      </c>
    </row>
    <row r="39" spans="1:6" ht="14.4" customHeight="1" x14ac:dyDescent="0.3">
      <c r="A39" s="594" t="s">
        <v>677</v>
      </c>
      <c r="B39" s="570"/>
      <c r="C39" s="583"/>
      <c r="D39" s="570">
        <v>0</v>
      </c>
      <c r="E39" s="583"/>
      <c r="F39" s="571">
        <v>0</v>
      </c>
    </row>
    <row r="40" spans="1:6" ht="14.4" customHeight="1" x14ac:dyDescent="0.3">
      <c r="A40" s="594" t="s">
        <v>1312</v>
      </c>
      <c r="B40" s="570"/>
      <c r="C40" s="583">
        <v>0</v>
      </c>
      <c r="D40" s="570">
        <v>83.54</v>
      </c>
      <c r="E40" s="583">
        <v>1</v>
      </c>
      <c r="F40" s="571">
        <v>83.54</v>
      </c>
    </row>
    <row r="41" spans="1:6" ht="14.4" customHeight="1" x14ac:dyDescent="0.3">
      <c r="A41" s="594" t="s">
        <v>1313</v>
      </c>
      <c r="B41" s="570">
        <v>0</v>
      </c>
      <c r="C41" s="583"/>
      <c r="D41" s="570"/>
      <c r="E41" s="583"/>
      <c r="F41" s="571">
        <v>0</v>
      </c>
    </row>
    <row r="42" spans="1:6" ht="14.4" customHeight="1" x14ac:dyDescent="0.3">
      <c r="A42" s="594" t="s">
        <v>1314</v>
      </c>
      <c r="B42" s="570"/>
      <c r="C42" s="583">
        <v>0</v>
      </c>
      <c r="D42" s="570">
        <v>275.48</v>
      </c>
      <c r="E42" s="583">
        <v>1</v>
      </c>
      <c r="F42" s="571">
        <v>275.48</v>
      </c>
    </row>
    <row r="43" spans="1:6" ht="14.4" customHeight="1" x14ac:dyDescent="0.3">
      <c r="A43" s="594" t="s">
        <v>1315</v>
      </c>
      <c r="B43" s="570"/>
      <c r="C43" s="583">
        <v>0</v>
      </c>
      <c r="D43" s="570">
        <v>216.16</v>
      </c>
      <c r="E43" s="583">
        <v>1</v>
      </c>
      <c r="F43" s="571">
        <v>216.16</v>
      </c>
    </row>
    <row r="44" spans="1:6" ht="14.4" customHeight="1" x14ac:dyDescent="0.3">
      <c r="A44" s="594" t="s">
        <v>1316</v>
      </c>
      <c r="B44" s="570">
        <v>0</v>
      </c>
      <c r="C44" s="583"/>
      <c r="D44" s="570"/>
      <c r="E44" s="583"/>
      <c r="F44" s="571">
        <v>0</v>
      </c>
    </row>
    <row r="45" spans="1:6" ht="14.4" customHeight="1" x14ac:dyDescent="0.3">
      <c r="A45" s="594" t="s">
        <v>1317</v>
      </c>
      <c r="B45" s="570">
        <v>0</v>
      </c>
      <c r="C45" s="583"/>
      <c r="D45" s="570"/>
      <c r="E45" s="583"/>
      <c r="F45" s="571">
        <v>0</v>
      </c>
    </row>
    <row r="46" spans="1:6" ht="14.4" customHeight="1" x14ac:dyDescent="0.3">
      <c r="A46" s="594" t="s">
        <v>687</v>
      </c>
      <c r="B46" s="570"/>
      <c r="C46" s="583">
        <v>0</v>
      </c>
      <c r="D46" s="570">
        <v>1666.55</v>
      </c>
      <c r="E46" s="583">
        <v>1</v>
      </c>
      <c r="F46" s="571">
        <v>1666.55</v>
      </c>
    </row>
    <row r="47" spans="1:6" ht="14.4" customHeight="1" x14ac:dyDescent="0.3">
      <c r="A47" s="594" t="s">
        <v>1318</v>
      </c>
      <c r="B47" s="570">
        <v>0</v>
      </c>
      <c r="C47" s="583"/>
      <c r="D47" s="570"/>
      <c r="E47" s="583"/>
      <c r="F47" s="571">
        <v>0</v>
      </c>
    </row>
    <row r="48" spans="1:6" ht="14.4" customHeight="1" x14ac:dyDescent="0.3">
      <c r="A48" s="594" t="s">
        <v>686</v>
      </c>
      <c r="B48" s="570">
        <v>0</v>
      </c>
      <c r="C48" s="583">
        <v>0</v>
      </c>
      <c r="D48" s="570">
        <v>1659.9</v>
      </c>
      <c r="E48" s="583">
        <v>1</v>
      </c>
      <c r="F48" s="571">
        <v>1659.9</v>
      </c>
    </row>
    <row r="49" spans="1:6" ht="14.4" customHeight="1" thickBot="1" x14ac:dyDescent="0.35">
      <c r="A49" s="595" t="s">
        <v>1319</v>
      </c>
      <c r="B49" s="585">
        <v>0</v>
      </c>
      <c r="C49" s="586"/>
      <c r="D49" s="585"/>
      <c r="E49" s="586"/>
      <c r="F49" s="587">
        <v>0</v>
      </c>
    </row>
    <row r="50" spans="1:6" ht="14.4" customHeight="1" thickBot="1" x14ac:dyDescent="0.35">
      <c r="A50" s="589" t="s">
        <v>6</v>
      </c>
      <c r="B50" s="590">
        <v>24665.459999999995</v>
      </c>
      <c r="C50" s="591">
        <v>0.15160533316287125</v>
      </c>
      <c r="D50" s="590">
        <v>138029.74000000017</v>
      </c>
      <c r="E50" s="591">
        <v>0.84839466683712872</v>
      </c>
      <c r="F50" s="592">
        <v>162695.20000000016</v>
      </c>
    </row>
  </sheetData>
  <mergeCells count="3">
    <mergeCell ref="A1:F1"/>
    <mergeCell ref="B3:C3"/>
    <mergeCell ref="D3:E3"/>
  </mergeCells>
  <conditionalFormatting sqref="C5:C1048576">
    <cfRule type="cellIs" dxfId="38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{E1A0A245-ABBD-4EDD-9659-63AA99E8CAAB}</x14:id>
        </ext>
      </extLst>
    </cfRule>
  </conditionalFormatting>
  <conditionalFormatting sqref="F18:F4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{94F32B01-BCE1-4F8B-B858-24C9A1D7BDF9}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1A0A245-ABBD-4EDD-9659-63AA99E8CAA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94F32B01-BCE1-4F8B-B858-24C9A1D7BD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F18:F49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3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9" customWidth="1"/>
    <col min="2" max="2" width="8.88671875" style="69" bestFit="1" customWidth="1"/>
    <col min="3" max="3" width="7" style="69" bestFit="1" customWidth="1"/>
    <col min="4" max="5" width="22.21875" style="69" customWidth="1"/>
    <col min="6" max="6" width="6.6640625" style="98" customWidth="1"/>
    <col min="7" max="7" width="10" style="98" customWidth="1"/>
    <col min="8" max="8" width="6.77734375" style="91" customWidth="1"/>
    <col min="9" max="9" width="6.6640625" style="98" customWidth="1"/>
    <col min="10" max="10" width="10" style="98" customWidth="1"/>
    <col min="11" max="11" width="6.77734375" style="9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27" t="s">
        <v>214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393"/>
      <c r="M1" s="393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7"/>
      <c r="G2" s="97"/>
      <c r="H2" s="307"/>
      <c r="I2" s="97"/>
      <c r="J2" s="97"/>
      <c r="K2" s="307"/>
      <c r="L2" s="97"/>
    </row>
    <row r="3" spans="1:13" ht="14.4" customHeight="1" thickBot="1" x14ac:dyDescent="0.35">
      <c r="E3" s="155" t="s">
        <v>204</v>
      </c>
      <c r="F3" s="56">
        <f>SUBTOTAL(9,F6:F1048576)</f>
        <v>229</v>
      </c>
      <c r="G3" s="56">
        <f>SUBTOTAL(9,G6:G1048576)</f>
        <v>24665.46000000001</v>
      </c>
      <c r="H3" s="57">
        <f>IF(M3=0,0,G3/M3)</f>
        <v>0.1516053331628715</v>
      </c>
      <c r="I3" s="56">
        <f>SUBTOTAL(9,I6:I1048576)</f>
        <v>1220</v>
      </c>
      <c r="J3" s="56">
        <f>SUBTOTAL(9,J6:J1048576)</f>
        <v>138029.74</v>
      </c>
      <c r="K3" s="57">
        <f>IF(M3=0,0,J3/M3)</f>
        <v>0.84839466683712861</v>
      </c>
      <c r="L3" s="56">
        <f>SUBTOTAL(9,L6:L1048576)</f>
        <v>1449</v>
      </c>
      <c r="M3" s="58">
        <f>SUBTOTAL(9,M6:M1048576)</f>
        <v>162695.19999999998</v>
      </c>
    </row>
    <row r="4" spans="1:13" ht="14.4" customHeight="1" thickBot="1" x14ac:dyDescent="0.35">
      <c r="A4" s="54"/>
      <c r="B4" s="54"/>
      <c r="C4" s="54"/>
      <c r="D4" s="54"/>
      <c r="E4" s="55"/>
      <c r="F4" s="431" t="s">
        <v>206</v>
      </c>
      <c r="G4" s="432"/>
      <c r="H4" s="433"/>
      <c r="I4" s="434" t="s">
        <v>205</v>
      </c>
      <c r="J4" s="432"/>
      <c r="K4" s="433"/>
      <c r="L4" s="435" t="s">
        <v>6</v>
      </c>
      <c r="M4" s="436"/>
    </row>
    <row r="5" spans="1:13" ht="14.4" customHeight="1" thickBot="1" x14ac:dyDescent="0.35">
      <c r="A5" s="578" t="s">
        <v>213</v>
      </c>
      <c r="B5" s="596" t="s">
        <v>208</v>
      </c>
      <c r="C5" s="596" t="s">
        <v>128</v>
      </c>
      <c r="D5" s="596" t="s">
        <v>209</v>
      </c>
      <c r="E5" s="596" t="s">
        <v>210</v>
      </c>
      <c r="F5" s="597" t="s">
        <v>32</v>
      </c>
      <c r="G5" s="597" t="s">
        <v>17</v>
      </c>
      <c r="H5" s="580" t="s">
        <v>211</v>
      </c>
      <c r="I5" s="579" t="s">
        <v>32</v>
      </c>
      <c r="J5" s="597" t="s">
        <v>17</v>
      </c>
      <c r="K5" s="580" t="s">
        <v>211</v>
      </c>
      <c r="L5" s="579" t="s">
        <v>32</v>
      </c>
      <c r="M5" s="598" t="s">
        <v>17</v>
      </c>
    </row>
    <row r="6" spans="1:13" ht="14.4" customHeight="1" x14ac:dyDescent="0.3">
      <c r="A6" s="560" t="s">
        <v>760</v>
      </c>
      <c r="B6" s="561" t="s">
        <v>688</v>
      </c>
      <c r="C6" s="561" t="s">
        <v>792</v>
      </c>
      <c r="D6" s="561" t="s">
        <v>793</v>
      </c>
      <c r="E6" s="561" t="s">
        <v>794</v>
      </c>
      <c r="F6" s="564">
        <v>2</v>
      </c>
      <c r="G6" s="564">
        <v>0</v>
      </c>
      <c r="H6" s="582"/>
      <c r="I6" s="564"/>
      <c r="J6" s="564"/>
      <c r="K6" s="582"/>
      <c r="L6" s="564">
        <v>2</v>
      </c>
      <c r="M6" s="565">
        <v>0</v>
      </c>
    </row>
    <row r="7" spans="1:13" ht="14.4" customHeight="1" x14ac:dyDescent="0.3">
      <c r="A7" s="566" t="s">
        <v>760</v>
      </c>
      <c r="B7" s="567" t="s">
        <v>1320</v>
      </c>
      <c r="C7" s="567" t="s">
        <v>945</v>
      </c>
      <c r="D7" s="567" t="s">
        <v>946</v>
      </c>
      <c r="E7" s="567" t="s">
        <v>947</v>
      </c>
      <c r="F7" s="570"/>
      <c r="G7" s="570"/>
      <c r="H7" s="583">
        <v>0</v>
      </c>
      <c r="I7" s="570">
        <v>1</v>
      </c>
      <c r="J7" s="570">
        <v>380.96</v>
      </c>
      <c r="K7" s="583">
        <v>1</v>
      </c>
      <c r="L7" s="570">
        <v>1</v>
      </c>
      <c r="M7" s="571">
        <v>380.96</v>
      </c>
    </row>
    <row r="8" spans="1:13" ht="14.4" customHeight="1" x14ac:dyDescent="0.3">
      <c r="A8" s="566" t="s">
        <v>760</v>
      </c>
      <c r="B8" s="567" t="s">
        <v>1321</v>
      </c>
      <c r="C8" s="567" t="s">
        <v>897</v>
      </c>
      <c r="D8" s="567" t="s">
        <v>898</v>
      </c>
      <c r="E8" s="567" t="s">
        <v>899</v>
      </c>
      <c r="F8" s="570">
        <v>1</v>
      </c>
      <c r="G8" s="570">
        <v>0</v>
      </c>
      <c r="H8" s="583"/>
      <c r="I8" s="570"/>
      <c r="J8" s="570"/>
      <c r="K8" s="583"/>
      <c r="L8" s="570">
        <v>1</v>
      </c>
      <c r="M8" s="571">
        <v>0</v>
      </c>
    </row>
    <row r="9" spans="1:13" ht="14.4" customHeight="1" x14ac:dyDescent="0.3">
      <c r="A9" s="566" t="s">
        <v>760</v>
      </c>
      <c r="B9" s="567" t="s">
        <v>1321</v>
      </c>
      <c r="C9" s="567" t="s">
        <v>900</v>
      </c>
      <c r="D9" s="567" t="s">
        <v>898</v>
      </c>
      <c r="E9" s="567" t="s">
        <v>901</v>
      </c>
      <c r="F9" s="570">
        <v>1</v>
      </c>
      <c r="G9" s="570">
        <v>0</v>
      </c>
      <c r="H9" s="583"/>
      <c r="I9" s="570"/>
      <c r="J9" s="570"/>
      <c r="K9" s="583"/>
      <c r="L9" s="570">
        <v>1</v>
      </c>
      <c r="M9" s="571">
        <v>0</v>
      </c>
    </row>
    <row r="10" spans="1:13" ht="14.4" customHeight="1" x14ac:dyDescent="0.3">
      <c r="A10" s="566" t="s">
        <v>760</v>
      </c>
      <c r="B10" s="567" t="s">
        <v>1322</v>
      </c>
      <c r="C10" s="567" t="s">
        <v>932</v>
      </c>
      <c r="D10" s="567" t="s">
        <v>933</v>
      </c>
      <c r="E10" s="567" t="s">
        <v>934</v>
      </c>
      <c r="F10" s="570">
        <v>1</v>
      </c>
      <c r="G10" s="570">
        <v>387.2</v>
      </c>
      <c r="H10" s="583">
        <v>1</v>
      </c>
      <c r="I10" s="570"/>
      <c r="J10" s="570"/>
      <c r="K10" s="583">
        <v>0</v>
      </c>
      <c r="L10" s="570">
        <v>1</v>
      </c>
      <c r="M10" s="571">
        <v>387.2</v>
      </c>
    </row>
    <row r="11" spans="1:13" ht="14.4" customHeight="1" x14ac:dyDescent="0.3">
      <c r="A11" s="566" t="s">
        <v>760</v>
      </c>
      <c r="B11" s="567" t="s">
        <v>1322</v>
      </c>
      <c r="C11" s="567" t="s">
        <v>935</v>
      </c>
      <c r="D11" s="567" t="s">
        <v>933</v>
      </c>
      <c r="E11" s="567" t="s">
        <v>936</v>
      </c>
      <c r="F11" s="570">
        <v>1</v>
      </c>
      <c r="G11" s="570">
        <v>0</v>
      </c>
      <c r="H11" s="583"/>
      <c r="I11" s="570"/>
      <c r="J11" s="570"/>
      <c r="K11" s="583"/>
      <c r="L11" s="570">
        <v>1</v>
      </c>
      <c r="M11" s="571">
        <v>0</v>
      </c>
    </row>
    <row r="12" spans="1:13" ht="14.4" customHeight="1" x14ac:dyDescent="0.3">
      <c r="A12" s="566" t="s">
        <v>760</v>
      </c>
      <c r="B12" s="567" t="s">
        <v>1323</v>
      </c>
      <c r="C12" s="567" t="s">
        <v>853</v>
      </c>
      <c r="D12" s="567" t="s">
        <v>854</v>
      </c>
      <c r="E12" s="567" t="s">
        <v>855</v>
      </c>
      <c r="F12" s="570">
        <v>1</v>
      </c>
      <c r="G12" s="570">
        <v>0</v>
      </c>
      <c r="H12" s="583"/>
      <c r="I12" s="570"/>
      <c r="J12" s="570"/>
      <c r="K12" s="583"/>
      <c r="L12" s="570">
        <v>1</v>
      </c>
      <c r="M12" s="571">
        <v>0</v>
      </c>
    </row>
    <row r="13" spans="1:13" ht="14.4" customHeight="1" x14ac:dyDescent="0.3">
      <c r="A13" s="566" t="s">
        <v>760</v>
      </c>
      <c r="B13" s="567" t="s">
        <v>1324</v>
      </c>
      <c r="C13" s="567" t="s">
        <v>962</v>
      </c>
      <c r="D13" s="567" t="s">
        <v>963</v>
      </c>
      <c r="E13" s="567" t="s">
        <v>964</v>
      </c>
      <c r="F13" s="570">
        <v>1</v>
      </c>
      <c r="G13" s="570">
        <v>0</v>
      </c>
      <c r="H13" s="583"/>
      <c r="I13" s="570"/>
      <c r="J13" s="570"/>
      <c r="K13" s="583"/>
      <c r="L13" s="570">
        <v>1</v>
      </c>
      <c r="M13" s="571">
        <v>0</v>
      </c>
    </row>
    <row r="14" spans="1:13" ht="14.4" customHeight="1" x14ac:dyDescent="0.3">
      <c r="A14" s="566" t="s">
        <v>760</v>
      </c>
      <c r="B14" s="567" t="s">
        <v>1325</v>
      </c>
      <c r="C14" s="567" t="s">
        <v>857</v>
      </c>
      <c r="D14" s="567" t="s">
        <v>858</v>
      </c>
      <c r="E14" s="567" t="s">
        <v>859</v>
      </c>
      <c r="F14" s="570"/>
      <c r="G14" s="570"/>
      <c r="H14" s="583">
        <v>0</v>
      </c>
      <c r="I14" s="570">
        <v>1</v>
      </c>
      <c r="J14" s="570">
        <v>874.69</v>
      </c>
      <c r="K14" s="583">
        <v>1</v>
      </c>
      <c r="L14" s="570">
        <v>1</v>
      </c>
      <c r="M14" s="571">
        <v>874.69</v>
      </c>
    </row>
    <row r="15" spans="1:13" ht="14.4" customHeight="1" x14ac:dyDescent="0.3">
      <c r="A15" s="566" t="s">
        <v>760</v>
      </c>
      <c r="B15" s="567" t="s">
        <v>701</v>
      </c>
      <c r="C15" s="567" t="s">
        <v>784</v>
      </c>
      <c r="D15" s="567" t="s">
        <v>785</v>
      </c>
      <c r="E15" s="567" t="s">
        <v>786</v>
      </c>
      <c r="F15" s="570">
        <v>1</v>
      </c>
      <c r="G15" s="570">
        <v>118.87</v>
      </c>
      <c r="H15" s="583">
        <v>1</v>
      </c>
      <c r="I15" s="570"/>
      <c r="J15" s="570"/>
      <c r="K15" s="583">
        <v>0</v>
      </c>
      <c r="L15" s="570">
        <v>1</v>
      </c>
      <c r="M15" s="571">
        <v>118.87</v>
      </c>
    </row>
    <row r="16" spans="1:13" ht="14.4" customHeight="1" x14ac:dyDescent="0.3">
      <c r="A16" s="566" t="s">
        <v>760</v>
      </c>
      <c r="B16" s="567" t="s">
        <v>701</v>
      </c>
      <c r="C16" s="567" t="s">
        <v>702</v>
      </c>
      <c r="D16" s="567" t="s">
        <v>703</v>
      </c>
      <c r="E16" s="567" t="s">
        <v>704</v>
      </c>
      <c r="F16" s="570">
        <v>2</v>
      </c>
      <c r="G16" s="570">
        <v>173.52</v>
      </c>
      <c r="H16" s="583">
        <v>1</v>
      </c>
      <c r="I16" s="570"/>
      <c r="J16" s="570"/>
      <c r="K16" s="583">
        <v>0</v>
      </c>
      <c r="L16" s="570">
        <v>2</v>
      </c>
      <c r="M16" s="571">
        <v>173.52</v>
      </c>
    </row>
    <row r="17" spans="1:13" ht="14.4" customHeight="1" x14ac:dyDescent="0.3">
      <c r="A17" s="566" t="s">
        <v>760</v>
      </c>
      <c r="B17" s="567" t="s">
        <v>701</v>
      </c>
      <c r="C17" s="567" t="s">
        <v>829</v>
      </c>
      <c r="D17" s="567" t="s">
        <v>830</v>
      </c>
      <c r="E17" s="567" t="s">
        <v>831</v>
      </c>
      <c r="F17" s="570"/>
      <c r="G17" s="570"/>
      <c r="H17" s="583">
        <v>0</v>
      </c>
      <c r="I17" s="570">
        <v>3</v>
      </c>
      <c r="J17" s="570">
        <v>195.20999999999998</v>
      </c>
      <c r="K17" s="583">
        <v>1</v>
      </c>
      <c r="L17" s="570">
        <v>3</v>
      </c>
      <c r="M17" s="571">
        <v>195.20999999999998</v>
      </c>
    </row>
    <row r="18" spans="1:13" ht="14.4" customHeight="1" x14ac:dyDescent="0.3">
      <c r="A18" s="566" t="s">
        <v>760</v>
      </c>
      <c r="B18" s="567" t="s">
        <v>701</v>
      </c>
      <c r="C18" s="567" t="s">
        <v>705</v>
      </c>
      <c r="D18" s="567" t="s">
        <v>559</v>
      </c>
      <c r="E18" s="567" t="s">
        <v>560</v>
      </c>
      <c r="F18" s="570"/>
      <c r="G18" s="570"/>
      <c r="H18" s="583">
        <v>0</v>
      </c>
      <c r="I18" s="570">
        <v>9</v>
      </c>
      <c r="J18" s="570">
        <v>976.13999999999987</v>
      </c>
      <c r="K18" s="583">
        <v>1</v>
      </c>
      <c r="L18" s="570">
        <v>9</v>
      </c>
      <c r="M18" s="571">
        <v>976.13999999999987</v>
      </c>
    </row>
    <row r="19" spans="1:13" ht="14.4" customHeight="1" x14ac:dyDescent="0.3">
      <c r="A19" s="566" t="s">
        <v>760</v>
      </c>
      <c r="B19" s="567" t="s">
        <v>701</v>
      </c>
      <c r="C19" s="567" t="s">
        <v>706</v>
      </c>
      <c r="D19" s="567" t="s">
        <v>707</v>
      </c>
      <c r="E19" s="567" t="s">
        <v>708</v>
      </c>
      <c r="F19" s="570">
        <v>4</v>
      </c>
      <c r="G19" s="570">
        <v>433.84</v>
      </c>
      <c r="H19" s="583">
        <v>1</v>
      </c>
      <c r="I19" s="570"/>
      <c r="J19" s="570"/>
      <c r="K19" s="583">
        <v>0</v>
      </c>
      <c r="L19" s="570">
        <v>4</v>
      </c>
      <c r="M19" s="571">
        <v>433.84</v>
      </c>
    </row>
    <row r="20" spans="1:13" ht="14.4" customHeight="1" x14ac:dyDescent="0.3">
      <c r="A20" s="566" t="s">
        <v>760</v>
      </c>
      <c r="B20" s="567" t="s">
        <v>701</v>
      </c>
      <c r="C20" s="567" t="s">
        <v>952</v>
      </c>
      <c r="D20" s="567" t="s">
        <v>567</v>
      </c>
      <c r="E20" s="567" t="s">
        <v>790</v>
      </c>
      <c r="F20" s="570">
        <v>1</v>
      </c>
      <c r="G20" s="570">
        <v>0</v>
      </c>
      <c r="H20" s="583"/>
      <c r="I20" s="570"/>
      <c r="J20" s="570"/>
      <c r="K20" s="583"/>
      <c r="L20" s="570">
        <v>1</v>
      </c>
      <c r="M20" s="571">
        <v>0</v>
      </c>
    </row>
    <row r="21" spans="1:13" ht="14.4" customHeight="1" x14ac:dyDescent="0.3">
      <c r="A21" s="566" t="s">
        <v>760</v>
      </c>
      <c r="B21" s="567" t="s">
        <v>701</v>
      </c>
      <c r="C21" s="567" t="s">
        <v>709</v>
      </c>
      <c r="D21" s="567" t="s">
        <v>567</v>
      </c>
      <c r="E21" s="567" t="s">
        <v>710</v>
      </c>
      <c r="F21" s="570"/>
      <c r="G21" s="570"/>
      <c r="H21" s="583">
        <v>0</v>
      </c>
      <c r="I21" s="570">
        <v>78</v>
      </c>
      <c r="J21" s="570">
        <v>10151.700000000003</v>
      </c>
      <c r="K21" s="583">
        <v>1</v>
      </c>
      <c r="L21" s="570">
        <v>78</v>
      </c>
      <c r="M21" s="571">
        <v>10151.700000000003</v>
      </c>
    </row>
    <row r="22" spans="1:13" ht="14.4" customHeight="1" x14ac:dyDescent="0.3">
      <c r="A22" s="566" t="s">
        <v>760</v>
      </c>
      <c r="B22" s="567" t="s">
        <v>701</v>
      </c>
      <c r="C22" s="567" t="s">
        <v>711</v>
      </c>
      <c r="D22" s="567" t="s">
        <v>569</v>
      </c>
      <c r="E22" s="567" t="s">
        <v>712</v>
      </c>
      <c r="F22" s="570"/>
      <c r="G22" s="570"/>
      <c r="H22" s="583">
        <v>0</v>
      </c>
      <c r="I22" s="570">
        <v>6</v>
      </c>
      <c r="J22" s="570">
        <v>303.42</v>
      </c>
      <c r="K22" s="583">
        <v>1</v>
      </c>
      <c r="L22" s="570">
        <v>6</v>
      </c>
      <c r="M22" s="571">
        <v>303.42</v>
      </c>
    </row>
    <row r="23" spans="1:13" ht="14.4" customHeight="1" x14ac:dyDescent="0.3">
      <c r="A23" s="566" t="s">
        <v>760</v>
      </c>
      <c r="B23" s="567" t="s">
        <v>701</v>
      </c>
      <c r="C23" s="567" t="s">
        <v>713</v>
      </c>
      <c r="D23" s="567" t="s">
        <v>570</v>
      </c>
      <c r="E23" s="567" t="s">
        <v>714</v>
      </c>
      <c r="F23" s="570"/>
      <c r="G23" s="570"/>
      <c r="H23" s="583">
        <v>0</v>
      </c>
      <c r="I23" s="570">
        <v>78</v>
      </c>
      <c r="J23" s="570">
        <v>6767.2800000000007</v>
      </c>
      <c r="K23" s="583">
        <v>1</v>
      </c>
      <c r="L23" s="570">
        <v>78</v>
      </c>
      <c r="M23" s="571">
        <v>6767.2800000000007</v>
      </c>
    </row>
    <row r="24" spans="1:13" ht="14.4" customHeight="1" x14ac:dyDescent="0.3">
      <c r="A24" s="566" t="s">
        <v>760</v>
      </c>
      <c r="B24" s="567" t="s">
        <v>701</v>
      </c>
      <c r="C24" s="567" t="s">
        <v>715</v>
      </c>
      <c r="D24" s="567" t="s">
        <v>716</v>
      </c>
      <c r="E24" s="567" t="s">
        <v>717</v>
      </c>
      <c r="F24" s="570">
        <v>2</v>
      </c>
      <c r="G24" s="570">
        <v>101.14</v>
      </c>
      <c r="H24" s="583">
        <v>1</v>
      </c>
      <c r="I24" s="570"/>
      <c r="J24" s="570"/>
      <c r="K24" s="583">
        <v>0</v>
      </c>
      <c r="L24" s="570">
        <v>2</v>
      </c>
      <c r="M24" s="571">
        <v>101.14</v>
      </c>
    </row>
    <row r="25" spans="1:13" ht="14.4" customHeight="1" x14ac:dyDescent="0.3">
      <c r="A25" s="566" t="s">
        <v>760</v>
      </c>
      <c r="B25" s="567" t="s">
        <v>701</v>
      </c>
      <c r="C25" s="567" t="s">
        <v>787</v>
      </c>
      <c r="D25" s="567" t="s">
        <v>788</v>
      </c>
      <c r="E25" s="567" t="s">
        <v>710</v>
      </c>
      <c r="F25" s="570">
        <v>14</v>
      </c>
      <c r="G25" s="570">
        <v>1822.1</v>
      </c>
      <c r="H25" s="583">
        <v>1</v>
      </c>
      <c r="I25" s="570"/>
      <c r="J25" s="570"/>
      <c r="K25" s="583">
        <v>0</v>
      </c>
      <c r="L25" s="570">
        <v>14</v>
      </c>
      <c r="M25" s="571">
        <v>1822.1</v>
      </c>
    </row>
    <row r="26" spans="1:13" ht="14.4" customHeight="1" x14ac:dyDescent="0.3">
      <c r="A26" s="566" t="s">
        <v>760</v>
      </c>
      <c r="B26" s="567" t="s">
        <v>701</v>
      </c>
      <c r="C26" s="567" t="s">
        <v>789</v>
      </c>
      <c r="D26" s="567" t="s">
        <v>788</v>
      </c>
      <c r="E26" s="567" t="s">
        <v>790</v>
      </c>
      <c r="F26" s="570">
        <v>1</v>
      </c>
      <c r="G26" s="570">
        <v>0</v>
      </c>
      <c r="H26" s="583"/>
      <c r="I26" s="570"/>
      <c r="J26" s="570"/>
      <c r="K26" s="583"/>
      <c r="L26" s="570">
        <v>1</v>
      </c>
      <c r="M26" s="571">
        <v>0</v>
      </c>
    </row>
    <row r="27" spans="1:13" ht="14.4" customHeight="1" x14ac:dyDescent="0.3">
      <c r="A27" s="566" t="s">
        <v>760</v>
      </c>
      <c r="B27" s="567" t="s">
        <v>701</v>
      </c>
      <c r="C27" s="567" t="s">
        <v>718</v>
      </c>
      <c r="D27" s="567" t="s">
        <v>719</v>
      </c>
      <c r="E27" s="567" t="s">
        <v>720</v>
      </c>
      <c r="F27" s="570">
        <v>19</v>
      </c>
      <c r="G27" s="570">
        <v>1648.44</v>
      </c>
      <c r="H27" s="583">
        <v>1</v>
      </c>
      <c r="I27" s="570"/>
      <c r="J27" s="570"/>
      <c r="K27" s="583">
        <v>0</v>
      </c>
      <c r="L27" s="570">
        <v>19</v>
      </c>
      <c r="M27" s="571">
        <v>1648.44</v>
      </c>
    </row>
    <row r="28" spans="1:13" ht="14.4" customHeight="1" x14ac:dyDescent="0.3">
      <c r="A28" s="566" t="s">
        <v>760</v>
      </c>
      <c r="B28" s="567" t="s">
        <v>701</v>
      </c>
      <c r="C28" s="567" t="s">
        <v>956</v>
      </c>
      <c r="D28" s="567" t="s">
        <v>703</v>
      </c>
      <c r="E28" s="567" t="s">
        <v>704</v>
      </c>
      <c r="F28" s="570">
        <v>14</v>
      </c>
      <c r="G28" s="570">
        <v>1214.6400000000001</v>
      </c>
      <c r="H28" s="583">
        <v>1</v>
      </c>
      <c r="I28" s="570"/>
      <c r="J28" s="570"/>
      <c r="K28" s="583">
        <v>0</v>
      </c>
      <c r="L28" s="570">
        <v>14</v>
      </c>
      <c r="M28" s="571">
        <v>1214.6400000000001</v>
      </c>
    </row>
    <row r="29" spans="1:13" ht="14.4" customHeight="1" x14ac:dyDescent="0.3">
      <c r="A29" s="566" t="s">
        <v>760</v>
      </c>
      <c r="B29" s="567" t="s">
        <v>1326</v>
      </c>
      <c r="C29" s="567" t="s">
        <v>885</v>
      </c>
      <c r="D29" s="567" t="s">
        <v>886</v>
      </c>
      <c r="E29" s="567" t="s">
        <v>887</v>
      </c>
      <c r="F29" s="570">
        <v>3</v>
      </c>
      <c r="G29" s="570">
        <v>0</v>
      </c>
      <c r="H29" s="583"/>
      <c r="I29" s="570"/>
      <c r="J29" s="570"/>
      <c r="K29" s="583"/>
      <c r="L29" s="570">
        <v>3</v>
      </c>
      <c r="M29" s="571">
        <v>0</v>
      </c>
    </row>
    <row r="30" spans="1:13" ht="14.4" customHeight="1" x14ac:dyDescent="0.3">
      <c r="A30" s="566" t="s">
        <v>760</v>
      </c>
      <c r="B30" s="567" t="s">
        <v>1327</v>
      </c>
      <c r="C30" s="567" t="s">
        <v>865</v>
      </c>
      <c r="D30" s="567" t="s">
        <v>866</v>
      </c>
      <c r="E30" s="567" t="s">
        <v>867</v>
      </c>
      <c r="F30" s="570">
        <v>1</v>
      </c>
      <c r="G30" s="570">
        <v>0</v>
      </c>
      <c r="H30" s="583"/>
      <c r="I30" s="570"/>
      <c r="J30" s="570"/>
      <c r="K30" s="583"/>
      <c r="L30" s="570">
        <v>1</v>
      </c>
      <c r="M30" s="571">
        <v>0</v>
      </c>
    </row>
    <row r="31" spans="1:13" ht="14.4" customHeight="1" x14ac:dyDescent="0.3">
      <c r="A31" s="566" t="s">
        <v>760</v>
      </c>
      <c r="B31" s="567" t="s">
        <v>1328</v>
      </c>
      <c r="C31" s="567" t="s">
        <v>928</v>
      </c>
      <c r="D31" s="567" t="s">
        <v>929</v>
      </c>
      <c r="E31" s="567" t="s">
        <v>930</v>
      </c>
      <c r="F31" s="570">
        <v>1</v>
      </c>
      <c r="G31" s="570">
        <v>399.92</v>
      </c>
      <c r="H31" s="583">
        <v>1</v>
      </c>
      <c r="I31" s="570"/>
      <c r="J31" s="570"/>
      <c r="K31" s="583">
        <v>0</v>
      </c>
      <c r="L31" s="570">
        <v>1</v>
      </c>
      <c r="M31" s="571">
        <v>399.92</v>
      </c>
    </row>
    <row r="32" spans="1:13" ht="14.4" customHeight="1" x14ac:dyDescent="0.3">
      <c r="A32" s="566" t="s">
        <v>760</v>
      </c>
      <c r="B32" s="567" t="s">
        <v>733</v>
      </c>
      <c r="C32" s="567" t="s">
        <v>850</v>
      </c>
      <c r="D32" s="567" t="s">
        <v>851</v>
      </c>
      <c r="E32" s="567" t="s">
        <v>736</v>
      </c>
      <c r="F32" s="570">
        <v>1</v>
      </c>
      <c r="G32" s="570">
        <v>6.98</v>
      </c>
      <c r="H32" s="583">
        <v>1</v>
      </c>
      <c r="I32" s="570"/>
      <c r="J32" s="570"/>
      <c r="K32" s="583">
        <v>0</v>
      </c>
      <c r="L32" s="570">
        <v>1</v>
      </c>
      <c r="M32" s="571">
        <v>6.98</v>
      </c>
    </row>
    <row r="33" spans="1:13" ht="14.4" customHeight="1" x14ac:dyDescent="0.3">
      <c r="A33" s="566" t="s">
        <v>760</v>
      </c>
      <c r="B33" s="567" t="s">
        <v>1329</v>
      </c>
      <c r="C33" s="567" t="s">
        <v>949</v>
      </c>
      <c r="D33" s="567" t="s">
        <v>950</v>
      </c>
      <c r="E33" s="567" t="s">
        <v>875</v>
      </c>
      <c r="F33" s="570">
        <v>1</v>
      </c>
      <c r="G33" s="570">
        <v>229.57</v>
      </c>
      <c r="H33" s="583">
        <v>1</v>
      </c>
      <c r="I33" s="570"/>
      <c r="J33" s="570"/>
      <c r="K33" s="583">
        <v>0</v>
      </c>
      <c r="L33" s="570">
        <v>1</v>
      </c>
      <c r="M33" s="571">
        <v>229.57</v>
      </c>
    </row>
    <row r="34" spans="1:13" ht="14.4" customHeight="1" x14ac:dyDescent="0.3">
      <c r="A34" s="566" t="s">
        <v>761</v>
      </c>
      <c r="B34" s="567" t="s">
        <v>695</v>
      </c>
      <c r="C34" s="567" t="s">
        <v>993</v>
      </c>
      <c r="D34" s="567" t="s">
        <v>561</v>
      </c>
      <c r="E34" s="567" t="s">
        <v>994</v>
      </c>
      <c r="F34" s="570"/>
      <c r="G34" s="570"/>
      <c r="H34" s="583">
        <v>0</v>
      </c>
      <c r="I34" s="570">
        <v>2</v>
      </c>
      <c r="J34" s="570">
        <v>937.92</v>
      </c>
      <c r="K34" s="583">
        <v>1</v>
      </c>
      <c r="L34" s="570">
        <v>2</v>
      </c>
      <c r="M34" s="571">
        <v>937.92</v>
      </c>
    </row>
    <row r="35" spans="1:13" ht="14.4" customHeight="1" x14ac:dyDescent="0.3">
      <c r="A35" s="566" t="s">
        <v>761</v>
      </c>
      <c r="B35" s="567" t="s">
        <v>701</v>
      </c>
      <c r="C35" s="567" t="s">
        <v>990</v>
      </c>
      <c r="D35" s="567" t="s">
        <v>559</v>
      </c>
      <c r="E35" s="567" t="s">
        <v>560</v>
      </c>
      <c r="F35" s="570">
        <v>1</v>
      </c>
      <c r="G35" s="570">
        <v>0</v>
      </c>
      <c r="H35" s="583"/>
      <c r="I35" s="570"/>
      <c r="J35" s="570"/>
      <c r="K35" s="583"/>
      <c r="L35" s="570">
        <v>1</v>
      </c>
      <c r="M35" s="571">
        <v>0</v>
      </c>
    </row>
    <row r="36" spans="1:13" ht="14.4" customHeight="1" x14ac:dyDescent="0.3">
      <c r="A36" s="566" t="s">
        <v>761</v>
      </c>
      <c r="B36" s="567" t="s">
        <v>701</v>
      </c>
      <c r="C36" s="567" t="s">
        <v>705</v>
      </c>
      <c r="D36" s="567" t="s">
        <v>559</v>
      </c>
      <c r="E36" s="567" t="s">
        <v>560</v>
      </c>
      <c r="F36" s="570"/>
      <c r="G36" s="570"/>
      <c r="H36" s="583">
        <v>0</v>
      </c>
      <c r="I36" s="570">
        <v>1</v>
      </c>
      <c r="J36" s="570">
        <v>108.46</v>
      </c>
      <c r="K36" s="583">
        <v>1</v>
      </c>
      <c r="L36" s="570">
        <v>1</v>
      </c>
      <c r="M36" s="571">
        <v>108.46</v>
      </c>
    </row>
    <row r="37" spans="1:13" ht="14.4" customHeight="1" x14ac:dyDescent="0.3">
      <c r="A37" s="566" t="s">
        <v>761</v>
      </c>
      <c r="B37" s="567" t="s">
        <v>701</v>
      </c>
      <c r="C37" s="567" t="s">
        <v>991</v>
      </c>
      <c r="D37" s="567" t="s">
        <v>570</v>
      </c>
      <c r="E37" s="567" t="s">
        <v>992</v>
      </c>
      <c r="F37" s="570">
        <v>1</v>
      </c>
      <c r="G37" s="570">
        <v>0</v>
      </c>
      <c r="H37" s="583"/>
      <c r="I37" s="570"/>
      <c r="J37" s="570"/>
      <c r="K37" s="583"/>
      <c r="L37" s="570">
        <v>1</v>
      </c>
      <c r="M37" s="571">
        <v>0</v>
      </c>
    </row>
    <row r="38" spans="1:13" ht="14.4" customHeight="1" x14ac:dyDescent="0.3">
      <c r="A38" s="566" t="s">
        <v>762</v>
      </c>
      <c r="B38" s="567" t="s">
        <v>688</v>
      </c>
      <c r="C38" s="567" t="s">
        <v>689</v>
      </c>
      <c r="D38" s="567" t="s">
        <v>488</v>
      </c>
      <c r="E38" s="567" t="s">
        <v>489</v>
      </c>
      <c r="F38" s="570"/>
      <c r="G38" s="570"/>
      <c r="H38" s="583">
        <v>0</v>
      </c>
      <c r="I38" s="570">
        <v>5</v>
      </c>
      <c r="J38" s="570">
        <v>952.4</v>
      </c>
      <c r="K38" s="583">
        <v>1</v>
      </c>
      <c r="L38" s="570">
        <v>5</v>
      </c>
      <c r="M38" s="571">
        <v>952.4</v>
      </c>
    </row>
    <row r="39" spans="1:13" ht="14.4" customHeight="1" x14ac:dyDescent="0.3">
      <c r="A39" s="566" t="s">
        <v>762</v>
      </c>
      <c r="B39" s="567" t="s">
        <v>701</v>
      </c>
      <c r="C39" s="567" t="s">
        <v>1010</v>
      </c>
      <c r="D39" s="567" t="s">
        <v>1011</v>
      </c>
      <c r="E39" s="567" t="s">
        <v>1012</v>
      </c>
      <c r="F39" s="570">
        <v>1</v>
      </c>
      <c r="G39" s="570">
        <v>173.54</v>
      </c>
      <c r="H39" s="583">
        <v>1</v>
      </c>
      <c r="I39" s="570"/>
      <c r="J39" s="570"/>
      <c r="K39" s="583">
        <v>0</v>
      </c>
      <c r="L39" s="570">
        <v>1</v>
      </c>
      <c r="M39" s="571">
        <v>173.54</v>
      </c>
    </row>
    <row r="40" spans="1:13" ht="14.4" customHeight="1" x14ac:dyDescent="0.3">
      <c r="A40" s="566" t="s">
        <v>762</v>
      </c>
      <c r="B40" s="567" t="s">
        <v>701</v>
      </c>
      <c r="C40" s="567" t="s">
        <v>829</v>
      </c>
      <c r="D40" s="567" t="s">
        <v>830</v>
      </c>
      <c r="E40" s="567" t="s">
        <v>831</v>
      </c>
      <c r="F40" s="570"/>
      <c r="G40" s="570"/>
      <c r="H40" s="583">
        <v>0</v>
      </c>
      <c r="I40" s="570">
        <v>8</v>
      </c>
      <c r="J40" s="570">
        <v>520.55999999999995</v>
      </c>
      <c r="K40" s="583">
        <v>1</v>
      </c>
      <c r="L40" s="570">
        <v>8</v>
      </c>
      <c r="M40" s="571">
        <v>520.55999999999995</v>
      </c>
    </row>
    <row r="41" spans="1:13" ht="14.4" customHeight="1" x14ac:dyDescent="0.3">
      <c r="A41" s="566" t="s">
        <v>762</v>
      </c>
      <c r="B41" s="567" t="s">
        <v>701</v>
      </c>
      <c r="C41" s="567" t="s">
        <v>705</v>
      </c>
      <c r="D41" s="567" t="s">
        <v>559</v>
      </c>
      <c r="E41" s="567" t="s">
        <v>560</v>
      </c>
      <c r="F41" s="570"/>
      <c r="G41" s="570"/>
      <c r="H41" s="583">
        <v>0</v>
      </c>
      <c r="I41" s="570">
        <v>29</v>
      </c>
      <c r="J41" s="570">
        <v>3145.34</v>
      </c>
      <c r="K41" s="583">
        <v>1</v>
      </c>
      <c r="L41" s="570">
        <v>29</v>
      </c>
      <c r="M41" s="571">
        <v>3145.34</v>
      </c>
    </row>
    <row r="42" spans="1:13" ht="14.4" customHeight="1" x14ac:dyDescent="0.3">
      <c r="A42" s="566" t="s">
        <v>762</v>
      </c>
      <c r="B42" s="567" t="s">
        <v>701</v>
      </c>
      <c r="C42" s="567" t="s">
        <v>706</v>
      </c>
      <c r="D42" s="567" t="s">
        <v>707</v>
      </c>
      <c r="E42" s="567" t="s">
        <v>708</v>
      </c>
      <c r="F42" s="570">
        <v>1</v>
      </c>
      <c r="G42" s="570">
        <v>108.46</v>
      </c>
      <c r="H42" s="583">
        <v>1</v>
      </c>
      <c r="I42" s="570"/>
      <c r="J42" s="570"/>
      <c r="K42" s="583">
        <v>0</v>
      </c>
      <c r="L42" s="570">
        <v>1</v>
      </c>
      <c r="M42" s="571">
        <v>108.46</v>
      </c>
    </row>
    <row r="43" spans="1:13" ht="14.4" customHeight="1" x14ac:dyDescent="0.3">
      <c r="A43" s="566" t="s">
        <v>762</v>
      </c>
      <c r="B43" s="567" t="s">
        <v>701</v>
      </c>
      <c r="C43" s="567" t="s">
        <v>709</v>
      </c>
      <c r="D43" s="567" t="s">
        <v>567</v>
      </c>
      <c r="E43" s="567" t="s">
        <v>710</v>
      </c>
      <c r="F43" s="570"/>
      <c r="G43" s="570"/>
      <c r="H43" s="583">
        <v>0</v>
      </c>
      <c r="I43" s="570">
        <v>191</v>
      </c>
      <c r="J43" s="570">
        <v>24858.649999999998</v>
      </c>
      <c r="K43" s="583">
        <v>1</v>
      </c>
      <c r="L43" s="570">
        <v>191</v>
      </c>
      <c r="M43" s="571">
        <v>24858.649999999998</v>
      </c>
    </row>
    <row r="44" spans="1:13" ht="14.4" customHeight="1" x14ac:dyDescent="0.3">
      <c r="A44" s="566" t="s">
        <v>762</v>
      </c>
      <c r="B44" s="567" t="s">
        <v>701</v>
      </c>
      <c r="C44" s="567" t="s">
        <v>711</v>
      </c>
      <c r="D44" s="567" t="s">
        <v>569</v>
      </c>
      <c r="E44" s="567" t="s">
        <v>712</v>
      </c>
      <c r="F44" s="570"/>
      <c r="G44" s="570"/>
      <c r="H44" s="583">
        <v>0</v>
      </c>
      <c r="I44" s="570">
        <v>6</v>
      </c>
      <c r="J44" s="570">
        <v>303.42</v>
      </c>
      <c r="K44" s="583">
        <v>1</v>
      </c>
      <c r="L44" s="570">
        <v>6</v>
      </c>
      <c r="M44" s="571">
        <v>303.42</v>
      </c>
    </row>
    <row r="45" spans="1:13" ht="14.4" customHeight="1" x14ac:dyDescent="0.3">
      <c r="A45" s="566" t="s">
        <v>762</v>
      </c>
      <c r="B45" s="567" t="s">
        <v>701</v>
      </c>
      <c r="C45" s="567" t="s">
        <v>713</v>
      </c>
      <c r="D45" s="567" t="s">
        <v>570</v>
      </c>
      <c r="E45" s="567" t="s">
        <v>714</v>
      </c>
      <c r="F45" s="570"/>
      <c r="G45" s="570"/>
      <c r="H45" s="583">
        <v>0</v>
      </c>
      <c r="I45" s="570">
        <v>161</v>
      </c>
      <c r="J45" s="570">
        <v>13968.360000000008</v>
      </c>
      <c r="K45" s="583">
        <v>1</v>
      </c>
      <c r="L45" s="570">
        <v>161</v>
      </c>
      <c r="M45" s="571">
        <v>13968.360000000008</v>
      </c>
    </row>
    <row r="46" spans="1:13" ht="14.4" customHeight="1" x14ac:dyDescent="0.3">
      <c r="A46" s="566" t="s">
        <v>762</v>
      </c>
      <c r="B46" s="567" t="s">
        <v>701</v>
      </c>
      <c r="C46" s="567" t="s">
        <v>787</v>
      </c>
      <c r="D46" s="567" t="s">
        <v>788</v>
      </c>
      <c r="E46" s="567" t="s">
        <v>710</v>
      </c>
      <c r="F46" s="570">
        <v>5</v>
      </c>
      <c r="G46" s="570">
        <v>650.75</v>
      </c>
      <c r="H46" s="583">
        <v>1</v>
      </c>
      <c r="I46" s="570"/>
      <c r="J46" s="570"/>
      <c r="K46" s="583">
        <v>0</v>
      </c>
      <c r="L46" s="570">
        <v>5</v>
      </c>
      <c r="M46" s="571">
        <v>650.75</v>
      </c>
    </row>
    <row r="47" spans="1:13" ht="14.4" customHeight="1" x14ac:dyDescent="0.3">
      <c r="A47" s="566" t="s">
        <v>762</v>
      </c>
      <c r="B47" s="567" t="s">
        <v>701</v>
      </c>
      <c r="C47" s="567" t="s">
        <v>789</v>
      </c>
      <c r="D47" s="567" t="s">
        <v>788</v>
      </c>
      <c r="E47" s="567" t="s">
        <v>790</v>
      </c>
      <c r="F47" s="570">
        <v>1</v>
      </c>
      <c r="G47" s="570">
        <v>0</v>
      </c>
      <c r="H47" s="583"/>
      <c r="I47" s="570"/>
      <c r="J47" s="570"/>
      <c r="K47" s="583"/>
      <c r="L47" s="570">
        <v>1</v>
      </c>
      <c r="M47" s="571">
        <v>0</v>
      </c>
    </row>
    <row r="48" spans="1:13" ht="14.4" customHeight="1" x14ac:dyDescent="0.3">
      <c r="A48" s="566" t="s">
        <v>762</v>
      </c>
      <c r="B48" s="567" t="s">
        <v>701</v>
      </c>
      <c r="C48" s="567" t="s">
        <v>718</v>
      </c>
      <c r="D48" s="567" t="s">
        <v>719</v>
      </c>
      <c r="E48" s="567" t="s">
        <v>720</v>
      </c>
      <c r="F48" s="570">
        <v>8</v>
      </c>
      <c r="G48" s="570">
        <v>694.08</v>
      </c>
      <c r="H48" s="583">
        <v>1</v>
      </c>
      <c r="I48" s="570"/>
      <c r="J48" s="570"/>
      <c r="K48" s="583">
        <v>0</v>
      </c>
      <c r="L48" s="570">
        <v>8</v>
      </c>
      <c r="M48" s="571">
        <v>694.08</v>
      </c>
    </row>
    <row r="49" spans="1:13" ht="14.4" customHeight="1" x14ac:dyDescent="0.3">
      <c r="A49" s="566" t="s">
        <v>762</v>
      </c>
      <c r="B49" s="567" t="s">
        <v>701</v>
      </c>
      <c r="C49" s="567" t="s">
        <v>956</v>
      </c>
      <c r="D49" s="567" t="s">
        <v>703</v>
      </c>
      <c r="E49" s="567" t="s">
        <v>704</v>
      </c>
      <c r="F49" s="570">
        <v>8</v>
      </c>
      <c r="G49" s="570">
        <v>694.08</v>
      </c>
      <c r="H49" s="583">
        <v>1</v>
      </c>
      <c r="I49" s="570"/>
      <c r="J49" s="570"/>
      <c r="K49" s="583">
        <v>0</v>
      </c>
      <c r="L49" s="570">
        <v>8</v>
      </c>
      <c r="M49" s="571">
        <v>694.08</v>
      </c>
    </row>
    <row r="50" spans="1:13" ht="14.4" customHeight="1" x14ac:dyDescent="0.3">
      <c r="A50" s="566" t="s">
        <v>762</v>
      </c>
      <c r="B50" s="567" t="s">
        <v>737</v>
      </c>
      <c r="C50" s="567" t="s">
        <v>1014</v>
      </c>
      <c r="D50" s="567" t="s">
        <v>1015</v>
      </c>
      <c r="E50" s="567" t="s">
        <v>1016</v>
      </c>
      <c r="F50" s="570"/>
      <c r="G50" s="570"/>
      <c r="H50" s="583"/>
      <c r="I50" s="570">
        <v>2</v>
      </c>
      <c r="J50" s="570">
        <v>0</v>
      </c>
      <c r="K50" s="583"/>
      <c r="L50" s="570">
        <v>2</v>
      </c>
      <c r="M50" s="571">
        <v>0</v>
      </c>
    </row>
    <row r="51" spans="1:13" ht="14.4" customHeight="1" x14ac:dyDescent="0.3">
      <c r="A51" s="566" t="s">
        <v>770</v>
      </c>
      <c r="B51" s="567" t="s">
        <v>1330</v>
      </c>
      <c r="C51" s="567" t="s">
        <v>1274</v>
      </c>
      <c r="D51" s="567" t="s">
        <v>1275</v>
      </c>
      <c r="E51" s="567" t="s">
        <v>1128</v>
      </c>
      <c r="F51" s="570">
        <v>2</v>
      </c>
      <c r="G51" s="570">
        <v>89.78</v>
      </c>
      <c r="H51" s="583">
        <v>1</v>
      </c>
      <c r="I51" s="570"/>
      <c r="J51" s="570"/>
      <c r="K51" s="583">
        <v>0</v>
      </c>
      <c r="L51" s="570">
        <v>2</v>
      </c>
      <c r="M51" s="571">
        <v>89.78</v>
      </c>
    </row>
    <row r="52" spans="1:13" ht="14.4" customHeight="1" x14ac:dyDescent="0.3">
      <c r="A52" s="566" t="s">
        <v>770</v>
      </c>
      <c r="B52" s="567" t="s">
        <v>701</v>
      </c>
      <c r="C52" s="567" t="s">
        <v>705</v>
      </c>
      <c r="D52" s="567" t="s">
        <v>559</v>
      </c>
      <c r="E52" s="567" t="s">
        <v>560</v>
      </c>
      <c r="F52" s="570"/>
      <c r="G52" s="570"/>
      <c r="H52" s="583">
        <v>0</v>
      </c>
      <c r="I52" s="570">
        <v>1</v>
      </c>
      <c r="J52" s="570">
        <v>108.46</v>
      </c>
      <c r="K52" s="583">
        <v>1</v>
      </c>
      <c r="L52" s="570">
        <v>1</v>
      </c>
      <c r="M52" s="571">
        <v>108.46</v>
      </c>
    </row>
    <row r="53" spans="1:13" ht="14.4" customHeight="1" x14ac:dyDescent="0.3">
      <c r="A53" s="566" t="s">
        <v>770</v>
      </c>
      <c r="B53" s="567" t="s">
        <v>701</v>
      </c>
      <c r="C53" s="567" t="s">
        <v>709</v>
      </c>
      <c r="D53" s="567" t="s">
        <v>567</v>
      </c>
      <c r="E53" s="567" t="s">
        <v>710</v>
      </c>
      <c r="F53" s="570"/>
      <c r="G53" s="570"/>
      <c r="H53" s="583">
        <v>0</v>
      </c>
      <c r="I53" s="570">
        <v>3</v>
      </c>
      <c r="J53" s="570">
        <v>390.45000000000005</v>
      </c>
      <c r="K53" s="583">
        <v>1</v>
      </c>
      <c r="L53" s="570">
        <v>3</v>
      </c>
      <c r="M53" s="571">
        <v>390.45000000000005</v>
      </c>
    </row>
    <row r="54" spans="1:13" ht="14.4" customHeight="1" x14ac:dyDescent="0.3">
      <c r="A54" s="566" t="s">
        <v>770</v>
      </c>
      <c r="B54" s="567" t="s">
        <v>701</v>
      </c>
      <c r="C54" s="567" t="s">
        <v>713</v>
      </c>
      <c r="D54" s="567" t="s">
        <v>570</v>
      </c>
      <c r="E54" s="567" t="s">
        <v>714</v>
      </c>
      <c r="F54" s="570"/>
      <c r="G54" s="570"/>
      <c r="H54" s="583">
        <v>0</v>
      </c>
      <c r="I54" s="570">
        <v>3</v>
      </c>
      <c r="J54" s="570">
        <v>260.28000000000003</v>
      </c>
      <c r="K54" s="583">
        <v>1</v>
      </c>
      <c r="L54" s="570">
        <v>3</v>
      </c>
      <c r="M54" s="571">
        <v>260.28000000000003</v>
      </c>
    </row>
    <row r="55" spans="1:13" ht="14.4" customHeight="1" x14ac:dyDescent="0.3">
      <c r="A55" s="566" t="s">
        <v>763</v>
      </c>
      <c r="B55" s="567" t="s">
        <v>1331</v>
      </c>
      <c r="C55" s="567" t="s">
        <v>1037</v>
      </c>
      <c r="D55" s="567" t="s">
        <v>1038</v>
      </c>
      <c r="E55" s="567" t="s">
        <v>1039</v>
      </c>
      <c r="F55" s="570">
        <v>1</v>
      </c>
      <c r="G55" s="570">
        <v>0</v>
      </c>
      <c r="H55" s="583"/>
      <c r="I55" s="570"/>
      <c r="J55" s="570"/>
      <c r="K55" s="583"/>
      <c r="L55" s="570">
        <v>1</v>
      </c>
      <c r="M55" s="571">
        <v>0</v>
      </c>
    </row>
    <row r="56" spans="1:13" ht="14.4" customHeight="1" x14ac:dyDescent="0.3">
      <c r="A56" s="566" t="s">
        <v>763</v>
      </c>
      <c r="B56" s="567" t="s">
        <v>728</v>
      </c>
      <c r="C56" s="567" t="s">
        <v>1041</v>
      </c>
      <c r="D56" s="567" t="s">
        <v>557</v>
      </c>
      <c r="E56" s="567" t="s">
        <v>1042</v>
      </c>
      <c r="F56" s="570"/>
      <c r="G56" s="570"/>
      <c r="H56" s="583">
        <v>0</v>
      </c>
      <c r="I56" s="570">
        <v>1</v>
      </c>
      <c r="J56" s="570">
        <v>48.31</v>
      </c>
      <c r="K56" s="583">
        <v>1</v>
      </c>
      <c r="L56" s="570">
        <v>1</v>
      </c>
      <c r="M56" s="571">
        <v>48.31</v>
      </c>
    </row>
    <row r="57" spans="1:13" ht="14.4" customHeight="1" x14ac:dyDescent="0.3">
      <c r="A57" s="566" t="s">
        <v>763</v>
      </c>
      <c r="B57" s="567" t="s">
        <v>728</v>
      </c>
      <c r="C57" s="567" t="s">
        <v>1043</v>
      </c>
      <c r="D57" s="567" t="s">
        <v>1044</v>
      </c>
      <c r="E57" s="567" t="s">
        <v>1045</v>
      </c>
      <c r="F57" s="570">
        <v>1</v>
      </c>
      <c r="G57" s="570">
        <v>96.63</v>
      </c>
      <c r="H57" s="583">
        <v>1</v>
      </c>
      <c r="I57" s="570"/>
      <c r="J57" s="570"/>
      <c r="K57" s="583">
        <v>0</v>
      </c>
      <c r="L57" s="570">
        <v>1</v>
      </c>
      <c r="M57" s="571">
        <v>96.63</v>
      </c>
    </row>
    <row r="58" spans="1:13" ht="14.4" customHeight="1" x14ac:dyDescent="0.3">
      <c r="A58" s="566" t="s">
        <v>764</v>
      </c>
      <c r="B58" s="567" t="s">
        <v>1322</v>
      </c>
      <c r="C58" s="567" t="s">
        <v>1083</v>
      </c>
      <c r="D58" s="567" t="s">
        <v>811</v>
      </c>
      <c r="E58" s="567"/>
      <c r="F58" s="570">
        <v>2</v>
      </c>
      <c r="G58" s="570">
        <v>2985.16</v>
      </c>
      <c r="H58" s="583">
        <v>1</v>
      </c>
      <c r="I58" s="570"/>
      <c r="J58" s="570"/>
      <c r="K58" s="583">
        <v>0</v>
      </c>
      <c r="L58" s="570">
        <v>2</v>
      </c>
      <c r="M58" s="571">
        <v>2985.16</v>
      </c>
    </row>
    <row r="59" spans="1:13" ht="14.4" customHeight="1" x14ac:dyDescent="0.3">
      <c r="A59" s="566" t="s">
        <v>764</v>
      </c>
      <c r="B59" s="567" t="s">
        <v>1332</v>
      </c>
      <c r="C59" s="567" t="s">
        <v>1065</v>
      </c>
      <c r="D59" s="567" t="s">
        <v>1066</v>
      </c>
      <c r="E59" s="567" t="s">
        <v>1067</v>
      </c>
      <c r="F59" s="570"/>
      <c r="G59" s="570"/>
      <c r="H59" s="583">
        <v>0</v>
      </c>
      <c r="I59" s="570">
        <v>3</v>
      </c>
      <c r="J59" s="570">
        <v>125.67</v>
      </c>
      <c r="K59" s="583">
        <v>1</v>
      </c>
      <c r="L59" s="570">
        <v>3</v>
      </c>
      <c r="M59" s="571">
        <v>125.67</v>
      </c>
    </row>
    <row r="60" spans="1:13" ht="14.4" customHeight="1" x14ac:dyDescent="0.3">
      <c r="A60" s="566" t="s">
        <v>764</v>
      </c>
      <c r="B60" s="567" t="s">
        <v>1333</v>
      </c>
      <c r="C60" s="567" t="s">
        <v>1102</v>
      </c>
      <c r="D60" s="567" t="s">
        <v>1103</v>
      </c>
      <c r="E60" s="567" t="s">
        <v>1104</v>
      </c>
      <c r="F60" s="570">
        <v>1</v>
      </c>
      <c r="G60" s="570">
        <v>0</v>
      </c>
      <c r="H60" s="583"/>
      <c r="I60" s="570"/>
      <c r="J60" s="570"/>
      <c r="K60" s="583"/>
      <c r="L60" s="570">
        <v>1</v>
      </c>
      <c r="M60" s="571">
        <v>0</v>
      </c>
    </row>
    <row r="61" spans="1:13" ht="14.4" customHeight="1" x14ac:dyDescent="0.3">
      <c r="A61" s="566" t="s">
        <v>764</v>
      </c>
      <c r="B61" s="567" t="s">
        <v>1334</v>
      </c>
      <c r="C61" s="567" t="s">
        <v>1093</v>
      </c>
      <c r="D61" s="567" t="s">
        <v>1094</v>
      </c>
      <c r="E61" s="567" t="s">
        <v>1095</v>
      </c>
      <c r="F61" s="570"/>
      <c r="G61" s="570"/>
      <c r="H61" s="583">
        <v>0</v>
      </c>
      <c r="I61" s="570">
        <v>1</v>
      </c>
      <c r="J61" s="570">
        <v>83.54</v>
      </c>
      <c r="K61" s="583">
        <v>1</v>
      </c>
      <c r="L61" s="570">
        <v>1</v>
      </c>
      <c r="M61" s="571">
        <v>83.54</v>
      </c>
    </row>
    <row r="62" spans="1:13" ht="14.4" customHeight="1" x14ac:dyDescent="0.3">
      <c r="A62" s="566" t="s">
        <v>764</v>
      </c>
      <c r="B62" s="567" t="s">
        <v>701</v>
      </c>
      <c r="C62" s="567" t="s">
        <v>702</v>
      </c>
      <c r="D62" s="567" t="s">
        <v>703</v>
      </c>
      <c r="E62" s="567" t="s">
        <v>704</v>
      </c>
      <c r="F62" s="570">
        <v>1</v>
      </c>
      <c r="G62" s="570">
        <v>86.76</v>
      </c>
      <c r="H62" s="583">
        <v>1</v>
      </c>
      <c r="I62" s="570"/>
      <c r="J62" s="570"/>
      <c r="K62" s="583">
        <v>0</v>
      </c>
      <c r="L62" s="570">
        <v>1</v>
      </c>
      <c r="M62" s="571">
        <v>86.76</v>
      </c>
    </row>
    <row r="63" spans="1:13" ht="14.4" customHeight="1" x14ac:dyDescent="0.3">
      <c r="A63" s="566" t="s">
        <v>764</v>
      </c>
      <c r="B63" s="567" t="s">
        <v>701</v>
      </c>
      <c r="C63" s="567" t="s">
        <v>829</v>
      </c>
      <c r="D63" s="567" t="s">
        <v>830</v>
      </c>
      <c r="E63" s="567" t="s">
        <v>831</v>
      </c>
      <c r="F63" s="570"/>
      <c r="G63" s="570"/>
      <c r="H63" s="583">
        <v>0</v>
      </c>
      <c r="I63" s="570">
        <v>2</v>
      </c>
      <c r="J63" s="570">
        <v>130.13999999999999</v>
      </c>
      <c r="K63" s="583">
        <v>1</v>
      </c>
      <c r="L63" s="570">
        <v>2</v>
      </c>
      <c r="M63" s="571">
        <v>130.13999999999999</v>
      </c>
    </row>
    <row r="64" spans="1:13" ht="14.4" customHeight="1" x14ac:dyDescent="0.3">
      <c r="A64" s="566" t="s">
        <v>764</v>
      </c>
      <c r="B64" s="567" t="s">
        <v>701</v>
      </c>
      <c r="C64" s="567" t="s">
        <v>705</v>
      </c>
      <c r="D64" s="567" t="s">
        <v>559</v>
      </c>
      <c r="E64" s="567" t="s">
        <v>560</v>
      </c>
      <c r="F64" s="570"/>
      <c r="G64" s="570"/>
      <c r="H64" s="583">
        <v>0</v>
      </c>
      <c r="I64" s="570">
        <v>7</v>
      </c>
      <c r="J64" s="570">
        <v>759.22</v>
      </c>
      <c r="K64" s="583">
        <v>1</v>
      </c>
      <c r="L64" s="570">
        <v>7</v>
      </c>
      <c r="M64" s="571">
        <v>759.22</v>
      </c>
    </row>
    <row r="65" spans="1:13" ht="14.4" customHeight="1" x14ac:dyDescent="0.3">
      <c r="A65" s="566" t="s">
        <v>764</v>
      </c>
      <c r="B65" s="567" t="s">
        <v>701</v>
      </c>
      <c r="C65" s="567" t="s">
        <v>1089</v>
      </c>
      <c r="D65" s="567" t="s">
        <v>1153</v>
      </c>
      <c r="E65" s="567" t="s">
        <v>1091</v>
      </c>
      <c r="F65" s="570">
        <v>1</v>
      </c>
      <c r="G65" s="570">
        <v>65.069999999999993</v>
      </c>
      <c r="H65" s="583">
        <v>1</v>
      </c>
      <c r="I65" s="570"/>
      <c r="J65" s="570"/>
      <c r="K65" s="583">
        <v>0</v>
      </c>
      <c r="L65" s="570">
        <v>1</v>
      </c>
      <c r="M65" s="571">
        <v>65.069999999999993</v>
      </c>
    </row>
    <row r="66" spans="1:13" ht="14.4" customHeight="1" x14ac:dyDescent="0.3">
      <c r="A66" s="566" t="s">
        <v>764</v>
      </c>
      <c r="B66" s="567" t="s">
        <v>701</v>
      </c>
      <c r="C66" s="567" t="s">
        <v>706</v>
      </c>
      <c r="D66" s="567" t="s">
        <v>707</v>
      </c>
      <c r="E66" s="567" t="s">
        <v>708</v>
      </c>
      <c r="F66" s="570">
        <v>5</v>
      </c>
      <c r="G66" s="570">
        <v>542.29999999999995</v>
      </c>
      <c r="H66" s="583">
        <v>1</v>
      </c>
      <c r="I66" s="570"/>
      <c r="J66" s="570"/>
      <c r="K66" s="583">
        <v>0</v>
      </c>
      <c r="L66" s="570">
        <v>5</v>
      </c>
      <c r="M66" s="571">
        <v>542.29999999999995</v>
      </c>
    </row>
    <row r="67" spans="1:13" ht="14.4" customHeight="1" x14ac:dyDescent="0.3">
      <c r="A67" s="566" t="s">
        <v>764</v>
      </c>
      <c r="B67" s="567" t="s">
        <v>701</v>
      </c>
      <c r="C67" s="567" t="s">
        <v>709</v>
      </c>
      <c r="D67" s="567" t="s">
        <v>567</v>
      </c>
      <c r="E67" s="567" t="s">
        <v>710</v>
      </c>
      <c r="F67" s="570"/>
      <c r="G67" s="570"/>
      <c r="H67" s="583">
        <v>0</v>
      </c>
      <c r="I67" s="570">
        <v>68</v>
      </c>
      <c r="J67" s="570">
        <v>8850.2000000000025</v>
      </c>
      <c r="K67" s="583">
        <v>1</v>
      </c>
      <c r="L67" s="570">
        <v>68</v>
      </c>
      <c r="M67" s="571">
        <v>8850.2000000000025</v>
      </c>
    </row>
    <row r="68" spans="1:13" ht="14.4" customHeight="1" x14ac:dyDescent="0.3">
      <c r="A68" s="566" t="s">
        <v>764</v>
      </c>
      <c r="B68" s="567" t="s">
        <v>701</v>
      </c>
      <c r="C68" s="567" t="s">
        <v>711</v>
      </c>
      <c r="D68" s="567" t="s">
        <v>569</v>
      </c>
      <c r="E68" s="567" t="s">
        <v>712</v>
      </c>
      <c r="F68" s="570"/>
      <c r="G68" s="570"/>
      <c r="H68" s="583">
        <v>0</v>
      </c>
      <c r="I68" s="570">
        <v>3</v>
      </c>
      <c r="J68" s="570">
        <v>151.71</v>
      </c>
      <c r="K68" s="583">
        <v>1</v>
      </c>
      <c r="L68" s="570">
        <v>3</v>
      </c>
      <c r="M68" s="571">
        <v>151.71</v>
      </c>
    </row>
    <row r="69" spans="1:13" ht="14.4" customHeight="1" x14ac:dyDescent="0.3">
      <c r="A69" s="566" t="s">
        <v>764</v>
      </c>
      <c r="B69" s="567" t="s">
        <v>701</v>
      </c>
      <c r="C69" s="567" t="s">
        <v>713</v>
      </c>
      <c r="D69" s="567" t="s">
        <v>570</v>
      </c>
      <c r="E69" s="567" t="s">
        <v>714</v>
      </c>
      <c r="F69" s="570"/>
      <c r="G69" s="570"/>
      <c r="H69" s="583">
        <v>0</v>
      </c>
      <c r="I69" s="570">
        <v>72</v>
      </c>
      <c r="J69" s="570">
        <v>6246.72</v>
      </c>
      <c r="K69" s="583">
        <v>1</v>
      </c>
      <c r="L69" s="570">
        <v>72</v>
      </c>
      <c r="M69" s="571">
        <v>6246.72</v>
      </c>
    </row>
    <row r="70" spans="1:13" ht="14.4" customHeight="1" x14ac:dyDescent="0.3">
      <c r="A70" s="566" t="s">
        <v>764</v>
      </c>
      <c r="B70" s="567" t="s">
        <v>701</v>
      </c>
      <c r="C70" s="567" t="s">
        <v>715</v>
      </c>
      <c r="D70" s="567" t="s">
        <v>716</v>
      </c>
      <c r="E70" s="567" t="s">
        <v>717</v>
      </c>
      <c r="F70" s="570">
        <v>1</v>
      </c>
      <c r="G70" s="570">
        <v>50.57</v>
      </c>
      <c r="H70" s="583">
        <v>1</v>
      </c>
      <c r="I70" s="570"/>
      <c r="J70" s="570"/>
      <c r="K70" s="583">
        <v>0</v>
      </c>
      <c r="L70" s="570">
        <v>1</v>
      </c>
      <c r="M70" s="571">
        <v>50.57</v>
      </c>
    </row>
    <row r="71" spans="1:13" ht="14.4" customHeight="1" x14ac:dyDescent="0.3">
      <c r="A71" s="566" t="s">
        <v>764</v>
      </c>
      <c r="B71" s="567" t="s">
        <v>701</v>
      </c>
      <c r="C71" s="567" t="s">
        <v>787</v>
      </c>
      <c r="D71" s="567" t="s">
        <v>788</v>
      </c>
      <c r="E71" s="567" t="s">
        <v>710</v>
      </c>
      <c r="F71" s="570">
        <v>4</v>
      </c>
      <c r="G71" s="570">
        <v>520.6</v>
      </c>
      <c r="H71" s="583">
        <v>1</v>
      </c>
      <c r="I71" s="570"/>
      <c r="J71" s="570"/>
      <c r="K71" s="583">
        <v>0</v>
      </c>
      <c r="L71" s="570">
        <v>4</v>
      </c>
      <c r="M71" s="571">
        <v>520.6</v>
      </c>
    </row>
    <row r="72" spans="1:13" ht="14.4" customHeight="1" x14ac:dyDescent="0.3">
      <c r="A72" s="566" t="s">
        <v>764</v>
      </c>
      <c r="B72" s="567" t="s">
        <v>701</v>
      </c>
      <c r="C72" s="567" t="s">
        <v>718</v>
      </c>
      <c r="D72" s="567" t="s">
        <v>719</v>
      </c>
      <c r="E72" s="567" t="s">
        <v>720</v>
      </c>
      <c r="F72" s="570">
        <v>10</v>
      </c>
      <c r="G72" s="570">
        <v>867.6</v>
      </c>
      <c r="H72" s="583">
        <v>1</v>
      </c>
      <c r="I72" s="570"/>
      <c r="J72" s="570"/>
      <c r="K72" s="583">
        <v>0</v>
      </c>
      <c r="L72" s="570">
        <v>10</v>
      </c>
      <c r="M72" s="571">
        <v>867.6</v>
      </c>
    </row>
    <row r="73" spans="1:13" ht="14.4" customHeight="1" x14ac:dyDescent="0.3">
      <c r="A73" s="566" t="s">
        <v>764</v>
      </c>
      <c r="B73" s="567" t="s">
        <v>701</v>
      </c>
      <c r="C73" s="567" t="s">
        <v>956</v>
      </c>
      <c r="D73" s="567" t="s">
        <v>703</v>
      </c>
      <c r="E73" s="567" t="s">
        <v>704</v>
      </c>
      <c r="F73" s="570">
        <v>10</v>
      </c>
      <c r="G73" s="570">
        <v>867.60000000000014</v>
      </c>
      <c r="H73" s="583">
        <v>1</v>
      </c>
      <c r="I73" s="570"/>
      <c r="J73" s="570"/>
      <c r="K73" s="583">
        <v>0</v>
      </c>
      <c r="L73" s="570">
        <v>10</v>
      </c>
      <c r="M73" s="571">
        <v>867.60000000000014</v>
      </c>
    </row>
    <row r="74" spans="1:13" ht="14.4" customHeight="1" x14ac:dyDescent="0.3">
      <c r="A74" s="566" t="s">
        <v>764</v>
      </c>
      <c r="B74" s="567" t="s">
        <v>1335</v>
      </c>
      <c r="C74" s="567" t="s">
        <v>1059</v>
      </c>
      <c r="D74" s="567" t="s">
        <v>1060</v>
      </c>
      <c r="E74" s="567" t="s">
        <v>1061</v>
      </c>
      <c r="F74" s="570">
        <v>1</v>
      </c>
      <c r="G74" s="570">
        <v>222.25</v>
      </c>
      <c r="H74" s="583">
        <v>1</v>
      </c>
      <c r="I74" s="570"/>
      <c r="J74" s="570"/>
      <c r="K74" s="583">
        <v>0</v>
      </c>
      <c r="L74" s="570">
        <v>1</v>
      </c>
      <c r="M74" s="571">
        <v>222.25</v>
      </c>
    </row>
    <row r="75" spans="1:13" ht="14.4" customHeight="1" x14ac:dyDescent="0.3">
      <c r="A75" s="566" t="s">
        <v>764</v>
      </c>
      <c r="B75" s="567" t="s">
        <v>1335</v>
      </c>
      <c r="C75" s="567" t="s">
        <v>1062</v>
      </c>
      <c r="D75" s="567" t="s">
        <v>1063</v>
      </c>
      <c r="E75" s="567" t="s">
        <v>1061</v>
      </c>
      <c r="F75" s="570"/>
      <c r="G75" s="570"/>
      <c r="H75" s="583">
        <v>0</v>
      </c>
      <c r="I75" s="570">
        <v>1</v>
      </c>
      <c r="J75" s="570">
        <v>222.25</v>
      </c>
      <c r="K75" s="583">
        <v>1</v>
      </c>
      <c r="L75" s="570">
        <v>1</v>
      </c>
      <c r="M75" s="571">
        <v>222.25</v>
      </c>
    </row>
    <row r="76" spans="1:13" ht="14.4" customHeight="1" x14ac:dyDescent="0.3">
      <c r="A76" s="566" t="s">
        <v>764</v>
      </c>
      <c r="B76" s="567" t="s">
        <v>728</v>
      </c>
      <c r="C76" s="567" t="s">
        <v>1099</v>
      </c>
      <c r="D76" s="567" t="s">
        <v>557</v>
      </c>
      <c r="E76" s="567" t="s">
        <v>1100</v>
      </c>
      <c r="F76" s="570"/>
      <c r="G76" s="570"/>
      <c r="H76" s="583">
        <v>0</v>
      </c>
      <c r="I76" s="570">
        <v>1</v>
      </c>
      <c r="J76" s="570">
        <v>193.26</v>
      </c>
      <c r="K76" s="583">
        <v>1</v>
      </c>
      <c r="L76" s="570">
        <v>1</v>
      </c>
      <c r="M76" s="571">
        <v>193.26</v>
      </c>
    </row>
    <row r="77" spans="1:13" ht="14.4" customHeight="1" x14ac:dyDescent="0.3">
      <c r="A77" s="566" t="s">
        <v>764</v>
      </c>
      <c r="B77" s="567" t="s">
        <v>1336</v>
      </c>
      <c r="C77" s="567" t="s">
        <v>1052</v>
      </c>
      <c r="D77" s="567" t="s">
        <v>1053</v>
      </c>
      <c r="E77" s="567" t="s">
        <v>1054</v>
      </c>
      <c r="F77" s="570"/>
      <c r="G77" s="570"/>
      <c r="H77" s="583">
        <v>0</v>
      </c>
      <c r="I77" s="570">
        <v>2</v>
      </c>
      <c r="J77" s="570">
        <v>179.2</v>
      </c>
      <c r="K77" s="583">
        <v>1</v>
      </c>
      <c r="L77" s="570">
        <v>2</v>
      </c>
      <c r="M77" s="571">
        <v>179.2</v>
      </c>
    </row>
    <row r="78" spans="1:13" ht="14.4" customHeight="1" x14ac:dyDescent="0.3">
      <c r="A78" s="566" t="s">
        <v>764</v>
      </c>
      <c r="B78" s="567" t="s">
        <v>1336</v>
      </c>
      <c r="C78" s="567" t="s">
        <v>1055</v>
      </c>
      <c r="D78" s="567" t="s">
        <v>1056</v>
      </c>
      <c r="E78" s="567" t="s">
        <v>1057</v>
      </c>
      <c r="F78" s="570">
        <v>2</v>
      </c>
      <c r="G78" s="570">
        <v>95.26</v>
      </c>
      <c r="H78" s="583">
        <v>1</v>
      </c>
      <c r="I78" s="570"/>
      <c r="J78" s="570"/>
      <c r="K78" s="583">
        <v>0</v>
      </c>
      <c r="L78" s="570">
        <v>2</v>
      </c>
      <c r="M78" s="571">
        <v>95.26</v>
      </c>
    </row>
    <row r="79" spans="1:13" ht="14.4" customHeight="1" x14ac:dyDescent="0.3">
      <c r="A79" s="566" t="s">
        <v>764</v>
      </c>
      <c r="B79" s="567" t="s">
        <v>1337</v>
      </c>
      <c r="C79" s="567" t="s">
        <v>1113</v>
      </c>
      <c r="D79" s="567" t="s">
        <v>1114</v>
      </c>
      <c r="E79" s="567" t="s">
        <v>1115</v>
      </c>
      <c r="F79" s="570">
        <v>2</v>
      </c>
      <c r="G79" s="570">
        <v>0</v>
      </c>
      <c r="H79" s="583"/>
      <c r="I79" s="570"/>
      <c r="J79" s="570"/>
      <c r="K79" s="583"/>
      <c r="L79" s="570">
        <v>2</v>
      </c>
      <c r="M79" s="571">
        <v>0</v>
      </c>
    </row>
    <row r="80" spans="1:13" ht="14.4" customHeight="1" x14ac:dyDescent="0.3">
      <c r="A80" s="566" t="s">
        <v>765</v>
      </c>
      <c r="B80" s="567" t="s">
        <v>701</v>
      </c>
      <c r="C80" s="567" t="s">
        <v>713</v>
      </c>
      <c r="D80" s="567" t="s">
        <v>570</v>
      </c>
      <c r="E80" s="567" t="s">
        <v>714</v>
      </c>
      <c r="F80" s="570"/>
      <c r="G80" s="570"/>
      <c r="H80" s="583">
        <v>0</v>
      </c>
      <c r="I80" s="570">
        <v>2</v>
      </c>
      <c r="J80" s="570">
        <v>173.52</v>
      </c>
      <c r="K80" s="583">
        <v>1</v>
      </c>
      <c r="L80" s="570">
        <v>2</v>
      </c>
      <c r="M80" s="571">
        <v>173.52</v>
      </c>
    </row>
    <row r="81" spans="1:13" ht="14.4" customHeight="1" x14ac:dyDescent="0.3">
      <c r="A81" s="566" t="s">
        <v>765</v>
      </c>
      <c r="B81" s="567" t="s">
        <v>721</v>
      </c>
      <c r="C81" s="567" t="s">
        <v>722</v>
      </c>
      <c r="D81" s="567" t="s">
        <v>723</v>
      </c>
      <c r="E81" s="567" t="s">
        <v>724</v>
      </c>
      <c r="F81" s="570"/>
      <c r="G81" s="570"/>
      <c r="H81" s="583">
        <v>0</v>
      </c>
      <c r="I81" s="570">
        <v>2</v>
      </c>
      <c r="J81" s="570">
        <v>666.62</v>
      </c>
      <c r="K81" s="583">
        <v>1</v>
      </c>
      <c r="L81" s="570">
        <v>2</v>
      </c>
      <c r="M81" s="571">
        <v>666.62</v>
      </c>
    </row>
    <row r="82" spans="1:13" ht="14.4" customHeight="1" x14ac:dyDescent="0.3">
      <c r="A82" s="566" t="s">
        <v>766</v>
      </c>
      <c r="B82" s="567" t="s">
        <v>1338</v>
      </c>
      <c r="C82" s="567" t="s">
        <v>1155</v>
      </c>
      <c r="D82" s="567" t="s">
        <v>1156</v>
      </c>
      <c r="E82" s="567" t="s">
        <v>1157</v>
      </c>
      <c r="F82" s="570">
        <v>1</v>
      </c>
      <c r="G82" s="570">
        <v>441.82</v>
      </c>
      <c r="H82" s="583">
        <v>1</v>
      </c>
      <c r="I82" s="570"/>
      <c r="J82" s="570"/>
      <c r="K82" s="583">
        <v>0</v>
      </c>
      <c r="L82" s="570">
        <v>1</v>
      </c>
      <c r="M82" s="571">
        <v>441.82</v>
      </c>
    </row>
    <row r="83" spans="1:13" ht="14.4" customHeight="1" x14ac:dyDescent="0.3">
      <c r="A83" s="566" t="s">
        <v>766</v>
      </c>
      <c r="B83" s="567" t="s">
        <v>1339</v>
      </c>
      <c r="C83" s="567" t="s">
        <v>1163</v>
      </c>
      <c r="D83" s="567" t="s">
        <v>1164</v>
      </c>
      <c r="E83" s="567" t="s">
        <v>1165</v>
      </c>
      <c r="F83" s="570"/>
      <c r="G83" s="570"/>
      <c r="H83" s="583">
        <v>0</v>
      </c>
      <c r="I83" s="570">
        <v>2</v>
      </c>
      <c r="J83" s="570">
        <v>280.5</v>
      </c>
      <c r="K83" s="583">
        <v>1</v>
      </c>
      <c r="L83" s="570">
        <v>2</v>
      </c>
      <c r="M83" s="571">
        <v>280.5</v>
      </c>
    </row>
    <row r="84" spans="1:13" ht="14.4" customHeight="1" x14ac:dyDescent="0.3">
      <c r="A84" s="566" t="s">
        <v>766</v>
      </c>
      <c r="B84" s="567" t="s">
        <v>1325</v>
      </c>
      <c r="C84" s="567" t="s">
        <v>1138</v>
      </c>
      <c r="D84" s="567" t="s">
        <v>1139</v>
      </c>
      <c r="E84" s="567" t="s">
        <v>1140</v>
      </c>
      <c r="F84" s="570"/>
      <c r="G84" s="570"/>
      <c r="H84" s="583">
        <v>0</v>
      </c>
      <c r="I84" s="570">
        <v>1</v>
      </c>
      <c r="J84" s="570">
        <v>787.03</v>
      </c>
      <c r="K84" s="583">
        <v>1</v>
      </c>
      <c r="L84" s="570">
        <v>1</v>
      </c>
      <c r="M84" s="571">
        <v>787.03</v>
      </c>
    </row>
    <row r="85" spans="1:13" ht="14.4" customHeight="1" x14ac:dyDescent="0.3">
      <c r="A85" s="566" t="s">
        <v>766</v>
      </c>
      <c r="B85" s="567" t="s">
        <v>701</v>
      </c>
      <c r="C85" s="567" t="s">
        <v>829</v>
      </c>
      <c r="D85" s="567" t="s">
        <v>830</v>
      </c>
      <c r="E85" s="567" t="s">
        <v>831</v>
      </c>
      <c r="F85" s="570"/>
      <c r="G85" s="570"/>
      <c r="H85" s="583">
        <v>0</v>
      </c>
      <c r="I85" s="570">
        <v>5</v>
      </c>
      <c r="J85" s="570">
        <v>325.34999999999997</v>
      </c>
      <c r="K85" s="583">
        <v>1</v>
      </c>
      <c r="L85" s="570">
        <v>5</v>
      </c>
      <c r="M85" s="571">
        <v>325.34999999999997</v>
      </c>
    </row>
    <row r="86" spans="1:13" ht="14.4" customHeight="1" x14ac:dyDescent="0.3">
      <c r="A86" s="566" t="s">
        <v>766</v>
      </c>
      <c r="B86" s="567" t="s">
        <v>701</v>
      </c>
      <c r="C86" s="567" t="s">
        <v>705</v>
      </c>
      <c r="D86" s="567" t="s">
        <v>559</v>
      </c>
      <c r="E86" s="567" t="s">
        <v>560</v>
      </c>
      <c r="F86" s="570"/>
      <c r="G86" s="570"/>
      <c r="H86" s="583">
        <v>0</v>
      </c>
      <c r="I86" s="570">
        <v>3</v>
      </c>
      <c r="J86" s="570">
        <v>325.38</v>
      </c>
      <c r="K86" s="583">
        <v>1</v>
      </c>
      <c r="L86" s="570">
        <v>3</v>
      </c>
      <c r="M86" s="571">
        <v>325.38</v>
      </c>
    </row>
    <row r="87" spans="1:13" ht="14.4" customHeight="1" x14ac:dyDescent="0.3">
      <c r="A87" s="566" t="s">
        <v>766</v>
      </c>
      <c r="B87" s="567" t="s">
        <v>701</v>
      </c>
      <c r="C87" s="567" t="s">
        <v>1089</v>
      </c>
      <c r="D87" s="567" t="s">
        <v>1153</v>
      </c>
      <c r="E87" s="567" t="s">
        <v>1091</v>
      </c>
      <c r="F87" s="570">
        <v>1</v>
      </c>
      <c r="G87" s="570">
        <v>65.069999999999993</v>
      </c>
      <c r="H87" s="583">
        <v>1</v>
      </c>
      <c r="I87" s="570"/>
      <c r="J87" s="570"/>
      <c r="K87" s="583">
        <v>0</v>
      </c>
      <c r="L87" s="570">
        <v>1</v>
      </c>
      <c r="M87" s="571">
        <v>65.069999999999993</v>
      </c>
    </row>
    <row r="88" spans="1:13" ht="14.4" customHeight="1" x14ac:dyDescent="0.3">
      <c r="A88" s="566" t="s">
        <v>766</v>
      </c>
      <c r="B88" s="567" t="s">
        <v>701</v>
      </c>
      <c r="C88" s="567" t="s">
        <v>709</v>
      </c>
      <c r="D88" s="567" t="s">
        <v>567</v>
      </c>
      <c r="E88" s="567" t="s">
        <v>710</v>
      </c>
      <c r="F88" s="570"/>
      <c r="G88" s="570"/>
      <c r="H88" s="583">
        <v>0</v>
      </c>
      <c r="I88" s="570">
        <v>3</v>
      </c>
      <c r="J88" s="570">
        <v>390.45000000000005</v>
      </c>
      <c r="K88" s="583">
        <v>1</v>
      </c>
      <c r="L88" s="570">
        <v>3</v>
      </c>
      <c r="M88" s="571">
        <v>390.45000000000005</v>
      </c>
    </row>
    <row r="89" spans="1:13" ht="14.4" customHeight="1" x14ac:dyDescent="0.3">
      <c r="A89" s="566" t="s">
        <v>766</v>
      </c>
      <c r="B89" s="567" t="s">
        <v>701</v>
      </c>
      <c r="C89" s="567" t="s">
        <v>711</v>
      </c>
      <c r="D89" s="567" t="s">
        <v>569</v>
      </c>
      <c r="E89" s="567" t="s">
        <v>712</v>
      </c>
      <c r="F89" s="570"/>
      <c r="G89" s="570"/>
      <c r="H89" s="583">
        <v>0</v>
      </c>
      <c r="I89" s="570">
        <v>2</v>
      </c>
      <c r="J89" s="570">
        <v>101.14</v>
      </c>
      <c r="K89" s="583">
        <v>1</v>
      </c>
      <c r="L89" s="570">
        <v>2</v>
      </c>
      <c r="M89" s="571">
        <v>101.14</v>
      </c>
    </row>
    <row r="90" spans="1:13" ht="14.4" customHeight="1" x14ac:dyDescent="0.3">
      <c r="A90" s="566" t="s">
        <v>766</v>
      </c>
      <c r="B90" s="567" t="s">
        <v>701</v>
      </c>
      <c r="C90" s="567" t="s">
        <v>713</v>
      </c>
      <c r="D90" s="567" t="s">
        <v>570</v>
      </c>
      <c r="E90" s="567" t="s">
        <v>714</v>
      </c>
      <c r="F90" s="570"/>
      <c r="G90" s="570"/>
      <c r="H90" s="583">
        <v>0</v>
      </c>
      <c r="I90" s="570">
        <v>14</v>
      </c>
      <c r="J90" s="570">
        <v>1214.6400000000001</v>
      </c>
      <c r="K90" s="583">
        <v>1</v>
      </c>
      <c r="L90" s="570">
        <v>14</v>
      </c>
      <c r="M90" s="571">
        <v>1214.6400000000001</v>
      </c>
    </row>
    <row r="91" spans="1:13" ht="14.4" customHeight="1" x14ac:dyDescent="0.3">
      <c r="A91" s="566" t="s">
        <v>766</v>
      </c>
      <c r="B91" s="567" t="s">
        <v>701</v>
      </c>
      <c r="C91" s="567" t="s">
        <v>956</v>
      </c>
      <c r="D91" s="567" t="s">
        <v>703</v>
      </c>
      <c r="E91" s="567" t="s">
        <v>704</v>
      </c>
      <c r="F91" s="570">
        <v>1</v>
      </c>
      <c r="G91" s="570">
        <v>86.76</v>
      </c>
      <c r="H91" s="583">
        <v>1</v>
      </c>
      <c r="I91" s="570"/>
      <c r="J91" s="570"/>
      <c r="K91" s="583">
        <v>0</v>
      </c>
      <c r="L91" s="570">
        <v>1</v>
      </c>
      <c r="M91" s="571">
        <v>86.76</v>
      </c>
    </row>
    <row r="92" spans="1:13" ht="14.4" customHeight="1" x14ac:dyDescent="0.3">
      <c r="A92" s="566" t="s">
        <v>766</v>
      </c>
      <c r="B92" s="567" t="s">
        <v>1340</v>
      </c>
      <c r="C92" s="567" t="s">
        <v>1142</v>
      </c>
      <c r="D92" s="567" t="s">
        <v>1143</v>
      </c>
      <c r="E92" s="567" t="s">
        <v>1144</v>
      </c>
      <c r="F92" s="570"/>
      <c r="G92" s="570"/>
      <c r="H92" s="583">
        <v>0</v>
      </c>
      <c r="I92" s="570">
        <v>2</v>
      </c>
      <c r="J92" s="570">
        <v>139.72</v>
      </c>
      <c r="K92" s="583">
        <v>1</v>
      </c>
      <c r="L92" s="570">
        <v>2</v>
      </c>
      <c r="M92" s="571">
        <v>139.72</v>
      </c>
    </row>
    <row r="93" spans="1:13" ht="14.4" customHeight="1" x14ac:dyDescent="0.3">
      <c r="A93" s="566" t="s">
        <v>767</v>
      </c>
      <c r="B93" s="567" t="s">
        <v>695</v>
      </c>
      <c r="C93" s="567" t="s">
        <v>833</v>
      </c>
      <c r="D93" s="567" t="s">
        <v>561</v>
      </c>
      <c r="E93" s="567" t="s">
        <v>834</v>
      </c>
      <c r="F93" s="570"/>
      <c r="G93" s="570"/>
      <c r="H93" s="583">
        <v>0</v>
      </c>
      <c r="I93" s="570">
        <v>1</v>
      </c>
      <c r="J93" s="570">
        <v>937.93</v>
      </c>
      <c r="K93" s="583">
        <v>1</v>
      </c>
      <c r="L93" s="570">
        <v>1</v>
      </c>
      <c r="M93" s="571">
        <v>937.93</v>
      </c>
    </row>
    <row r="94" spans="1:13" ht="14.4" customHeight="1" x14ac:dyDescent="0.3">
      <c r="A94" s="566" t="s">
        <v>767</v>
      </c>
      <c r="B94" s="567" t="s">
        <v>1322</v>
      </c>
      <c r="C94" s="567" t="s">
        <v>932</v>
      </c>
      <c r="D94" s="567" t="s">
        <v>933</v>
      </c>
      <c r="E94" s="567" t="s">
        <v>934</v>
      </c>
      <c r="F94" s="570">
        <v>2</v>
      </c>
      <c r="G94" s="570">
        <v>774.4</v>
      </c>
      <c r="H94" s="583">
        <v>1</v>
      </c>
      <c r="I94" s="570"/>
      <c r="J94" s="570"/>
      <c r="K94" s="583">
        <v>0</v>
      </c>
      <c r="L94" s="570">
        <v>2</v>
      </c>
      <c r="M94" s="571">
        <v>774.4</v>
      </c>
    </row>
    <row r="95" spans="1:13" ht="14.4" customHeight="1" x14ac:dyDescent="0.3">
      <c r="A95" s="566" t="s">
        <v>767</v>
      </c>
      <c r="B95" s="567" t="s">
        <v>1322</v>
      </c>
      <c r="C95" s="567" t="s">
        <v>935</v>
      </c>
      <c r="D95" s="567" t="s">
        <v>933</v>
      </c>
      <c r="E95" s="567" t="s">
        <v>936</v>
      </c>
      <c r="F95" s="570">
        <v>1</v>
      </c>
      <c r="G95" s="570">
        <v>0</v>
      </c>
      <c r="H95" s="583"/>
      <c r="I95" s="570"/>
      <c r="J95" s="570"/>
      <c r="K95" s="583"/>
      <c r="L95" s="570">
        <v>1</v>
      </c>
      <c r="M95" s="571">
        <v>0</v>
      </c>
    </row>
    <row r="96" spans="1:13" ht="14.4" customHeight="1" x14ac:dyDescent="0.3">
      <c r="A96" s="566" t="s">
        <v>767</v>
      </c>
      <c r="B96" s="567" t="s">
        <v>1330</v>
      </c>
      <c r="C96" s="567" t="s">
        <v>1180</v>
      </c>
      <c r="D96" s="567" t="s">
        <v>1181</v>
      </c>
      <c r="E96" s="567" t="s">
        <v>1182</v>
      </c>
      <c r="F96" s="570">
        <v>6</v>
      </c>
      <c r="G96" s="570">
        <v>188.57999999999998</v>
      </c>
      <c r="H96" s="583">
        <v>1</v>
      </c>
      <c r="I96" s="570"/>
      <c r="J96" s="570"/>
      <c r="K96" s="583">
        <v>0</v>
      </c>
      <c r="L96" s="570">
        <v>6</v>
      </c>
      <c r="M96" s="571">
        <v>188.57999999999998</v>
      </c>
    </row>
    <row r="97" spans="1:13" ht="14.4" customHeight="1" x14ac:dyDescent="0.3">
      <c r="A97" s="566" t="s">
        <v>767</v>
      </c>
      <c r="B97" s="567" t="s">
        <v>1324</v>
      </c>
      <c r="C97" s="567" t="s">
        <v>1214</v>
      </c>
      <c r="D97" s="567" t="s">
        <v>1215</v>
      </c>
      <c r="E97" s="567" t="s">
        <v>1216</v>
      </c>
      <c r="F97" s="570"/>
      <c r="G97" s="570"/>
      <c r="H97" s="583">
        <v>0</v>
      </c>
      <c r="I97" s="570">
        <v>4</v>
      </c>
      <c r="J97" s="570">
        <v>404.64</v>
      </c>
      <c r="K97" s="583">
        <v>1</v>
      </c>
      <c r="L97" s="570">
        <v>4</v>
      </c>
      <c r="M97" s="571">
        <v>404.64</v>
      </c>
    </row>
    <row r="98" spans="1:13" ht="14.4" customHeight="1" x14ac:dyDescent="0.3">
      <c r="A98" s="566" t="s">
        <v>767</v>
      </c>
      <c r="B98" s="567" t="s">
        <v>1333</v>
      </c>
      <c r="C98" s="567" t="s">
        <v>1217</v>
      </c>
      <c r="D98" s="567" t="s">
        <v>1103</v>
      </c>
      <c r="E98" s="567" t="s">
        <v>1218</v>
      </c>
      <c r="F98" s="570">
        <v>3</v>
      </c>
      <c r="G98" s="570">
        <v>0</v>
      </c>
      <c r="H98" s="583"/>
      <c r="I98" s="570"/>
      <c r="J98" s="570"/>
      <c r="K98" s="583"/>
      <c r="L98" s="570">
        <v>3</v>
      </c>
      <c r="M98" s="571">
        <v>0</v>
      </c>
    </row>
    <row r="99" spans="1:13" ht="14.4" customHeight="1" x14ac:dyDescent="0.3">
      <c r="A99" s="566" t="s">
        <v>767</v>
      </c>
      <c r="B99" s="567" t="s">
        <v>1325</v>
      </c>
      <c r="C99" s="567" t="s">
        <v>857</v>
      </c>
      <c r="D99" s="567" t="s">
        <v>858</v>
      </c>
      <c r="E99" s="567" t="s">
        <v>859</v>
      </c>
      <c r="F99" s="570"/>
      <c r="G99" s="570"/>
      <c r="H99" s="583">
        <v>0</v>
      </c>
      <c r="I99" s="570">
        <v>2</v>
      </c>
      <c r="J99" s="570">
        <v>1670.73</v>
      </c>
      <c r="K99" s="583">
        <v>1</v>
      </c>
      <c r="L99" s="570">
        <v>2</v>
      </c>
      <c r="M99" s="571">
        <v>1670.73</v>
      </c>
    </row>
    <row r="100" spans="1:13" ht="14.4" customHeight="1" x14ac:dyDescent="0.3">
      <c r="A100" s="566" t="s">
        <v>767</v>
      </c>
      <c r="B100" s="567" t="s">
        <v>1341</v>
      </c>
      <c r="C100" s="567" t="s">
        <v>1228</v>
      </c>
      <c r="D100" s="567" t="s">
        <v>1229</v>
      </c>
      <c r="E100" s="567" t="s">
        <v>1230</v>
      </c>
      <c r="F100" s="570">
        <v>1</v>
      </c>
      <c r="G100" s="570">
        <v>848.11</v>
      </c>
      <c r="H100" s="583">
        <v>1</v>
      </c>
      <c r="I100" s="570"/>
      <c r="J100" s="570"/>
      <c r="K100" s="583">
        <v>0</v>
      </c>
      <c r="L100" s="570">
        <v>1</v>
      </c>
      <c r="M100" s="571">
        <v>848.11</v>
      </c>
    </row>
    <row r="101" spans="1:13" ht="14.4" customHeight="1" x14ac:dyDescent="0.3">
      <c r="A101" s="566" t="s">
        <v>767</v>
      </c>
      <c r="B101" s="567" t="s">
        <v>701</v>
      </c>
      <c r="C101" s="567" t="s">
        <v>829</v>
      </c>
      <c r="D101" s="567" t="s">
        <v>830</v>
      </c>
      <c r="E101" s="567" t="s">
        <v>831</v>
      </c>
      <c r="F101" s="570"/>
      <c r="G101" s="570"/>
      <c r="H101" s="583">
        <v>0</v>
      </c>
      <c r="I101" s="570">
        <v>6</v>
      </c>
      <c r="J101" s="570">
        <v>390.41999999999996</v>
      </c>
      <c r="K101" s="583">
        <v>1</v>
      </c>
      <c r="L101" s="570">
        <v>6</v>
      </c>
      <c r="M101" s="571">
        <v>390.41999999999996</v>
      </c>
    </row>
    <row r="102" spans="1:13" ht="14.4" customHeight="1" x14ac:dyDescent="0.3">
      <c r="A102" s="566" t="s">
        <v>767</v>
      </c>
      <c r="B102" s="567" t="s">
        <v>701</v>
      </c>
      <c r="C102" s="567" t="s">
        <v>705</v>
      </c>
      <c r="D102" s="567" t="s">
        <v>559</v>
      </c>
      <c r="E102" s="567" t="s">
        <v>560</v>
      </c>
      <c r="F102" s="570"/>
      <c r="G102" s="570"/>
      <c r="H102" s="583">
        <v>0</v>
      </c>
      <c r="I102" s="570">
        <v>8</v>
      </c>
      <c r="J102" s="570">
        <v>867.68</v>
      </c>
      <c r="K102" s="583">
        <v>1</v>
      </c>
      <c r="L102" s="570">
        <v>8</v>
      </c>
      <c r="M102" s="571">
        <v>867.68</v>
      </c>
    </row>
    <row r="103" spans="1:13" ht="14.4" customHeight="1" x14ac:dyDescent="0.3">
      <c r="A103" s="566" t="s">
        <v>767</v>
      </c>
      <c r="B103" s="567" t="s">
        <v>701</v>
      </c>
      <c r="C103" s="567" t="s">
        <v>1089</v>
      </c>
      <c r="D103" s="567" t="s">
        <v>1153</v>
      </c>
      <c r="E103" s="567" t="s">
        <v>1091</v>
      </c>
      <c r="F103" s="570">
        <v>7</v>
      </c>
      <c r="G103" s="570">
        <v>455.48999999999995</v>
      </c>
      <c r="H103" s="583">
        <v>1</v>
      </c>
      <c r="I103" s="570"/>
      <c r="J103" s="570"/>
      <c r="K103" s="583">
        <v>0</v>
      </c>
      <c r="L103" s="570">
        <v>7</v>
      </c>
      <c r="M103" s="571">
        <v>455.48999999999995</v>
      </c>
    </row>
    <row r="104" spans="1:13" ht="14.4" customHeight="1" x14ac:dyDescent="0.3">
      <c r="A104" s="566" t="s">
        <v>767</v>
      </c>
      <c r="B104" s="567" t="s">
        <v>701</v>
      </c>
      <c r="C104" s="567" t="s">
        <v>706</v>
      </c>
      <c r="D104" s="567" t="s">
        <v>707</v>
      </c>
      <c r="E104" s="567" t="s">
        <v>708</v>
      </c>
      <c r="F104" s="570">
        <v>2</v>
      </c>
      <c r="G104" s="570">
        <v>216.92</v>
      </c>
      <c r="H104" s="583">
        <v>1</v>
      </c>
      <c r="I104" s="570"/>
      <c r="J104" s="570"/>
      <c r="K104" s="583">
        <v>0</v>
      </c>
      <c r="L104" s="570">
        <v>2</v>
      </c>
      <c r="M104" s="571">
        <v>216.92</v>
      </c>
    </row>
    <row r="105" spans="1:13" ht="14.4" customHeight="1" x14ac:dyDescent="0.3">
      <c r="A105" s="566" t="s">
        <v>767</v>
      </c>
      <c r="B105" s="567" t="s">
        <v>701</v>
      </c>
      <c r="C105" s="567" t="s">
        <v>709</v>
      </c>
      <c r="D105" s="567" t="s">
        <v>567</v>
      </c>
      <c r="E105" s="567" t="s">
        <v>710</v>
      </c>
      <c r="F105" s="570"/>
      <c r="G105" s="570"/>
      <c r="H105" s="583">
        <v>0</v>
      </c>
      <c r="I105" s="570">
        <v>98</v>
      </c>
      <c r="J105" s="570">
        <v>12754.7</v>
      </c>
      <c r="K105" s="583">
        <v>1</v>
      </c>
      <c r="L105" s="570">
        <v>98</v>
      </c>
      <c r="M105" s="571">
        <v>12754.7</v>
      </c>
    </row>
    <row r="106" spans="1:13" ht="14.4" customHeight="1" x14ac:dyDescent="0.3">
      <c r="A106" s="566" t="s">
        <v>767</v>
      </c>
      <c r="B106" s="567" t="s">
        <v>701</v>
      </c>
      <c r="C106" s="567" t="s">
        <v>711</v>
      </c>
      <c r="D106" s="567" t="s">
        <v>569</v>
      </c>
      <c r="E106" s="567" t="s">
        <v>712</v>
      </c>
      <c r="F106" s="570"/>
      <c r="G106" s="570"/>
      <c r="H106" s="583">
        <v>0</v>
      </c>
      <c r="I106" s="570">
        <v>8</v>
      </c>
      <c r="J106" s="570">
        <v>404.56</v>
      </c>
      <c r="K106" s="583">
        <v>1</v>
      </c>
      <c r="L106" s="570">
        <v>8</v>
      </c>
      <c r="M106" s="571">
        <v>404.56</v>
      </c>
    </row>
    <row r="107" spans="1:13" ht="14.4" customHeight="1" x14ac:dyDescent="0.3">
      <c r="A107" s="566" t="s">
        <v>767</v>
      </c>
      <c r="B107" s="567" t="s">
        <v>701</v>
      </c>
      <c r="C107" s="567" t="s">
        <v>713</v>
      </c>
      <c r="D107" s="567" t="s">
        <v>570</v>
      </c>
      <c r="E107" s="567" t="s">
        <v>714</v>
      </c>
      <c r="F107" s="570"/>
      <c r="G107" s="570"/>
      <c r="H107" s="583">
        <v>0</v>
      </c>
      <c r="I107" s="570">
        <v>104</v>
      </c>
      <c r="J107" s="570">
        <v>9023.0400000000027</v>
      </c>
      <c r="K107" s="583">
        <v>1</v>
      </c>
      <c r="L107" s="570">
        <v>104</v>
      </c>
      <c r="M107" s="571">
        <v>9023.0400000000027</v>
      </c>
    </row>
    <row r="108" spans="1:13" ht="14.4" customHeight="1" x14ac:dyDescent="0.3">
      <c r="A108" s="566" t="s">
        <v>767</v>
      </c>
      <c r="B108" s="567" t="s">
        <v>701</v>
      </c>
      <c r="C108" s="567" t="s">
        <v>787</v>
      </c>
      <c r="D108" s="567" t="s">
        <v>788</v>
      </c>
      <c r="E108" s="567" t="s">
        <v>710</v>
      </c>
      <c r="F108" s="570">
        <v>7</v>
      </c>
      <c r="G108" s="570">
        <v>911.05</v>
      </c>
      <c r="H108" s="583">
        <v>1</v>
      </c>
      <c r="I108" s="570"/>
      <c r="J108" s="570"/>
      <c r="K108" s="583">
        <v>0</v>
      </c>
      <c r="L108" s="570">
        <v>7</v>
      </c>
      <c r="M108" s="571">
        <v>911.05</v>
      </c>
    </row>
    <row r="109" spans="1:13" ht="14.4" customHeight="1" x14ac:dyDescent="0.3">
      <c r="A109" s="566" t="s">
        <v>767</v>
      </c>
      <c r="B109" s="567" t="s">
        <v>701</v>
      </c>
      <c r="C109" s="567" t="s">
        <v>718</v>
      </c>
      <c r="D109" s="567" t="s">
        <v>719</v>
      </c>
      <c r="E109" s="567" t="s">
        <v>720</v>
      </c>
      <c r="F109" s="570">
        <v>9</v>
      </c>
      <c r="G109" s="570">
        <v>780.84000000000015</v>
      </c>
      <c r="H109" s="583">
        <v>1</v>
      </c>
      <c r="I109" s="570"/>
      <c r="J109" s="570"/>
      <c r="K109" s="583">
        <v>0</v>
      </c>
      <c r="L109" s="570">
        <v>9</v>
      </c>
      <c r="M109" s="571">
        <v>780.84000000000015</v>
      </c>
    </row>
    <row r="110" spans="1:13" ht="14.4" customHeight="1" x14ac:dyDescent="0.3">
      <c r="A110" s="566" t="s">
        <v>767</v>
      </c>
      <c r="B110" s="567" t="s">
        <v>701</v>
      </c>
      <c r="C110" s="567" t="s">
        <v>956</v>
      </c>
      <c r="D110" s="567" t="s">
        <v>703</v>
      </c>
      <c r="E110" s="567" t="s">
        <v>704</v>
      </c>
      <c r="F110" s="570">
        <v>7</v>
      </c>
      <c r="G110" s="570">
        <v>607.32000000000005</v>
      </c>
      <c r="H110" s="583">
        <v>1</v>
      </c>
      <c r="I110" s="570"/>
      <c r="J110" s="570"/>
      <c r="K110" s="583">
        <v>0</v>
      </c>
      <c r="L110" s="570">
        <v>7</v>
      </c>
      <c r="M110" s="571">
        <v>607.32000000000005</v>
      </c>
    </row>
    <row r="111" spans="1:13" ht="14.4" customHeight="1" x14ac:dyDescent="0.3">
      <c r="A111" s="566" t="s">
        <v>767</v>
      </c>
      <c r="B111" s="567" t="s">
        <v>701</v>
      </c>
      <c r="C111" s="567" t="s">
        <v>1209</v>
      </c>
      <c r="D111" s="567" t="s">
        <v>459</v>
      </c>
      <c r="E111" s="567"/>
      <c r="F111" s="570">
        <v>2</v>
      </c>
      <c r="G111" s="570">
        <v>0</v>
      </c>
      <c r="H111" s="583"/>
      <c r="I111" s="570"/>
      <c r="J111" s="570"/>
      <c r="K111" s="583"/>
      <c r="L111" s="570">
        <v>2</v>
      </c>
      <c r="M111" s="571">
        <v>0</v>
      </c>
    </row>
    <row r="112" spans="1:13" ht="14.4" customHeight="1" x14ac:dyDescent="0.3">
      <c r="A112" s="566" t="s">
        <v>767</v>
      </c>
      <c r="B112" s="567" t="s">
        <v>721</v>
      </c>
      <c r="C112" s="567" t="s">
        <v>722</v>
      </c>
      <c r="D112" s="567" t="s">
        <v>723</v>
      </c>
      <c r="E112" s="567" t="s">
        <v>724</v>
      </c>
      <c r="F112" s="570"/>
      <c r="G112" s="570"/>
      <c r="H112" s="583">
        <v>0</v>
      </c>
      <c r="I112" s="570">
        <v>3</v>
      </c>
      <c r="J112" s="570">
        <v>999.93000000000006</v>
      </c>
      <c r="K112" s="583">
        <v>1</v>
      </c>
      <c r="L112" s="570">
        <v>3</v>
      </c>
      <c r="M112" s="571">
        <v>999.93000000000006</v>
      </c>
    </row>
    <row r="113" spans="1:13" ht="14.4" customHeight="1" x14ac:dyDescent="0.3">
      <c r="A113" s="566" t="s">
        <v>767</v>
      </c>
      <c r="B113" s="567" t="s">
        <v>1342</v>
      </c>
      <c r="C113" s="567" t="s">
        <v>824</v>
      </c>
      <c r="D113" s="567" t="s">
        <v>825</v>
      </c>
      <c r="E113" s="567" t="s">
        <v>826</v>
      </c>
      <c r="F113" s="570"/>
      <c r="G113" s="570"/>
      <c r="H113" s="583">
        <v>0</v>
      </c>
      <c r="I113" s="570">
        <v>1</v>
      </c>
      <c r="J113" s="570">
        <v>216.16</v>
      </c>
      <c r="K113" s="583">
        <v>1</v>
      </c>
      <c r="L113" s="570">
        <v>1</v>
      </c>
      <c r="M113" s="571">
        <v>216.16</v>
      </c>
    </row>
    <row r="114" spans="1:13" ht="14.4" customHeight="1" x14ac:dyDescent="0.3">
      <c r="A114" s="566" t="s">
        <v>767</v>
      </c>
      <c r="B114" s="567" t="s">
        <v>1343</v>
      </c>
      <c r="C114" s="567" t="s">
        <v>1184</v>
      </c>
      <c r="D114" s="567" t="s">
        <v>1185</v>
      </c>
      <c r="E114" s="567" t="s">
        <v>1186</v>
      </c>
      <c r="F114" s="570"/>
      <c r="G114" s="570"/>
      <c r="H114" s="583">
        <v>0</v>
      </c>
      <c r="I114" s="570">
        <v>1</v>
      </c>
      <c r="J114" s="570">
        <v>275.48</v>
      </c>
      <c r="K114" s="583">
        <v>1</v>
      </c>
      <c r="L114" s="570">
        <v>1</v>
      </c>
      <c r="M114" s="571">
        <v>275.48</v>
      </c>
    </row>
    <row r="115" spans="1:13" ht="14.4" customHeight="1" x14ac:dyDescent="0.3">
      <c r="A115" s="566" t="s">
        <v>767</v>
      </c>
      <c r="B115" s="567" t="s">
        <v>1329</v>
      </c>
      <c r="C115" s="567" t="s">
        <v>1206</v>
      </c>
      <c r="D115" s="567" t="s">
        <v>950</v>
      </c>
      <c r="E115" s="567" t="s">
        <v>1207</v>
      </c>
      <c r="F115" s="570">
        <v>3</v>
      </c>
      <c r="G115" s="570">
        <v>1239.6600000000001</v>
      </c>
      <c r="H115" s="583">
        <v>1</v>
      </c>
      <c r="I115" s="570"/>
      <c r="J115" s="570"/>
      <c r="K115" s="583">
        <v>0</v>
      </c>
      <c r="L115" s="570">
        <v>3</v>
      </c>
      <c r="M115" s="571">
        <v>1239.6600000000001</v>
      </c>
    </row>
    <row r="116" spans="1:13" ht="14.4" customHeight="1" x14ac:dyDescent="0.3">
      <c r="A116" s="566" t="s">
        <v>768</v>
      </c>
      <c r="B116" s="567" t="s">
        <v>688</v>
      </c>
      <c r="C116" s="567" t="s">
        <v>690</v>
      </c>
      <c r="D116" s="567" t="s">
        <v>488</v>
      </c>
      <c r="E116" s="567" t="s">
        <v>490</v>
      </c>
      <c r="F116" s="570"/>
      <c r="G116" s="570"/>
      <c r="H116" s="583">
        <v>0</v>
      </c>
      <c r="I116" s="570">
        <v>1</v>
      </c>
      <c r="J116" s="570">
        <v>612.26</v>
      </c>
      <c r="K116" s="583">
        <v>1</v>
      </c>
      <c r="L116" s="570">
        <v>1</v>
      </c>
      <c r="M116" s="571">
        <v>612.26</v>
      </c>
    </row>
    <row r="117" spans="1:13" ht="14.4" customHeight="1" x14ac:dyDescent="0.3">
      <c r="A117" s="566" t="s">
        <v>768</v>
      </c>
      <c r="B117" s="567" t="s">
        <v>1324</v>
      </c>
      <c r="C117" s="567" t="s">
        <v>1271</v>
      </c>
      <c r="D117" s="567" t="s">
        <v>1272</v>
      </c>
      <c r="E117" s="567" t="s">
        <v>875</v>
      </c>
      <c r="F117" s="570">
        <v>3</v>
      </c>
      <c r="G117" s="570">
        <v>0</v>
      </c>
      <c r="H117" s="583"/>
      <c r="I117" s="570"/>
      <c r="J117" s="570"/>
      <c r="K117" s="583"/>
      <c r="L117" s="570">
        <v>3</v>
      </c>
      <c r="M117" s="571">
        <v>0</v>
      </c>
    </row>
    <row r="118" spans="1:13" ht="14.4" customHeight="1" x14ac:dyDescent="0.3">
      <c r="A118" s="566" t="s">
        <v>768</v>
      </c>
      <c r="B118" s="567" t="s">
        <v>1324</v>
      </c>
      <c r="C118" s="567" t="s">
        <v>1273</v>
      </c>
      <c r="D118" s="567" t="s">
        <v>1272</v>
      </c>
      <c r="E118" s="567" t="s">
        <v>1207</v>
      </c>
      <c r="F118" s="570">
        <v>3</v>
      </c>
      <c r="G118" s="570">
        <v>910.37999999999988</v>
      </c>
      <c r="H118" s="583">
        <v>1</v>
      </c>
      <c r="I118" s="570"/>
      <c r="J118" s="570"/>
      <c r="K118" s="583">
        <v>0</v>
      </c>
      <c r="L118" s="570">
        <v>3</v>
      </c>
      <c r="M118" s="571">
        <v>910.37999999999988</v>
      </c>
    </row>
    <row r="119" spans="1:13" ht="14.4" customHeight="1" x14ac:dyDescent="0.3">
      <c r="A119" s="566" t="s">
        <v>768</v>
      </c>
      <c r="B119" s="567" t="s">
        <v>1325</v>
      </c>
      <c r="C119" s="567" t="s">
        <v>1240</v>
      </c>
      <c r="D119" s="567" t="s">
        <v>1241</v>
      </c>
      <c r="E119" s="567" t="s">
        <v>1242</v>
      </c>
      <c r="F119" s="570"/>
      <c r="G119" s="570"/>
      <c r="H119" s="583">
        <v>0</v>
      </c>
      <c r="I119" s="570">
        <v>1</v>
      </c>
      <c r="J119" s="570">
        <v>655.86</v>
      </c>
      <c r="K119" s="583">
        <v>1</v>
      </c>
      <c r="L119" s="570">
        <v>1</v>
      </c>
      <c r="M119" s="571">
        <v>655.86</v>
      </c>
    </row>
    <row r="120" spans="1:13" ht="14.4" customHeight="1" x14ac:dyDescent="0.3">
      <c r="A120" s="566" t="s">
        <v>768</v>
      </c>
      <c r="B120" s="567" t="s">
        <v>701</v>
      </c>
      <c r="C120" s="567" t="s">
        <v>709</v>
      </c>
      <c r="D120" s="567" t="s">
        <v>567</v>
      </c>
      <c r="E120" s="567" t="s">
        <v>710</v>
      </c>
      <c r="F120" s="570"/>
      <c r="G120" s="570"/>
      <c r="H120" s="583">
        <v>0</v>
      </c>
      <c r="I120" s="570">
        <v>1</v>
      </c>
      <c r="J120" s="570">
        <v>130.15</v>
      </c>
      <c r="K120" s="583">
        <v>1</v>
      </c>
      <c r="L120" s="570">
        <v>1</v>
      </c>
      <c r="M120" s="571">
        <v>130.15</v>
      </c>
    </row>
    <row r="121" spans="1:13" ht="14.4" customHeight="1" x14ac:dyDescent="0.3">
      <c r="A121" s="566" t="s">
        <v>768</v>
      </c>
      <c r="B121" s="567" t="s">
        <v>1336</v>
      </c>
      <c r="C121" s="567" t="s">
        <v>1236</v>
      </c>
      <c r="D121" s="567" t="s">
        <v>1056</v>
      </c>
      <c r="E121" s="567" t="s">
        <v>1054</v>
      </c>
      <c r="F121" s="570">
        <v>1</v>
      </c>
      <c r="G121" s="570">
        <v>89.58</v>
      </c>
      <c r="H121" s="583">
        <v>1</v>
      </c>
      <c r="I121" s="570"/>
      <c r="J121" s="570"/>
      <c r="K121" s="583">
        <v>0</v>
      </c>
      <c r="L121" s="570">
        <v>1</v>
      </c>
      <c r="M121" s="571">
        <v>89.58</v>
      </c>
    </row>
    <row r="122" spans="1:13" ht="14.4" customHeight="1" x14ac:dyDescent="0.3">
      <c r="A122" s="566" t="s">
        <v>768</v>
      </c>
      <c r="B122" s="567" t="s">
        <v>733</v>
      </c>
      <c r="C122" s="567" t="s">
        <v>1237</v>
      </c>
      <c r="D122" s="567" t="s">
        <v>1238</v>
      </c>
      <c r="E122" s="567" t="s">
        <v>1239</v>
      </c>
      <c r="F122" s="570">
        <v>2</v>
      </c>
      <c r="G122" s="570">
        <v>35.380000000000003</v>
      </c>
      <c r="H122" s="583">
        <v>1</v>
      </c>
      <c r="I122" s="570"/>
      <c r="J122" s="570"/>
      <c r="K122" s="583">
        <v>0</v>
      </c>
      <c r="L122" s="570">
        <v>2</v>
      </c>
      <c r="M122" s="571">
        <v>35.380000000000003</v>
      </c>
    </row>
    <row r="123" spans="1:13" ht="14.4" customHeight="1" x14ac:dyDescent="0.3">
      <c r="A123" s="566" t="s">
        <v>768</v>
      </c>
      <c r="B123" s="567" t="s">
        <v>1344</v>
      </c>
      <c r="C123" s="567" t="s">
        <v>1257</v>
      </c>
      <c r="D123" s="567" t="s">
        <v>1255</v>
      </c>
      <c r="E123" s="567" t="s">
        <v>1258</v>
      </c>
      <c r="F123" s="570">
        <v>2</v>
      </c>
      <c r="G123" s="570">
        <v>0</v>
      </c>
      <c r="H123" s="583"/>
      <c r="I123" s="570"/>
      <c r="J123" s="570"/>
      <c r="K123" s="583"/>
      <c r="L123" s="570">
        <v>2</v>
      </c>
      <c r="M123" s="571">
        <v>0</v>
      </c>
    </row>
    <row r="124" spans="1:13" ht="14.4" customHeight="1" x14ac:dyDescent="0.3">
      <c r="A124" s="566" t="s">
        <v>768</v>
      </c>
      <c r="B124" s="567" t="s">
        <v>1344</v>
      </c>
      <c r="C124" s="567" t="s">
        <v>1254</v>
      </c>
      <c r="D124" s="567" t="s">
        <v>1255</v>
      </c>
      <c r="E124" s="567" t="s">
        <v>1256</v>
      </c>
      <c r="F124" s="570">
        <v>1</v>
      </c>
      <c r="G124" s="570">
        <v>0</v>
      </c>
      <c r="H124" s="583"/>
      <c r="I124" s="570"/>
      <c r="J124" s="570"/>
      <c r="K124" s="583"/>
      <c r="L124" s="570">
        <v>1</v>
      </c>
      <c r="M124" s="571">
        <v>0</v>
      </c>
    </row>
    <row r="125" spans="1:13" ht="14.4" customHeight="1" x14ac:dyDescent="0.3">
      <c r="A125" s="566" t="s">
        <v>769</v>
      </c>
      <c r="B125" s="567" t="s">
        <v>688</v>
      </c>
      <c r="C125" s="567" t="s">
        <v>841</v>
      </c>
      <c r="D125" s="567" t="s">
        <v>488</v>
      </c>
      <c r="E125" s="567" t="s">
        <v>842</v>
      </c>
      <c r="F125" s="570"/>
      <c r="G125" s="570"/>
      <c r="H125" s="583">
        <v>0</v>
      </c>
      <c r="I125" s="570">
        <v>1</v>
      </c>
      <c r="J125" s="570">
        <v>95.24</v>
      </c>
      <c r="K125" s="583">
        <v>1</v>
      </c>
      <c r="L125" s="570">
        <v>1</v>
      </c>
      <c r="M125" s="571">
        <v>95.24</v>
      </c>
    </row>
    <row r="126" spans="1:13" ht="14.4" customHeight="1" x14ac:dyDescent="0.3">
      <c r="A126" s="566" t="s">
        <v>769</v>
      </c>
      <c r="B126" s="567" t="s">
        <v>695</v>
      </c>
      <c r="C126" s="567" t="s">
        <v>833</v>
      </c>
      <c r="D126" s="567" t="s">
        <v>561</v>
      </c>
      <c r="E126" s="567" t="s">
        <v>834</v>
      </c>
      <c r="F126" s="570"/>
      <c r="G126" s="570"/>
      <c r="H126" s="583">
        <v>0</v>
      </c>
      <c r="I126" s="570">
        <v>1</v>
      </c>
      <c r="J126" s="570">
        <v>937.93</v>
      </c>
      <c r="K126" s="583">
        <v>1</v>
      </c>
      <c r="L126" s="570">
        <v>1</v>
      </c>
      <c r="M126" s="571">
        <v>937.93</v>
      </c>
    </row>
    <row r="127" spans="1:13" ht="14.4" customHeight="1" x14ac:dyDescent="0.3">
      <c r="A127" s="566" t="s">
        <v>769</v>
      </c>
      <c r="B127" s="567" t="s">
        <v>1330</v>
      </c>
      <c r="C127" s="567" t="s">
        <v>1274</v>
      </c>
      <c r="D127" s="567" t="s">
        <v>1275</v>
      </c>
      <c r="E127" s="567" t="s">
        <v>1128</v>
      </c>
      <c r="F127" s="570">
        <v>6</v>
      </c>
      <c r="G127" s="570">
        <v>269.34000000000003</v>
      </c>
      <c r="H127" s="583">
        <v>1</v>
      </c>
      <c r="I127" s="570"/>
      <c r="J127" s="570"/>
      <c r="K127" s="583">
        <v>0</v>
      </c>
      <c r="L127" s="570">
        <v>6</v>
      </c>
      <c r="M127" s="571">
        <v>269.34000000000003</v>
      </c>
    </row>
    <row r="128" spans="1:13" ht="14.4" customHeight="1" x14ac:dyDescent="0.3">
      <c r="A128" s="566" t="s">
        <v>769</v>
      </c>
      <c r="B128" s="567" t="s">
        <v>701</v>
      </c>
      <c r="C128" s="567" t="s">
        <v>829</v>
      </c>
      <c r="D128" s="567" t="s">
        <v>830</v>
      </c>
      <c r="E128" s="567" t="s">
        <v>831</v>
      </c>
      <c r="F128" s="570"/>
      <c r="G128" s="570"/>
      <c r="H128" s="583">
        <v>0</v>
      </c>
      <c r="I128" s="570">
        <v>7</v>
      </c>
      <c r="J128" s="570">
        <v>455.48999999999995</v>
      </c>
      <c r="K128" s="583">
        <v>1</v>
      </c>
      <c r="L128" s="570">
        <v>7</v>
      </c>
      <c r="M128" s="571">
        <v>455.48999999999995</v>
      </c>
    </row>
    <row r="129" spans="1:13" ht="14.4" customHeight="1" x14ac:dyDescent="0.3">
      <c r="A129" s="566" t="s">
        <v>769</v>
      </c>
      <c r="B129" s="567" t="s">
        <v>701</v>
      </c>
      <c r="C129" s="567" t="s">
        <v>705</v>
      </c>
      <c r="D129" s="567" t="s">
        <v>559</v>
      </c>
      <c r="E129" s="567" t="s">
        <v>560</v>
      </c>
      <c r="F129" s="570"/>
      <c r="G129" s="570"/>
      <c r="H129" s="583">
        <v>0</v>
      </c>
      <c r="I129" s="570">
        <v>11</v>
      </c>
      <c r="J129" s="570">
        <v>1193.06</v>
      </c>
      <c r="K129" s="583">
        <v>1</v>
      </c>
      <c r="L129" s="570">
        <v>11</v>
      </c>
      <c r="M129" s="571">
        <v>1193.06</v>
      </c>
    </row>
    <row r="130" spans="1:13" ht="14.4" customHeight="1" x14ac:dyDescent="0.3">
      <c r="A130" s="566" t="s">
        <v>769</v>
      </c>
      <c r="B130" s="567" t="s">
        <v>701</v>
      </c>
      <c r="C130" s="567" t="s">
        <v>709</v>
      </c>
      <c r="D130" s="567" t="s">
        <v>567</v>
      </c>
      <c r="E130" s="567" t="s">
        <v>710</v>
      </c>
      <c r="F130" s="570"/>
      <c r="G130" s="570"/>
      <c r="H130" s="583">
        <v>0</v>
      </c>
      <c r="I130" s="570">
        <v>97</v>
      </c>
      <c r="J130" s="570">
        <v>12624.550000000005</v>
      </c>
      <c r="K130" s="583">
        <v>1</v>
      </c>
      <c r="L130" s="570">
        <v>97</v>
      </c>
      <c r="M130" s="571">
        <v>12624.550000000005</v>
      </c>
    </row>
    <row r="131" spans="1:13" ht="14.4" customHeight="1" x14ac:dyDescent="0.3">
      <c r="A131" s="566" t="s">
        <v>769</v>
      </c>
      <c r="B131" s="567" t="s">
        <v>701</v>
      </c>
      <c r="C131" s="567" t="s">
        <v>711</v>
      </c>
      <c r="D131" s="567" t="s">
        <v>569</v>
      </c>
      <c r="E131" s="567" t="s">
        <v>712</v>
      </c>
      <c r="F131" s="570"/>
      <c r="G131" s="570"/>
      <c r="H131" s="583">
        <v>0</v>
      </c>
      <c r="I131" s="570">
        <v>2</v>
      </c>
      <c r="J131" s="570">
        <v>101.14</v>
      </c>
      <c r="K131" s="583">
        <v>1</v>
      </c>
      <c r="L131" s="570">
        <v>2</v>
      </c>
      <c r="M131" s="571">
        <v>101.14</v>
      </c>
    </row>
    <row r="132" spans="1:13" ht="14.4" customHeight="1" x14ac:dyDescent="0.3">
      <c r="A132" s="566" t="s">
        <v>769</v>
      </c>
      <c r="B132" s="567" t="s">
        <v>701</v>
      </c>
      <c r="C132" s="567" t="s">
        <v>713</v>
      </c>
      <c r="D132" s="567" t="s">
        <v>570</v>
      </c>
      <c r="E132" s="567" t="s">
        <v>714</v>
      </c>
      <c r="F132" s="570"/>
      <c r="G132" s="570"/>
      <c r="H132" s="583">
        <v>0</v>
      </c>
      <c r="I132" s="570">
        <v>77</v>
      </c>
      <c r="J132" s="570">
        <v>6680.5199999999995</v>
      </c>
      <c r="K132" s="583">
        <v>1</v>
      </c>
      <c r="L132" s="570">
        <v>77</v>
      </c>
      <c r="M132" s="571">
        <v>6680.5199999999995</v>
      </c>
    </row>
    <row r="133" spans="1:13" ht="14.4" customHeight="1" x14ac:dyDescent="0.3">
      <c r="A133" s="566" t="s">
        <v>769</v>
      </c>
      <c r="B133" s="567" t="s">
        <v>701</v>
      </c>
      <c r="C133" s="567" t="s">
        <v>787</v>
      </c>
      <c r="D133" s="567" t="s">
        <v>788</v>
      </c>
      <c r="E133" s="567" t="s">
        <v>710</v>
      </c>
      <c r="F133" s="570">
        <v>2</v>
      </c>
      <c r="G133" s="570">
        <v>260.3</v>
      </c>
      <c r="H133" s="583">
        <v>1</v>
      </c>
      <c r="I133" s="570"/>
      <c r="J133" s="570"/>
      <c r="K133" s="583">
        <v>0</v>
      </c>
      <c r="L133" s="570">
        <v>2</v>
      </c>
      <c r="M133" s="571">
        <v>260.3</v>
      </c>
    </row>
    <row r="134" spans="1:13" ht="14.4" customHeight="1" x14ac:dyDescent="0.3">
      <c r="A134" s="566" t="s">
        <v>769</v>
      </c>
      <c r="B134" s="567" t="s">
        <v>701</v>
      </c>
      <c r="C134" s="567" t="s">
        <v>718</v>
      </c>
      <c r="D134" s="567" t="s">
        <v>719</v>
      </c>
      <c r="E134" s="567" t="s">
        <v>720</v>
      </c>
      <c r="F134" s="570">
        <v>4</v>
      </c>
      <c r="G134" s="570">
        <v>347.04</v>
      </c>
      <c r="H134" s="583">
        <v>1</v>
      </c>
      <c r="I134" s="570"/>
      <c r="J134" s="570"/>
      <c r="K134" s="583">
        <v>0</v>
      </c>
      <c r="L134" s="570">
        <v>4</v>
      </c>
      <c r="M134" s="571">
        <v>347.04</v>
      </c>
    </row>
    <row r="135" spans="1:13" ht="14.4" customHeight="1" x14ac:dyDescent="0.3">
      <c r="A135" s="566" t="s">
        <v>769</v>
      </c>
      <c r="B135" s="567" t="s">
        <v>701</v>
      </c>
      <c r="C135" s="567" t="s">
        <v>956</v>
      </c>
      <c r="D135" s="567" t="s">
        <v>703</v>
      </c>
      <c r="E135" s="567" t="s">
        <v>704</v>
      </c>
      <c r="F135" s="570">
        <v>8</v>
      </c>
      <c r="G135" s="570">
        <v>694.08000000000015</v>
      </c>
      <c r="H135" s="583">
        <v>1</v>
      </c>
      <c r="I135" s="570"/>
      <c r="J135" s="570"/>
      <c r="K135" s="583">
        <v>0</v>
      </c>
      <c r="L135" s="570">
        <v>8</v>
      </c>
      <c r="M135" s="571">
        <v>694.08000000000015</v>
      </c>
    </row>
    <row r="136" spans="1:13" ht="14.4" customHeight="1" thickBot="1" x14ac:dyDescent="0.35">
      <c r="A136" s="572" t="s">
        <v>769</v>
      </c>
      <c r="B136" s="573" t="s">
        <v>728</v>
      </c>
      <c r="C136" s="573" t="s">
        <v>1043</v>
      </c>
      <c r="D136" s="573" t="s">
        <v>1044</v>
      </c>
      <c r="E136" s="573" t="s">
        <v>1045</v>
      </c>
      <c r="F136" s="576">
        <v>1</v>
      </c>
      <c r="G136" s="576">
        <v>96.63</v>
      </c>
      <c r="H136" s="584">
        <v>1</v>
      </c>
      <c r="I136" s="576"/>
      <c r="J136" s="576"/>
      <c r="K136" s="584">
        <v>0</v>
      </c>
      <c r="L136" s="576">
        <v>1</v>
      </c>
      <c r="M136" s="577">
        <v>96.63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4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20" t="s">
        <v>220</v>
      </c>
      <c r="B1" s="421"/>
      <c r="C1" s="421"/>
      <c r="D1" s="421"/>
      <c r="E1" s="421"/>
      <c r="F1" s="421"/>
      <c r="G1" s="394"/>
    </row>
    <row r="2" spans="1:8" ht="14.4" customHeight="1" thickBot="1" x14ac:dyDescent="0.35">
      <c r="A2" s="521" t="s">
        <v>245</v>
      </c>
      <c r="B2" s="96"/>
      <c r="C2" s="96"/>
      <c r="D2" s="96"/>
      <c r="E2" s="96"/>
      <c r="F2" s="96"/>
    </row>
    <row r="3" spans="1:8" ht="14.4" customHeight="1" thickBot="1" x14ac:dyDescent="0.35">
      <c r="A3" s="157" t="s">
        <v>0</v>
      </c>
      <c r="B3" s="158" t="s">
        <v>1</v>
      </c>
      <c r="C3" s="289" t="s">
        <v>2</v>
      </c>
      <c r="D3" s="290" t="s">
        <v>3</v>
      </c>
      <c r="E3" s="290" t="s">
        <v>4</v>
      </c>
      <c r="F3" s="290" t="s">
        <v>5</v>
      </c>
      <c r="G3" s="291" t="s">
        <v>227</v>
      </c>
    </row>
    <row r="4" spans="1:8" ht="14.4" customHeight="1" x14ac:dyDescent="0.3">
      <c r="A4" s="551" t="s">
        <v>435</v>
      </c>
      <c r="B4" s="552" t="s">
        <v>436</v>
      </c>
      <c r="C4" s="553" t="s">
        <v>437</v>
      </c>
      <c r="D4" s="553" t="s">
        <v>436</v>
      </c>
      <c r="E4" s="553" t="s">
        <v>436</v>
      </c>
      <c r="F4" s="554" t="s">
        <v>436</v>
      </c>
      <c r="G4" s="553" t="s">
        <v>436</v>
      </c>
      <c r="H4" s="553" t="s">
        <v>110</v>
      </c>
    </row>
    <row r="5" spans="1:8" ht="14.4" customHeight="1" x14ac:dyDescent="0.3">
      <c r="A5" s="551" t="s">
        <v>435</v>
      </c>
      <c r="B5" s="552" t="s">
        <v>1345</v>
      </c>
      <c r="C5" s="553" t="s">
        <v>1346</v>
      </c>
      <c r="D5" s="553">
        <v>18536.565577476373</v>
      </c>
      <c r="E5" s="553">
        <v>14151.099999999999</v>
      </c>
      <c r="F5" s="554">
        <v>0.76341542023269315</v>
      </c>
      <c r="G5" s="553">
        <v>-4385.4655774763742</v>
      </c>
      <c r="H5" s="553" t="s">
        <v>2</v>
      </c>
    </row>
    <row r="6" spans="1:8" ht="14.4" customHeight="1" x14ac:dyDescent="0.3">
      <c r="A6" s="551" t="s">
        <v>435</v>
      </c>
      <c r="B6" s="552" t="s">
        <v>1347</v>
      </c>
      <c r="C6" s="553" t="s">
        <v>1348</v>
      </c>
      <c r="D6" s="553">
        <v>933367.56637278141</v>
      </c>
      <c r="E6" s="553">
        <v>921176.07000000007</v>
      </c>
      <c r="F6" s="554">
        <v>0.98693816154319625</v>
      </c>
      <c r="G6" s="553">
        <v>-12191.496372781345</v>
      </c>
      <c r="H6" s="553" t="s">
        <v>2</v>
      </c>
    </row>
    <row r="7" spans="1:8" ht="14.4" customHeight="1" x14ac:dyDescent="0.3">
      <c r="A7" s="551" t="s">
        <v>435</v>
      </c>
      <c r="B7" s="552" t="s">
        <v>1349</v>
      </c>
      <c r="C7" s="553" t="s">
        <v>1350</v>
      </c>
      <c r="D7" s="553">
        <v>16666.666666666668</v>
      </c>
      <c r="E7" s="553">
        <v>26765.200000000001</v>
      </c>
      <c r="F7" s="554">
        <v>1.605912</v>
      </c>
      <c r="G7" s="553">
        <v>10098.533333333333</v>
      </c>
      <c r="H7" s="553" t="s">
        <v>2</v>
      </c>
    </row>
    <row r="8" spans="1:8" ht="14.4" customHeight="1" x14ac:dyDescent="0.3">
      <c r="A8" s="551" t="s">
        <v>435</v>
      </c>
      <c r="B8" s="552" t="s">
        <v>1351</v>
      </c>
      <c r="C8" s="553" t="s">
        <v>1352</v>
      </c>
      <c r="D8" s="553">
        <v>3200.3396174305831</v>
      </c>
      <c r="E8" s="553">
        <v>3895.13</v>
      </c>
      <c r="F8" s="554">
        <v>1.2170989537439263</v>
      </c>
      <c r="G8" s="553">
        <v>694.79038256941703</v>
      </c>
      <c r="H8" s="553" t="s">
        <v>2</v>
      </c>
    </row>
    <row r="9" spans="1:8" ht="14.4" customHeight="1" x14ac:dyDescent="0.3">
      <c r="A9" s="551" t="s">
        <v>435</v>
      </c>
      <c r="B9" s="552" t="s">
        <v>1353</v>
      </c>
      <c r="C9" s="553" t="s">
        <v>1354</v>
      </c>
      <c r="D9" s="553">
        <v>40700.751249766217</v>
      </c>
      <c r="E9" s="553">
        <v>31375.37</v>
      </c>
      <c r="F9" s="554">
        <v>0.77087938272835244</v>
      </c>
      <c r="G9" s="553">
        <v>-9325.3812497662184</v>
      </c>
      <c r="H9" s="553" t="s">
        <v>2</v>
      </c>
    </row>
    <row r="10" spans="1:8" ht="14.4" customHeight="1" x14ac:dyDescent="0.3">
      <c r="A10" s="551" t="s">
        <v>435</v>
      </c>
      <c r="B10" s="552" t="s">
        <v>1355</v>
      </c>
      <c r="C10" s="553" t="s">
        <v>1356</v>
      </c>
      <c r="D10" s="553">
        <v>12246.942796329224</v>
      </c>
      <c r="E10" s="553">
        <v>107.69</v>
      </c>
      <c r="F10" s="554">
        <v>8.7932149101143768E-3</v>
      </c>
      <c r="G10" s="553">
        <v>-12139.252796329223</v>
      </c>
      <c r="H10" s="553" t="s">
        <v>2</v>
      </c>
    </row>
    <row r="11" spans="1:8" ht="14.4" customHeight="1" x14ac:dyDescent="0.3">
      <c r="A11" s="551" t="s">
        <v>435</v>
      </c>
      <c r="B11" s="552" t="s">
        <v>6</v>
      </c>
      <c r="C11" s="553" t="s">
        <v>437</v>
      </c>
      <c r="D11" s="553">
        <v>1024718.8322804505</v>
      </c>
      <c r="E11" s="553">
        <v>997470.55999999994</v>
      </c>
      <c r="F11" s="554">
        <v>0.97340902555698017</v>
      </c>
      <c r="G11" s="553">
        <v>-27248.272280450561</v>
      </c>
      <c r="H11" s="553" t="s">
        <v>444</v>
      </c>
    </row>
    <row r="13" spans="1:8" ht="14.4" customHeight="1" x14ac:dyDescent="0.3">
      <c r="A13" s="551" t="s">
        <v>435</v>
      </c>
      <c r="B13" s="552" t="s">
        <v>436</v>
      </c>
      <c r="C13" s="553" t="s">
        <v>437</v>
      </c>
      <c r="D13" s="553" t="s">
        <v>436</v>
      </c>
      <c r="E13" s="553" t="s">
        <v>436</v>
      </c>
      <c r="F13" s="554" t="s">
        <v>436</v>
      </c>
      <c r="G13" s="553" t="s">
        <v>436</v>
      </c>
      <c r="H13" s="553" t="s">
        <v>110</v>
      </c>
    </row>
    <row r="14" spans="1:8" ht="14.4" customHeight="1" x14ac:dyDescent="0.3">
      <c r="A14" s="551" t="s">
        <v>445</v>
      </c>
      <c r="B14" s="552" t="s">
        <v>1345</v>
      </c>
      <c r="C14" s="553" t="s">
        <v>1346</v>
      </c>
      <c r="D14" s="553">
        <v>2444.7560141774334</v>
      </c>
      <c r="E14" s="553">
        <v>1454.9800000000002</v>
      </c>
      <c r="F14" s="554">
        <v>0.59514323374700651</v>
      </c>
      <c r="G14" s="553">
        <v>-989.77601417743313</v>
      </c>
      <c r="H14" s="553" t="s">
        <v>2</v>
      </c>
    </row>
    <row r="15" spans="1:8" ht="14.4" customHeight="1" x14ac:dyDescent="0.3">
      <c r="A15" s="551" t="s">
        <v>445</v>
      </c>
      <c r="B15" s="552" t="s">
        <v>1347</v>
      </c>
      <c r="C15" s="553" t="s">
        <v>1348</v>
      </c>
      <c r="D15" s="553">
        <v>8411.1285574664671</v>
      </c>
      <c r="E15" s="553">
        <v>5986.5</v>
      </c>
      <c r="F15" s="554">
        <v>0.7117356439268604</v>
      </c>
      <c r="G15" s="553">
        <v>-2424.6285574664671</v>
      </c>
      <c r="H15" s="553" t="s">
        <v>2</v>
      </c>
    </row>
    <row r="16" spans="1:8" ht="14.4" customHeight="1" x14ac:dyDescent="0.3">
      <c r="A16" s="551" t="s">
        <v>445</v>
      </c>
      <c r="B16" s="552" t="s">
        <v>1351</v>
      </c>
      <c r="C16" s="553" t="s">
        <v>1352</v>
      </c>
      <c r="D16" s="553">
        <v>666.66666666666663</v>
      </c>
      <c r="E16" s="553">
        <v>626</v>
      </c>
      <c r="F16" s="554">
        <v>0.93900000000000006</v>
      </c>
      <c r="G16" s="553">
        <v>-40.666666666666629</v>
      </c>
      <c r="H16" s="553" t="s">
        <v>2</v>
      </c>
    </row>
    <row r="17" spans="1:8" ht="14.4" customHeight="1" x14ac:dyDescent="0.3">
      <c r="A17" s="551" t="s">
        <v>445</v>
      </c>
      <c r="B17" s="552" t="s">
        <v>1353</v>
      </c>
      <c r="C17" s="553" t="s">
        <v>1354</v>
      </c>
      <c r="D17" s="553">
        <v>6219.1574600758795</v>
      </c>
      <c r="E17" s="553">
        <v>4793</v>
      </c>
      <c r="F17" s="554">
        <v>0.77068317224139249</v>
      </c>
      <c r="G17" s="553">
        <v>-1426.1574600758795</v>
      </c>
      <c r="H17" s="553" t="s">
        <v>2</v>
      </c>
    </row>
    <row r="18" spans="1:8" ht="14.4" customHeight="1" x14ac:dyDescent="0.3">
      <c r="A18" s="551" t="s">
        <v>445</v>
      </c>
      <c r="B18" s="552" t="s">
        <v>6</v>
      </c>
      <c r="C18" s="553" t="s">
        <v>446</v>
      </c>
      <c r="D18" s="553">
        <v>17741.708698386446</v>
      </c>
      <c r="E18" s="553">
        <v>12860.48</v>
      </c>
      <c r="F18" s="554">
        <v>0.72487268383397707</v>
      </c>
      <c r="G18" s="553">
        <v>-4881.2286983864469</v>
      </c>
      <c r="H18" s="553" t="s">
        <v>447</v>
      </c>
    </row>
    <row r="19" spans="1:8" ht="14.4" customHeight="1" x14ac:dyDescent="0.3">
      <c r="A19" s="551" t="s">
        <v>436</v>
      </c>
      <c r="B19" s="552" t="s">
        <v>436</v>
      </c>
      <c r="C19" s="553" t="s">
        <v>436</v>
      </c>
      <c r="D19" s="553" t="s">
        <v>436</v>
      </c>
      <c r="E19" s="553" t="s">
        <v>436</v>
      </c>
      <c r="F19" s="554" t="s">
        <v>436</v>
      </c>
      <c r="G19" s="553" t="s">
        <v>436</v>
      </c>
      <c r="H19" s="553" t="s">
        <v>448</v>
      </c>
    </row>
    <row r="20" spans="1:8" ht="14.4" customHeight="1" x14ac:dyDescent="0.3">
      <c r="A20" s="551" t="s">
        <v>449</v>
      </c>
      <c r="B20" s="552" t="s">
        <v>1345</v>
      </c>
      <c r="C20" s="553" t="s">
        <v>1346</v>
      </c>
      <c r="D20" s="553">
        <v>3498.1996437893667</v>
      </c>
      <c r="E20" s="553">
        <v>2795.96</v>
      </c>
      <c r="F20" s="554">
        <v>0.7992568420055417</v>
      </c>
      <c r="G20" s="553">
        <v>-702.23964378936671</v>
      </c>
      <c r="H20" s="553" t="s">
        <v>2</v>
      </c>
    </row>
    <row r="21" spans="1:8" ht="14.4" customHeight="1" x14ac:dyDescent="0.3">
      <c r="A21" s="551" t="s">
        <v>449</v>
      </c>
      <c r="B21" s="552" t="s">
        <v>1347</v>
      </c>
      <c r="C21" s="553" t="s">
        <v>1348</v>
      </c>
      <c r="D21" s="553">
        <v>60899.946459072729</v>
      </c>
      <c r="E21" s="553">
        <v>60972.88</v>
      </c>
      <c r="F21" s="554">
        <v>1.0011975961419979</v>
      </c>
      <c r="G21" s="553">
        <v>72.933540927268041</v>
      </c>
      <c r="H21" s="553" t="s">
        <v>2</v>
      </c>
    </row>
    <row r="22" spans="1:8" ht="14.4" customHeight="1" x14ac:dyDescent="0.3">
      <c r="A22" s="551" t="s">
        <v>449</v>
      </c>
      <c r="B22" s="552" t="s">
        <v>1351</v>
      </c>
      <c r="C22" s="553" t="s">
        <v>1352</v>
      </c>
      <c r="D22" s="553">
        <v>1266.8744808562733</v>
      </c>
      <c r="E22" s="553">
        <v>445</v>
      </c>
      <c r="F22" s="554">
        <v>0.35125816071314897</v>
      </c>
      <c r="G22" s="553">
        <v>-821.87448085627329</v>
      </c>
      <c r="H22" s="553" t="s">
        <v>2</v>
      </c>
    </row>
    <row r="23" spans="1:8" ht="14.4" customHeight="1" x14ac:dyDescent="0.3">
      <c r="A23" s="551" t="s">
        <v>449</v>
      </c>
      <c r="B23" s="552" t="s">
        <v>1353</v>
      </c>
      <c r="C23" s="553" t="s">
        <v>1354</v>
      </c>
      <c r="D23" s="553">
        <v>10033.617004400334</v>
      </c>
      <c r="E23" s="553">
        <v>8857.369999999999</v>
      </c>
      <c r="F23" s="554">
        <v>0.88276939374061403</v>
      </c>
      <c r="G23" s="553">
        <v>-1176.2470044003348</v>
      </c>
      <c r="H23" s="553" t="s">
        <v>2</v>
      </c>
    </row>
    <row r="24" spans="1:8" ht="14.4" customHeight="1" x14ac:dyDescent="0.3">
      <c r="A24" s="551" t="s">
        <v>449</v>
      </c>
      <c r="B24" s="552" t="s">
        <v>6</v>
      </c>
      <c r="C24" s="553" t="s">
        <v>450</v>
      </c>
      <c r="D24" s="553">
        <v>75698.637588118698</v>
      </c>
      <c r="E24" s="553">
        <v>73071.209999999992</v>
      </c>
      <c r="F24" s="554">
        <v>0.96529095275908783</v>
      </c>
      <c r="G24" s="553">
        <v>-2627.4275881187059</v>
      </c>
      <c r="H24" s="553" t="s">
        <v>447</v>
      </c>
    </row>
    <row r="25" spans="1:8" ht="14.4" customHeight="1" x14ac:dyDescent="0.3">
      <c r="A25" s="551" t="s">
        <v>436</v>
      </c>
      <c r="B25" s="552" t="s">
        <v>436</v>
      </c>
      <c r="C25" s="553" t="s">
        <v>436</v>
      </c>
      <c r="D25" s="553" t="s">
        <v>436</v>
      </c>
      <c r="E25" s="553" t="s">
        <v>436</v>
      </c>
      <c r="F25" s="554" t="s">
        <v>436</v>
      </c>
      <c r="G25" s="553" t="s">
        <v>436</v>
      </c>
      <c r="H25" s="553" t="s">
        <v>448</v>
      </c>
    </row>
    <row r="26" spans="1:8" ht="14.4" customHeight="1" x14ac:dyDescent="0.3">
      <c r="A26" s="551" t="s">
        <v>451</v>
      </c>
      <c r="B26" s="552" t="s">
        <v>1345</v>
      </c>
      <c r="C26" s="553" t="s">
        <v>1346</v>
      </c>
      <c r="D26" s="553">
        <v>1399.2646572044398</v>
      </c>
      <c r="E26" s="553">
        <v>1041.2</v>
      </c>
      <c r="F26" s="554">
        <v>0.7441051231010084</v>
      </c>
      <c r="G26" s="553">
        <v>-358.06465720443975</v>
      </c>
      <c r="H26" s="553" t="s">
        <v>2</v>
      </c>
    </row>
    <row r="27" spans="1:8" ht="14.4" customHeight="1" x14ac:dyDescent="0.3">
      <c r="A27" s="551" t="s">
        <v>451</v>
      </c>
      <c r="B27" s="552" t="s">
        <v>1347</v>
      </c>
      <c r="C27" s="553" t="s">
        <v>1348</v>
      </c>
      <c r="D27" s="553">
        <v>8233.3012258287999</v>
      </c>
      <c r="E27" s="553">
        <v>5541</v>
      </c>
      <c r="F27" s="554">
        <v>0.67299857590746881</v>
      </c>
      <c r="G27" s="553">
        <v>-2692.3012258287999</v>
      </c>
      <c r="H27" s="553" t="s">
        <v>2</v>
      </c>
    </row>
    <row r="28" spans="1:8" ht="14.4" customHeight="1" x14ac:dyDescent="0.3">
      <c r="A28" s="551" t="s">
        <v>451</v>
      </c>
      <c r="B28" s="552" t="s">
        <v>1351</v>
      </c>
      <c r="C28" s="553" t="s">
        <v>1352</v>
      </c>
      <c r="D28" s="553">
        <v>633.39923495382129</v>
      </c>
      <c r="E28" s="553">
        <v>2026.13</v>
      </c>
      <c r="F28" s="554">
        <v>3.198819777778414</v>
      </c>
      <c r="G28" s="553">
        <v>1392.7307650461789</v>
      </c>
      <c r="H28" s="553" t="s">
        <v>2</v>
      </c>
    </row>
    <row r="29" spans="1:8" ht="14.4" customHeight="1" x14ac:dyDescent="0.3">
      <c r="A29" s="551" t="s">
        <v>451</v>
      </c>
      <c r="B29" s="552" t="s">
        <v>1353</v>
      </c>
      <c r="C29" s="553" t="s">
        <v>1354</v>
      </c>
      <c r="D29" s="553">
        <v>5446.9782485346068</v>
      </c>
      <c r="E29" s="553">
        <v>3289</v>
      </c>
      <c r="F29" s="554">
        <v>0.60382102698589535</v>
      </c>
      <c r="G29" s="553">
        <v>-2157.9782485346068</v>
      </c>
      <c r="H29" s="553" t="s">
        <v>2</v>
      </c>
    </row>
    <row r="30" spans="1:8" ht="14.4" customHeight="1" x14ac:dyDescent="0.3">
      <c r="A30" s="551" t="s">
        <v>451</v>
      </c>
      <c r="B30" s="552" t="s">
        <v>1355</v>
      </c>
      <c r="C30" s="553" t="s">
        <v>1356</v>
      </c>
      <c r="D30" s="553">
        <v>612.33193981795603</v>
      </c>
      <c r="E30" s="553">
        <v>107.69</v>
      </c>
      <c r="F30" s="554">
        <v>0.17586866370553172</v>
      </c>
      <c r="G30" s="553">
        <v>-504.64193981795603</v>
      </c>
      <c r="H30" s="553" t="s">
        <v>2</v>
      </c>
    </row>
    <row r="31" spans="1:8" ht="14.4" customHeight="1" x14ac:dyDescent="0.3">
      <c r="A31" s="551" t="s">
        <v>451</v>
      </c>
      <c r="B31" s="552" t="s">
        <v>6</v>
      </c>
      <c r="C31" s="553" t="s">
        <v>452</v>
      </c>
      <c r="D31" s="553">
        <v>16325.275306339623</v>
      </c>
      <c r="E31" s="553">
        <v>12005.02</v>
      </c>
      <c r="F31" s="554">
        <v>0.73536401529094397</v>
      </c>
      <c r="G31" s="553">
        <v>-4320.2553063396226</v>
      </c>
      <c r="H31" s="553" t="s">
        <v>447</v>
      </c>
    </row>
    <row r="32" spans="1:8" ht="14.4" customHeight="1" x14ac:dyDescent="0.3">
      <c r="A32" s="551" t="s">
        <v>436</v>
      </c>
      <c r="B32" s="552" t="s">
        <v>436</v>
      </c>
      <c r="C32" s="553" t="s">
        <v>436</v>
      </c>
      <c r="D32" s="553" t="s">
        <v>436</v>
      </c>
      <c r="E32" s="553" t="s">
        <v>436</v>
      </c>
      <c r="F32" s="554" t="s">
        <v>436</v>
      </c>
      <c r="G32" s="553" t="s">
        <v>436</v>
      </c>
      <c r="H32" s="553" t="s">
        <v>448</v>
      </c>
    </row>
    <row r="33" spans="1:8" ht="14.4" customHeight="1" x14ac:dyDescent="0.3">
      <c r="A33" s="551" t="s">
        <v>453</v>
      </c>
      <c r="B33" s="552" t="s">
        <v>1345</v>
      </c>
      <c r="C33" s="553" t="s">
        <v>1346</v>
      </c>
      <c r="D33" s="553">
        <v>11194.345262305134</v>
      </c>
      <c r="E33" s="553">
        <v>8858.9599999999991</v>
      </c>
      <c r="F33" s="554">
        <v>0.79137812819039011</v>
      </c>
      <c r="G33" s="553">
        <v>-2335.3852623051353</v>
      </c>
      <c r="H33" s="553" t="s">
        <v>2</v>
      </c>
    </row>
    <row r="34" spans="1:8" ht="14.4" customHeight="1" x14ac:dyDescent="0.3">
      <c r="A34" s="551" t="s">
        <v>453</v>
      </c>
      <c r="B34" s="552" t="s">
        <v>1347</v>
      </c>
      <c r="C34" s="553" t="s">
        <v>1348</v>
      </c>
      <c r="D34" s="553">
        <v>855823.19013041339</v>
      </c>
      <c r="E34" s="553">
        <v>848675.69000000006</v>
      </c>
      <c r="F34" s="554">
        <v>0.99164839161541751</v>
      </c>
      <c r="G34" s="553">
        <v>-7147.500130413333</v>
      </c>
      <c r="H34" s="553" t="s">
        <v>2</v>
      </c>
    </row>
    <row r="35" spans="1:8" ht="14.4" customHeight="1" x14ac:dyDescent="0.3">
      <c r="A35" s="551" t="s">
        <v>453</v>
      </c>
      <c r="B35" s="552" t="s">
        <v>1349</v>
      </c>
      <c r="C35" s="553" t="s">
        <v>1350</v>
      </c>
      <c r="D35" s="553">
        <v>16666.666666666668</v>
      </c>
      <c r="E35" s="553">
        <v>26765.200000000001</v>
      </c>
      <c r="F35" s="554">
        <v>1.605912</v>
      </c>
      <c r="G35" s="553">
        <v>10098.533333333333</v>
      </c>
      <c r="H35" s="553" t="s">
        <v>2</v>
      </c>
    </row>
    <row r="36" spans="1:8" ht="14.4" customHeight="1" x14ac:dyDescent="0.3">
      <c r="A36" s="551" t="s">
        <v>453</v>
      </c>
      <c r="B36" s="552" t="s">
        <v>1351</v>
      </c>
      <c r="C36" s="553" t="s">
        <v>1352</v>
      </c>
      <c r="D36" s="553">
        <v>633.39923495382129</v>
      </c>
      <c r="E36" s="553">
        <v>798</v>
      </c>
      <c r="F36" s="554">
        <v>1.259868904101501</v>
      </c>
      <c r="G36" s="553">
        <v>164.60076504617871</v>
      </c>
      <c r="H36" s="553" t="s">
        <v>2</v>
      </c>
    </row>
    <row r="37" spans="1:8" ht="14.4" customHeight="1" x14ac:dyDescent="0.3">
      <c r="A37" s="551" t="s">
        <v>453</v>
      </c>
      <c r="B37" s="552" t="s">
        <v>1353</v>
      </c>
      <c r="C37" s="553" t="s">
        <v>1354</v>
      </c>
      <c r="D37" s="553">
        <v>19000.9985367554</v>
      </c>
      <c r="E37" s="553">
        <v>14436</v>
      </c>
      <c r="F37" s="554">
        <v>0.75974954537652861</v>
      </c>
      <c r="G37" s="553">
        <v>-4564.9985367554</v>
      </c>
      <c r="H37" s="553" t="s">
        <v>2</v>
      </c>
    </row>
    <row r="38" spans="1:8" ht="14.4" customHeight="1" x14ac:dyDescent="0.3">
      <c r="A38" s="551" t="s">
        <v>453</v>
      </c>
      <c r="B38" s="552" t="s">
        <v>6</v>
      </c>
      <c r="C38" s="553" t="s">
        <v>454</v>
      </c>
      <c r="D38" s="553">
        <v>914953.21068760555</v>
      </c>
      <c r="E38" s="553">
        <v>899533.85</v>
      </c>
      <c r="F38" s="554">
        <v>0.98314737791234419</v>
      </c>
      <c r="G38" s="553">
        <v>-15419.360687605571</v>
      </c>
      <c r="H38" s="553" t="s">
        <v>447</v>
      </c>
    </row>
    <row r="39" spans="1:8" ht="14.4" customHeight="1" x14ac:dyDescent="0.3">
      <c r="A39" s="551" t="s">
        <v>436</v>
      </c>
      <c r="B39" s="552" t="s">
        <v>436</v>
      </c>
      <c r="C39" s="553" t="s">
        <v>436</v>
      </c>
      <c r="D39" s="553" t="s">
        <v>436</v>
      </c>
      <c r="E39" s="553" t="s">
        <v>436</v>
      </c>
      <c r="F39" s="554" t="s">
        <v>436</v>
      </c>
      <c r="G39" s="553" t="s">
        <v>436</v>
      </c>
      <c r="H39" s="553" t="s">
        <v>448</v>
      </c>
    </row>
    <row r="40" spans="1:8" ht="14.4" customHeight="1" x14ac:dyDescent="0.3">
      <c r="A40" s="551" t="s">
        <v>435</v>
      </c>
      <c r="B40" s="552" t="s">
        <v>6</v>
      </c>
      <c r="C40" s="553" t="s">
        <v>437</v>
      </c>
      <c r="D40" s="553">
        <v>1024718.8322804505</v>
      </c>
      <c r="E40" s="553">
        <v>997470.56</v>
      </c>
      <c r="F40" s="554">
        <v>0.97340902555698028</v>
      </c>
      <c r="G40" s="553">
        <v>-27248.272280450445</v>
      </c>
      <c r="H40" s="553" t="s">
        <v>444</v>
      </c>
    </row>
  </sheetData>
  <autoFilter ref="A3:G3"/>
  <mergeCells count="1">
    <mergeCell ref="A1:G1"/>
  </mergeCells>
  <conditionalFormatting sqref="F12 F41:F65536">
    <cfRule type="cellIs" dxfId="37" priority="19" stopIfTrue="1" operator="greaterThan">
      <formula>1</formula>
    </cfRule>
  </conditionalFormatting>
  <conditionalFormatting sqref="G4:G11">
    <cfRule type="cellIs" dxfId="36" priority="12" operator="greaterThan">
      <formula>0</formula>
    </cfRule>
  </conditionalFormatting>
  <conditionalFormatting sqref="F4:F11">
    <cfRule type="cellIs" dxfId="35" priority="14" operator="greaterThan">
      <formula>1</formula>
    </cfRule>
  </conditionalFormatting>
  <conditionalFormatting sqref="B4:B11">
    <cfRule type="expression" dxfId="34" priority="18">
      <formula>AND(LEFT(H4,6)&lt;&gt;"mezera",H4&lt;&gt;"")</formula>
    </cfRule>
  </conditionalFormatting>
  <conditionalFormatting sqref="A4:A11">
    <cfRule type="expression" dxfId="33" priority="15">
      <formula>AND(H4&lt;&gt;"",H4&lt;&gt;"mezeraKL")</formula>
    </cfRule>
  </conditionalFormatting>
  <conditionalFormatting sqref="B4:G11">
    <cfRule type="expression" dxfId="32" priority="16">
      <formula>$H4="SumaNS"</formula>
    </cfRule>
    <cfRule type="expression" dxfId="31" priority="17">
      <formula>OR($H4="KL",$H4="SumaKL")</formula>
    </cfRule>
  </conditionalFormatting>
  <conditionalFormatting sqref="A4:G11">
    <cfRule type="expression" dxfId="30" priority="13">
      <formula>$H4&lt;&gt;""</formula>
    </cfRule>
  </conditionalFormatting>
  <conditionalFormatting sqref="F4:F11">
    <cfRule type="cellIs" dxfId="29" priority="9" operator="greaterThan">
      <formula>1</formula>
    </cfRule>
  </conditionalFormatting>
  <conditionalFormatting sqref="F4:F11">
    <cfRule type="expression" dxfId="28" priority="10">
      <formula>$H4="SumaNS"</formula>
    </cfRule>
    <cfRule type="expression" dxfId="27" priority="11">
      <formula>OR($H4="KL",$H4="SumaKL")</formula>
    </cfRule>
  </conditionalFormatting>
  <conditionalFormatting sqref="F4:F11">
    <cfRule type="expression" dxfId="26" priority="8">
      <formula>$H4&lt;&gt;""</formula>
    </cfRule>
  </conditionalFormatting>
  <conditionalFormatting sqref="G13:G40">
    <cfRule type="cellIs" dxfId="25" priority="1" operator="greaterThan">
      <formula>0</formula>
    </cfRule>
  </conditionalFormatting>
  <conditionalFormatting sqref="F13:F40">
    <cfRule type="cellIs" dxfId="24" priority="3" operator="greaterThan">
      <formula>1</formula>
    </cfRule>
  </conditionalFormatting>
  <conditionalFormatting sqref="B13:B40">
    <cfRule type="expression" dxfId="23" priority="7">
      <formula>AND(LEFT(H13,6)&lt;&gt;"mezera",H13&lt;&gt;"")</formula>
    </cfRule>
  </conditionalFormatting>
  <conditionalFormatting sqref="A13:A40">
    <cfRule type="expression" dxfId="22" priority="4">
      <formula>AND(H13&lt;&gt;"",H13&lt;&gt;"mezeraKL")</formula>
    </cfRule>
  </conditionalFormatting>
  <conditionalFormatting sqref="B13:G40">
    <cfRule type="expression" dxfId="21" priority="5">
      <formula>$H13="SumaNS"</formula>
    </cfRule>
    <cfRule type="expression" dxfId="20" priority="6">
      <formula>OR($H13="KL",$H13="SumaKL")</formula>
    </cfRule>
  </conditionalFormatting>
  <conditionalFormatting sqref="A13:G40">
    <cfRule type="expression" dxfId="19" priority="2">
      <formula>$H13&lt;&gt;""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0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12.44140625" style="90" hidden="1" customWidth="1" outlineLevel="1"/>
    <col min="8" max="8" width="25.77734375" style="90" customWidth="1" collapsed="1"/>
    <col min="9" max="9" width="7.77734375" style="98" customWidth="1"/>
    <col min="10" max="10" width="8.88671875" style="98" customWidth="1"/>
    <col min="11" max="11" width="11.109375" style="98" customWidth="1"/>
    <col min="12" max="16384" width="8.88671875" style="69"/>
  </cols>
  <sheetData>
    <row r="1" spans="1:11" ht="18.600000000000001" customHeight="1" thickBot="1" x14ac:dyDescent="0.4">
      <c r="A1" s="426" t="s">
        <v>221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14.4" customHeight="1" thickBot="1" x14ac:dyDescent="0.35">
      <c r="A2" s="521" t="s">
        <v>245</v>
      </c>
      <c r="B2" s="88"/>
      <c r="C2" s="292"/>
      <c r="D2" s="292"/>
      <c r="E2" s="292"/>
      <c r="F2" s="292"/>
      <c r="G2" s="292"/>
      <c r="H2" s="292"/>
      <c r="I2" s="293"/>
      <c r="J2" s="293"/>
      <c r="K2" s="293"/>
    </row>
    <row r="3" spans="1:11" ht="14.4" customHeight="1" thickBot="1" x14ac:dyDescent="0.35">
      <c r="A3" s="88"/>
      <c r="B3" s="88"/>
      <c r="C3" s="422"/>
      <c r="D3" s="423"/>
      <c r="E3" s="423"/>
      <c r="F3" s="423"/>
      <c r="G3" s="423"/>
      <c r="H3" s="297" t="s">
        <v>204</v>
      </c>
      <c r="I3" s="294">
        <f>IF(J3&lt;&gt;0,K3/J3,0)</f>
        <v>10.344844122710585</v>
      </c>
      <c r="J3" s="294">
        <f>SUBTOTAL(9,J5:J1048576)</f>
        <v>96422</v>
      </c>
      <c r="K3" s="295">
        <f>SUBTOTAL(9,K5:K1048576)</f>
        <v>997470.56</v>
      </c>
    </row>
    <row r="4" spans="1:11" s="89" customFormat="1" ht="14.4" customHeight="1" thickBot="1" x14ac:dyDescent="0.35">
      <c r="A4" s="555" t="s">
        <v>7</v>
      </c>
      <c r="B4" s="556" t="s">
        <v>8</v>
      </c>
      <c r="C4" s="556" t="s">
        <v>0</v>
      </c>
      <c r="D4" s="556" t="s">
        <v>9</v>
      </c>
      <c r="E4" s="556" t="s">
        <v>10</v>
      </c>
      <c r="F4" s="556" t="s">
        <v>2</v>
      </c>
      <c r="G4" s="556" t="s">
        <v>128</v>
      </c>
      <c r="H4" s="557" t="s">
        <v>14</v>
      </c>
      <c r="I4" s="558" t="s">
        <v>228</v>
      </c>
      <c r="J4" s="558" t="s">
        <v>16</v>
      </c>
      <c r="K4" s="559" t="s">
        <v>18</v>
      </c>
    </row>
    <row r="5" spans="1:11" ht="14.4" customHeight="1" x14ac:dyDescent="0.3">
      <c r="A5" s="560" t="s">
        <v>435</v>
      </c>
      <c r="B5" s="561" t="s">
        <v>437</v>
      </c>
      <c r="C5" s="562" t="s">
        <v>445</v>
      </c>
      <c r="D5" s="563" t="s">
        <v>446</v>
      </c>
      <c r="E5" s="562" t="s">
        <v>1345</v>
      </c>
      <c r="F5" s="563" t="s">
        <v>1346</v>
      </c>
      <c r="G5" s="562" t="s">
        <v>1357</v>
      </c>
      <c r="H5" s="562" t="s">
        <v>1358</v>
      </c>
      <c r="I5" s="564">
        <v>260.3</v>
      </c>
      <c r="J5" s="564">
        <v>1</v>
      </c>
      <c r="K5" s="565">
        <v>260.3</v>
      </c>
    </row>
    <row r="6" spans="1:11" ht="14.4" customHeight="1" x14ac:dyDescent="0.3">
      <c r="A6" s="566" t="s">
        <v>435</v>
      </c>
      <c r="B6" s="567" t="s">
        <v>437</v>
      </c>
      <c r="C6" s="568" t="s">
        <v>445</v>
      </c>
      <c r="D6" s="569" t="s">
        <v>446</v>
      </c>
      <c r="E6" s="568" t="s">
        <v>1345</v>
      </c>
      <c r="F6" s="569" t="s">
        <v>1346</v>
      </c>
      <c r="G6" s="568" t="s">
        <v>1359</v>
      </c>
      <c r="H6" s="568" t="s">
        <v>1360</v>
      </c>
      <c r="I6" s="570">
        <v>124.52</v>
      </c>
      <c r="J6" s="570">
        <v>5</v>
      </c>
      <c r="K6" s="571">
        <v>622.6</v>
      </c>
    </row>
    <row r="7" spans="1:11" ht="14.4" customHeight="1" x14ac:dyDescent="0.3">
      <c r="A7" s="566" t="s">
        <v>435</v>
      </c>
      <c r="B7" s="567" t="s">
        <v>437</v>
      </c>
      <c r="C7" s="568" t="s">
        <v>445</v>
      </c>
      <c r="D7" s="569" t="s">
        <v>446</v>
      </c>
      <c r="E7" s="568" t="s">
        <v>1345</v>
      </c>
      <c r="F7" s="569" t="s">
        <v>1346</v>
      </c>
      <c r="G7" s="568" t="s">
        <v>1361</v>
      </c>
      <c r="H7" s="568" t="s">
        <v>1362</v>
      </c>
      <c r="I7" s="570">
        <v>8.58</v>
      </c>
      <c r="J7" s="570">
        <v>36</v>
      </c>
      <c r="K7" s="571">
        <v>308.88</v>
      </c>
    </row>
    <row r="8" spans="1:11" ht="14.4" customHeight="1" x14ac:dyDescent="0.3">
      <c r="A8" s="566" t="s">
        <v>435</v>
      </c>
      <c r="B8" s="567" t="s">
        <v>437</v>
      </c>
      <c r="C8" s="568" t="s">
        <v>445</v>
      </c>
      <c r="D8" s="569" t="s">
        <v>446</v>
      </c>
      <c r="E8" s="568" t="s">
        <v>1345</v>
      </c>
      <c r="F8" s="569" t="s">
        <v>1346</v>
      </c>
      <c r="G8" s="568" t="s">
        <v>1363</v>
      </c>
      <c r="H8" s="568" t="s">
        <v>1364</v>
      </c>
      <c r="I8" s="570">
        <v>26.32</v>
      </c>
      <c r="J8" s="570">
        <v>10</v>
      </c>
      <c r="K8" s="571">
        <v>263.2</v>
      </c>
    </row>
    <row r="9" spans="1:11" ht="14.4" customHeight="1" x14ac:dyDescent="0.3">
      <c r="A9" s="566" t="s">
        <v>435</v>
      </c>
      <c r="B9" s="567" t="s">
        <v>437</v>
      </c>
      <c r="C9" s="568" t="s">
        <v>445</v>
      </c>
      <c r="D9" s="569" t="s">
        <v>446</v>
      </c>
      <c r="E9" s="568" t="s">
        <v>1347</v>
      </c>
      <c r="F9" s="569" t="s">
        <v>1348</v>
      </c>
      <c r="G9" s="568" t="s">
        <v>1365</v>
      </c>
      <c r="H9" s="568" t="s">
        <v>1366</v>
      </c>
      <c r="I9" s="570">
        <v>0.93</v>
      </c>
      <c r="J9" s="570">
        <v>500</v>
      </c>
      <c r="K9" s="571">
        <v>465</v>
      </c>
    </row>
    <row r="10" spans="1:11" ht="14.4" customHeight="1" x14ac:dyDescent="0.3">
      <c r="A10" s="566" t="s">
        <v>435</v>
      </c>
      <c r="B10" s="567" t="s">
        <v>437</v>
      </c>
      <c r="C10" s="568" t="s">
        <v>445</v>
      </c>
      <c r="D10" s="569" t="s">
        <v>446</v>
      </c>
      <c r="E10" s="568" t="s">
        <v>1347</v>
      </c>
      <c r="F10" s="569" t="s">
        <v>1348</v>
      </c>
      <c r="G10" s="568" t="s">
        <v>1367</v>
      </c>
      <c r="H10" s="568" t="s">
        <v>1368</v>
      </c>
      <c r="I10" s="570">
        <v>1.78</v>
      </c>
      <c r="J10" s="570">
        <v>50</v>
      </c>
      <c r="K10" s="571">
        <v>89</v>
      </c>
    </row>
    <row r="11" spans="1:11" ht="14.4" customHeight="1" x14ac:dyDescent="0.3">
      <c r="A11" s="566" t="s">
        <v>435</v>
      </c>
      <c r="B11" s="567" t="s">
        <v>437</v>
      </c>
      <c r="C11" s="568" t="s">
        <v>445</v>
      </c>
      <c r="D11" s="569" t="s">
        <v>446</v>
      </c>
      <c r="E11" s="568" t="s">
        <v>1347</v>
      </c>
      <c r="F11" s="569" t="s">
        <v>1348</v>
      </c>
      <c r="G11" s="568" t="s">
        <v>1369</v>
      </c>
      <c r="H11" s="568" t="s">
        <v>1370</v>
      </c>
      <c r="I11" s="570">
        <v>1.77</v>
      </c>
      <c r="J11" s="570">
        <v>50</v>
      </c>
      <c r="K11" s="571">
        <v>88.5</v>
      </c>
    </row>
    <row r="12" spans="1:11" ht="14.4" customHeight="1" x14ac:dyDescent="0.3">
      <c r="A12" s="566" t="s">
        <v>435</v>
      </c>
      <c r="B12" s="567" t="s">
        <v>437</v>
      </c>
      <c r="C12" s="568" t="s">
        <v>445</v>
      </c>
      <c r="D12" s="569" t="s">
        <v>446</v>
      </c>
      <c r="E12" s="568" t="s">
        <v>1347</v>
      </c>
      <c r="F12" s="569" t="s">
        <v>1348</v>
      </c>
      <c r="G12" s="568" t="s">
        <v>1371</v>
      </c>
      <c r="H12" s="568" t="s">
        <v>1372</v>
      </c>
      <c r="I12" s="570">
        <v>1.78</v>
      </c>
      <c r="J12" s="570">
        <v>100</v>
      </c>
      <c r="K12" s="571">
        <v>178</v>
      </c>
    </row>
    <row r="13" spans="1:11" ht="14.4" customHeight="1" x14ac:dyDescent="0.3">
      <c r="A13" s="566" t="s">
        <v>435</v>
      </c>
      <c r="B13" s="567" t="s">
        <v>437</v>
      </c>
      <c r="C13" s="568" t="s">
        <v>445</v>
      </c>
      <c r="D13" s="569" t="s">
        <v>446</v>
      </c>
      <c r="E13" s="568" t="s">
        <v>1347</v>
      </c>
      <c r="F13" s="569" t="s">
        <v>1348</v>
      </c>
      <c r="G13" s="568" t="s">
        <v>1373</v>
      </c>
      <c r="H13" s="568" t="s">
        <v>1374</v>
      </c>
      <c r="I13" s="570">
        <v>1.73</v>
      </c>
      <c r="J13" s="570">
        <v>1200</v>
      </c>
      <c r="K13" s="571">
        <v>2066</v>
      </c>
    </row>
    <row r="14" spans="1:11" ht="14.4" customHeight="1" x14ac:dyDescent="0.3">
      <c r="A14" s="566" t="s">
        <v>435</v>
      </c>
      <c r="B14" s="567" t="s">
        <v>437</v>
      </c>
      <c r="C14" s="568" t="s">
        <v>445</v>
      </c>
      <c r="D14" s="569" t="s">
        <v>446</v>
      </c>
      <c r="E14" s="568" t="s">
        <v>1347</v>
      </c>
      <c r="F14" s="569" t="s">
        <v>1348</v>
      </c>
      <c r="G14" s="568" t="s">
        <v>1375</v>
      </c>
      <c r="H14" s="568" t="s">
        <v>1376</v>
      </c>
      <c r="I14" s="570">
        <v>1.76</v>
      </c>
      <c r="J14" s="570">
        <v>100</v>
      </c>
      <c r="K14" s="571">
        <v>176</v>
      </c>
    </row>
    <row r="15" spans="1:11" ht="14.4" customHeight="1" x14ac:dyDescent="0.3">
      <c r="A15" s="566" t="s">
        <v>435</v>
      </c>
      <c r="B15" s="567" t="s">
        <v>437</v>
      </c>
      <c r="C15" s="568" t="s">
        <v>445</v>
      </c>
      <c r="D15" s="569" t="s">
        <v>446</v>
      </c>
      <c r="E15" s="568" t="s">
        <v>1347</v>
      </c>
      <c r="F15" s="569" t="s">
        <v>1348</v>
      </c>
      <c r="G15" s="568" t="s">
        <v>1377</v>
      </c>
      <c r="H15" s="568" t="s">
        <v>1378</v>
      </c>
      <c r="I15" s="570">
        <v>1.7250000000000001</v>
      </c>
      <c r="J15" s="570">
        <v>1000</v>
      </c>
      <c r="K15" s="571">
        <v>1720</v>
      </c>
    </row>
    <row r="16" spans="1:11" ht="14.4" customHeight="1" x14ac:dyDescent="0.3">
      <c r="A16" s="566" t="s">
        <v>435</v>
      </c>
      <c r="B16" s="567" t="s">
        <v>437</v>
      </c>
      <c r="C16" s="568" t="s">
        <v>445</v>
      </c>
      <c r="D16" s="569" t="s">
        <v>446</v>
      </c>
      <c r="E16" s="568" t="s">
        <v>1347</v>
      </c>
      <c r="F16" s="569" t="s">
        <v>1348</v>
      </c>
      <c r="G16" s="568" t="s">
        <v>1379</v>
      </c>
      <c r="H16" s="568" t="s">
        <v>1380</v>
      </c>
      <c r="I16" s="570">
        <v>0.01</v>
      </c>
      <c r="J16" s="570">
        <v>1000</v>
      </c>
      <c r="K16" s="571">
        <v>10</v>
      </c>
    </row>
    <row r="17" spans="1:11" ht="14.4" customHeight="1" x14ac:dyDescent="0.3">
      <c r="A17" s="566" t="s">
        <v>435</v>
      </c>
      <c r="B17" s="567" t="s">
        <v>437</v>
      </c>
      <c r="C17" s="568" t="s">
        <v>445</v>
      </c>
      <c r="D17" s="569" t="s">
        <v>446</v>
      </c>
      <c r="E17" s="568" t="s">
        <v>1347</v>
      </c>
      <c r="F17" s="569" t="s">
        <v>1348</v>
      </c>
      <c r="G17" s="568" t="s">
        <v>1381</v>
      </c>
      <c r="H17" s="568" t="s">
        <v>1382</v>
      </c>
      <c r="I17" s="570">
        <v>2.38</v>
      </c>
      <c r="J17" s="570">
        <v>200</v>
      </c>
      <c r="K17" s="571">
        <v>476</v>
      </c>
    </row>
    <row r="18" spans="1:11" ht="14.4" customHeight="1" x14ac:dyDescent="0.3">
      <c r="A18" s="566" t="s">
        <v>435</v>
      </c>
      <c r="B18" s="567" t="s">
        <v>437</v>
      </c>
      <c r="C18" s="568" t="s">
        <v>445</v>
      </c>
      <c r="D18" s="569" t="s">
        <v>446</v>
      </c>
      <c r="E18" s="568" t="s">
        <v>1347</v>
      </c>
      <c r="F18" s="569" t="s">
        <v>1348</v>
      </c>
      <c r="G18" s="568" t="s">
        <v>1383</v>
      </c>
      <c r="H18" s="568" t="s">
        <v>1384</v>
      </c>
      <c r="I18" s="570">
        <v>15</v>
      </c>
      <c r="J18" s="570">
        <v>10</v>
      </c>
      <c r="K18" s="571">
        <v>150</v>
      </c>
    </row>
    <row r="19" spans="1:11" ht="14.4" customHeight="1" x14ac:dyDescent="0.3">
      <c r="A19" s="566" t="s">
        <v>435</v>
      </c>
      <c r="B19" s="567" t="s">
        <v>437</v>
      </c>
      <c r="C19" s="568" t="s">
        <v>445</v>
      </c>
      <c r="D19" s="569" t="s">
        <v>446</v>
      </c>
      <c r="E19" s="568" t="s">
        <v>1347</v>
      </c>
      <c r="F19" s="569" t="s">
        <v>1348</v>
      </c>
      <c r="G19" s="568" t="s">
        <v>1385</v>
      </c>
      <c r="H19" s="568" t="s">
        <v>1386</v>
      </c>
      <c r="I19" s="570">
        <v>2.84</v>
      </c>
      <c r="J19" s="570">
        <v>200</v>
      </c>
      <c r="K19" s="571">
        <v>568</v>
      </c>
    </row>
    <row r="20" spans="1:11" ht="14.4" customHeight="1" x14ac:dyDescent="0.3">
      <c r="A20" s="566" t="s">
        <v>435</v>
      </c>
      <c r="B20" s="567" t="s">
        <v>437</v>
      </c>
      <c r="C20" s="568" t="s">
        <v>445</v>
      </c>
      <c r="D20" s="569" t="s">
        <v>446</v>
      </c>
      <c r="E20" s="568" t="s">
        <v>1351</v>
      </c>
      <c r="F20" s="569" t="s">
        <v>1352</v>
      </c>
      <c r="G20" s="568" t="s">
        <v>1387</v>
      </c>
      <c r="H20" s="568" t="s">
        <v>1388</v>
      </c>
      <c r="I20" s="570">
        <v>0.28000000000000003</v>
      </c>
      <c r="J20" s="570">
        <v>500</v>
      </c>
      <c r="K20" s="571">
        <v>140</v>
      </c>
    </row>
    <row r="21" spans="1:11" ht="14.4" customHeight="1" x14ac:dyDescent="0.3">
      <c r="A21" s="566" t="s">
        <v>435</v>
      </c>
      <c r="B21" s="567" t="s">
        <v>437</v>
      </c>
      <c r="C21" s="568" t="s">
        <v>445</v>
      </c>
      <c r="D21" s="569" t="s">
        <v>446</v>
      </c>
      <c r="E21" s="568" t="s">
        <v>1351</v>
      </c>
      <c r="F21" s="569" t="s">
        <v>1352</v>
      </c>
      <c r="G21" s="568" t="s">
        <v>1389</v>
      </c>
      <c r="H21" s="568" t="s">
        <v>1390</v>
      </c>
      <c r="I21" s="570">
        <v>0.28999999999999998</v>
      </c>
      <c r="J21" s="570">
        <v>1000</v>
      </c>
      <c r="K21" s="571">
        <v>290</v>
      </c>
    </row>
    <row r="22" spans="1:11" ht="14.4" customHeight="1" x14ac:dyDescent="0.3">
      <c r="A22" s="566" t="s">
        <v>435</v>
      </c>
      <c r="B22" s="567" t="s">
        <v>437</v>
      </c>
      <c r="C22" s="568" t="s">
        <v>445</v>
      </c>
      <c r="D22" s="569" t="s">
        <v>446</v>
      </c>
      <c r="E22" s="568" t="s">
        <v>1351</v>
      </c>
      <c r="F22" s="569" t="s">
        <v>1352</v>
      </c>
      <c r="G22" s="568" t="s">
        <v>1391</v>
      </c>
      <c r="H22" s="568" t="s">
        <v>1392</v>
      </c>
      <c r="I22" s="570">
        <v>0.68</v>
      </c>
      <c r="J22" s="570">
        <v>200</v>
      </c>
      <c r="K22" s="571">
        <v>136</v>
      </c>
    </row>
    <row r="23" spans="1:11" ht="14.4" customHeight="1" x14ac:dyDescent="0.3">
      <c r="A23" s="566" t="s">
        <v>435</v>
      </c>
      <c r="B23" s="567" t="s">
        <v>437</v>
      </c>
      <c r="C23" s="568" t="s">
        <v>445</v>
      </c>
      <c r="D23" s="569" t="s">
        <v>446</v>
      </c>
      <c r="E23" s="568" t="s">
        <v>1351</v>
      </c>
      <c r="F23" s="569" t="s">
        <v>1352</v>
      </c>
      <c r="G23" s="568" t="s">
        <v>1393</v>
      </c>
      <c r="H23" s="568" t="s">
        <v>1394</v>
      </c>
      <c r="I23" s="570">
        <v>0.3</v>
      </c>
      <c r="J23" s="570">
        <v>200</v>
      </c>
      <c r="K23" s="571">
        <v>60</v>
      </c>
    </row>
    <row r="24" spans="1:11" ht="14.4" customHeight="1" x14ac:dyDescent="0.3">
      <c r="A24" s="566" t="s">
        <v>435</v>
      </c>
      <c r="B24" s="567" t="s">
        <v>437</v>
      </c>
      <c r="C24" s="568" t="s">
        <v>445</v>
      </c>
      <c r="D24" s="569" t="s">
        <v>446</v>
      </c>
      <c r="E24" s="568" t="s">
        <v>1353</v>
      </c>
      <c r="F24" s="569" t="s">
        <v>1354</v>
      </c>
      <c r="G24" s="568" t="s">
        <v>1395</v>
      </c>
      <c r="H24" s="568" t="s">
        <v>1396</v>
      </c>
      <c r="I24" s="570">
        <v>0.77999999999999992</v>
      </c>
      <c r="J24" s="570">
        <v>2500</v>
      </c>
      <c r="K24" s="571">
        <v>1930</v>
      </c>
    </row>
    <row r="25" spans="1:11" ht="14.4" customHeight="1" x14ac:dyDescent="0.3">
      <c r="A25" s="566" t="s">
        <v>435</v>
      </c>
      <c r="B25" s="567" t="s">
        <v>437</v>
      </c>
      <c r="C25" s="568" t="s">
        <v>445</v>
      </c>
      <c r="D25" s="569" t="s">
        <v>446</v>
      </c>
      <c r="E25" s="568" t="s">
        <v>1353</v>
      </c>
      <c r="F25" s="569" t="s">
        <v>1354</v>
      </c>
      <c r="G25" s="568" t="s">
        <v>1397</v>
      </c>
      <c r="H25" s="568" t="s">
        <v>1398</v>
      </c>
      <c r="I25" s="570">
        <v>1.1599999999999999</v>
      </c>
      <c r="J25" s="570">
        <v>1800</v>
      </c>
      <c r="K25" s="571">
        <v>2088</v>
      </c>
    </row>
    <row r="26" spans="1:11" ht="14.4" customHeight="1" x14ac:dyDescent="0.3">
      <c r="A26" s="566" t="s">
        <v>435</v>
      </c>
      <c r="B26" s="567" t="s">
        <v>437</v>
      </c>
      <c r="C26" s="568" t="s">
        <v>445</v>
      </c>
      <c r="D26" s="569" t="s">
        <v>446</v>
      </c>
      <c r="E26" s="568" t="s">
        <v>1353</v>
      </c>
      <c r="F26" s="569" t="s">
        <v>1354</v>
      </c>
      <c r="G26" s="568" t="s">
        <v>1399</v>
      </c>
      <c r="H26" s="568" t="s">
        <v>1400</v>
      </c>
      <c r="I26" s="570">
        <v>0.77499999999999991</v>
      </c>
      <c r="J26" s="570">
        <v>1000</v>
      </c>
      <c r="K26" s="571">
        <v>775</v>
      </c>
    </row>
    <row r="27" spans="1:11" ht="14.4" customHeight="1" x14ac:dyDescent="0.3">
      <c r="A27" s="566" t="s">
        <v>435</v>
      </c>
      <c r="B27" s="567" t="s">
        <v>437</v>
      </c>
      <c r="C27" s="568" t="s">
        <v>449</v>
      </c>
      <c r="D27" s="569" t="s">
        <v>450</v>
      </c>
      <c r="E27" s="568" t="s">
        <v>1345</v>
      </c>
      <c r="F27" s="569" t="s">
        <v>1346</v>
      </c>
      <c r="G27" s="568" t="s">
        <v>1357</v>
      </c>
      <c r="H27" s="568" t="s">
        <v>1358</v>
      </c>
      <c r="I27" s="570">
        <v>238.42333333333332</v>
      </c>
      <c r="J27" s="570">
        <v>3</v>
      </c>
      <c r="K27" s="571">
        <v>715.27</v>
      </c>
    </row>
    <row r="28" spans="1:11" ht="14.4" customHeight="1" x14ac:dyDescent="0.3">
      <c r="A28" s="566" t="s">
        <v>435</v>
      </c>
      <c r="B28" s="567" t="s">
        <v>437</v>
      </c>
      <c r="C28" s="568" t="s">
        <v>449</v>
      </c>
      <c r="D28" s="569" t="s">
        <v>450</v>
      </c>
      <c r="E28" s="568" t="s">
        <v>1345</v>
      </c>
      <c r="F28" s="569" t="s">
        <v>1346</v>
      </c>
      <c r="G28" s="568" t="s">
        <v>1359</v>
      </c>
      <c r="H28" s="568" t="s">
        <v>1360</v>
      </c>
      <c r="I28" s="570">
        <v>124.53</v>
      </c>
      <c r="J28" s="570">
        <v>5</v>
      </c>
      <c r="K28" s="571">
        <v>622.65</v>
      </c>
    </row>
    <row r="29" spans="1:11" ht="14.4" customHeight="1" x14ac:dyDescent="0.3">
      <c r="A29" s="566" t="s">
        <v>435</v>
      </c>
      <c r="B29" s="567" t="s">
        <v>437</v>
      </c>
      <c r="C29" s="568" t="s">
        <v>449</v>
      </c>
      <c r="D29" s="569" t="s">
        <v>450</v>
      </c>
      <c r="E29" s="568" t="s">
        <v>1345</v>
      </c>
      <c r="F29" s="569" t="s">
        <v>1346</v>
      </c>
      <c r="G29" s="568" t="s">
        <v>1361</v>
      </c>
      <c r="H29" s="568" t="s">
        <v>1362</v>
      </c>
      <c r="I29" s="570">
        <v>8.5833333333333339</v>
      </c>
      <c r="J29" s="570">
        <v>84</v>
      </c>
      <c r="K29" s="571">
        <v>721.07999999999993</v>
      </c>
    </row>
    <row r="30" spans="1:11" ht="14.4" customHeight="1" x14ac:dyDescent="0.3">
      <c r="A30" s="566" t="s">
        <v>435</v>
      </c>
      <c r="B30" s="567" t="s">
        <v>437</v>
      </c>
      <c r="C30" s="568" t="s">
        <v>449</v>
      </c>
      <c r="D30" s="569" t="s">
        <v>450</v>
      </c>
      <c r="E30" s="568" t="s">
        <v>1345</v>
      </c>
      <c r="F30" s="569" t="s">
        <v>1346</v>
      </c>
      <c r="G30" s="568" t="s">
        <v>1363</v>
      </c>
      <c r="H30" s="568" t="s">
        <v>1364</v>
      </c>
      <c r="I30" s="570">
        <v>26.32</v>
      </c>
      <c r="J30" s="570">
        <v>28</v>
      </c>
      <c r="K30" s="571">
        <v>736.96</v>
      </c>
    </row>
    <row r="31" spans="1:11" ht="14.4" customHeight="1" x14ac:dyDescent="0.3">
      <c r="A31" s="566" t="s">
        <v>435</v>
      </c>
      <c r="B31" s="567" t="s">
        <v>437</v>
      </c>
      <c r="C31" s="568" t="s">
        <v>449</v>
      </c>
      <c r="D31" s="569" t="s">
        <v>450</v>
      </c>
      <c r="E31" s="568" t="s">
        <v>1347</v>
      </c>
      <c r="F31" s="569" t="s">
        <v>1348</v>
      </c>
      <c r="G31" s="568" t="s">
        <v>1401</v>
      </c>
      <c r="H31" s="568" t="s">
        <v>1402</v>
      </c>
      <c r="I31" s="570">
        <v>11.14</v>
      </c>
      <c r="J31" s="570">
        <v>200</v>
      </c>
      <c r="K31" s="571">
        <v>2228</v>
      </c>
    </row>
    <row r="32" spans="1:11" ht="14.4" customHeight="1" x14ac:dyDescent="0.3">
      <c r="A32" s="566" t="s">
        <v>435</v>
      </c>
      <c r="B32" s="567" t="s">
        <v>437</v>
      </c>
      <c r="C32" s="568" t="s">
        <v>449</v>
      </c>
      <c r="D32" s="569" t="s">
        <v>450</v>
      </c>
      <c r="E32" s="568" t="s">
        <v>1347</v>
      </c>
      <c r="F32" s="569" t="s">
        <v>1348</v>
      </c>
      <c r="G32" s="568" t="s">
        <v>1403</v>
      </c>
      <c r="H32" s="568" t="s">
        <v>1404</v>
      </c>
      <c r="I32" s="570">
        <v>0.42</v>
      </c>
      <c r="J32" s="570">
        <v>2000</v>
      </c>
      <c r="K32" s="571">
        <v>840</v>
      </c>
    </row>
    <row r="33" spans="1:11" ht="14.4" customHeight="1" x14ac:dyDescent="0.3">
      <c r="A33" s="566" t="s">
        <v>435</v>
      </c>
      <c r="B33" s="567" t="s">
        <v>437</v>
      </c>
      <c r="C33" s="568" t="s">
        <v>449</v>
      </c>
      <c r="D33" s="569" t="s">
        <v>450</v>
      </c>
      <c r="E33" s="568" t="s">
        <v>1347</v>
      </c>
      <c r="F33" s="569" t="s">
        <v>1348</v>
      </c>
      <c r="G33" s="568" t="s">
        <v>1405</v>
      </c>
      <c r="H33" s="568" t="s">
        <v>1406</v>
      </c>
      <c r="I33" s="570">
        <v>36.83</v>
      </c>
      <c r="J33" s="570">
        <v>5</v>
      </c>
      <c r="K33" s="571">
        <v>184.15</v>
      </c>
    </row>
    <row r="34" spans="1:11" ht="14.4" customHeight="1" x14ac:dyDescent="0.3">
      <c r="A34" s="566" t="s">
        <v>435</v>
      </c>
      <c r="B34" s="567" t="s">
        <v>437</v>
      </c>
      <c r="C34" s="568" t="s">
        <v>449</v>
      </c>
      <c r="D34" s="569" t="s">
        <v>450</v>
      </c>
      <c r="E34" s="568" t="s">
        <v>1347</v>
      </c>
      <c r="F34" s="569" t="s">
        <v>1348</v>
      </c>
      <c r="G34" s="568" t="s">
        <v>1407</v>
      </c>
      <c r="H34" s="568" t="s">
        <v>1408</v>
      </c>
      <c r="I34" s="570">
        <v>2.1800000000000002</v>
      </c>
      <c r="J34" s="570">
        <v>100</v>
      </c>
      <c r="K34" s="571">
        <v>218</v>
      </c>
    </row>
    <row r="35" spans="1:11" ht="14.4" customHeight="1" x14ac:dyDescent="0.3">
      <c r="A35" s="566" t="s">
        <v>435</v>
      </c>
      <c r="B35" s="567" t="s">
        <v>437</v>
      </c>
      <c r="C35" s="568" t="s">
        <v>449</v>
      </c>
      <c r="D35" s="569" t="s">
        <v>450</v>
      </c>
      <c r="E35" s="568" t="s">
        <v>1347</v>
      </c>
      <c r="F35" s="569" t="s">
        <v>1348</v>
      </c>
      <c r="G35" s="568" t="s">
        <v>1409</v>
      </c>
      <c r="H35" s="568" t="s">
        <v>1410</v>
      </c>
      <c r="I35" s="570">
        <v>1.57</v>
      </c>
      <c r="J35" s="570">
        <v>1000</v>
      </c>
      <c r="K35" s="571">
        <v>1570</v>
      </c>
    </row>
    <row r="36" spans="1:11" ht="14.4" customHeight="1" x14ac:dyDescent="0.3">
      <c r="A36" s="566" t="s">
        <v>435</v>
      </c>
      <c r="B36" s="567" t="s">
        <v>437</v>
      </c>
      <c r="C36" s="568" t="s">
        <v>449</v>
      </c>
      <c r="D36" s="569" t="s">
        <v>450</v>
      </c>
      <c r="E36" s="568" t="s">
        <v>1347</v>
      </c>
      <c r="F36" s="569" t="s">
        <v>1348</v>
      </c>
      <c r="G36" s="568" t="s">
        <v>1411</v>
      </c>
      <c r="H36" s="568" t="s">
        <v>1412</v>
      </c>
      <c r="I36" s="570">
        <v>5.1199999999999992</v>
      </c>
      <c r="J36" s="570">
        <v>1700</v>
      </c>
      <c r="K36" s="571">
        <v>8705</v>
      </c>
    </row>
    <row r="37" spans="1:11" ht="14.4" customHeight="1" x14ac:dyDescent="0.3">
      <c r="A37" s="566" t="s">
        <v>435</v>
      </c>
      <c r="B37" s="567" t="s">
        <v>437</v>
      </c>
      <c r="C37" s="568" t="s">
        <v>449</v>
      </c>
      <c r="D37" s="569" t="s">
        <v>450</v>
      </c>
      <c r="E37" s="568" t="s">
        <v>1347</v>
      </c>
      <c r="F37" s="569" t="s">
        <v>1348</v>
      </c>
      <c r="G37" s="568" t="s">
        <v>1413</v>
      </c>
      <c r="H37" s="568" t="s">
        <v>1414</v>
      </c>
      <c r="I37" s="570">
        <v>114.77</v>
      </c>
      <c r="J37" s="570">
        <v>140</v>
      </c>
      <c r="K37" s="571">
        <v>16067.589999999998</v>
      </c>
    </row>
    <row r="38" spans="1:11" ht="14.4" customHeight="1" x14ac:dyDescent="0.3">
      <c r="A38" s="566" t="s">
        <v>435</v>
      </c>
      <c r="B38" s="567" t="s">
        <v>437</v>
      </c>
      <c r="C38" s="568" t="s">
        <v>449</v>
      </c>
      <c r="D38" s="569" t="s">
        <v>450</v>
      </c>
      <c r="E38" s="568" t="s">
        <v>1347</v>
      </c>
      <c r="F38" s="569" t="s">
        <v>1348</v>
      </c>
      <c r="G38" s="568" t="s">
        <v>1415</v>
      </c>
      <c r="H38" s="568" t="s">
        <v>1416</v>
      </c>
      <c r="I38" s="570">
        <v>8.23</v>
      </c>
      <c r="J38" s="570">
        <v>1800</v>
      </c>
      <c r="K38" s="571">
        <v>14810.4</v>
      </c>
    </row>
    <row r="39" spans="1:11" ht="14.4" customHeight="1" x14ac:dyDescent="0.3">
      <c r="A39" s="566" t="s">
        <v>435</v>
      </c>
      <c r="B39" s="567" t="s">
        <v>437</v>
      </c>
      <c r="C39" s="568" t="s">
        <v>449</v>
      </c>
      <c r="D39" s="569" t="s">
        <v>450</v>
      </c>
      <c r="E39" s="568" t="s">
        <v>1347</v>
      </c>
      <c r="F39" s="569" t="s">
        <v>1348</v>
      </c>
      <c r="G39" s="568" t="s">
        <v>1417</v>
      </c>
      <c r="H39" s="568" t="s">
        <v>1418</v>
      </c>
      <c r="I39" s="570">
        <v>17.98</v>
      </c>
      <c r="J39" s="570">
        <v>100</v>
      </c>
      <c r="K39" s="571">
        <v>1798</v>
      </c>
    </row>
    <row r="40" spans="1:11" ht="14.4" customHeight="1" x14ac:dyDescent="0.3">
      <c r="A40" s="566" t="s">
        <v>435</v>
      </c>
      <c r="B40" s="567" t="s">
        <v>437</v>
      </c>
      <c r="C40" s="568" t="s">
        <v>449</v>
      </c>
      <c r="D40" s="569" t="s">
        <v>450</v>
      </c>
      <c r="E40" s="568" t="s">
        <v>1347</v>
      </c>
      <c r="F40" s="569" t="s">
        <v>1348</v>
      </c>
      <c r="G40" s="568" t="s">
        <v>1419</v>
      </c>
      <c r="H40" s="568" t="s">
        <v>1420</v>
      </c>
      <c r="I40" s="570">
        <v>17.7</v>
      </c>
      <c r="J40" s="570">
        <v>300</v>
      </c>
      <c r="K40" s="571">
        <v>5310</v>
      </c>
    </row>
    <row r="41" spans="1:11" ht="14.4" customHeight="1" x14ac:dyDescent="0.3">
      <c r="A41" s="566" t="s">
        <v>435</v>
      </c>
      <c r="B41" s="567" t="s">
        <v>437</v>
      </c>
      <c r="C41" s="568" t="s">
        <v>449</v>
      </c>
      <c r="D41" s="569" t="s">
        <v>450</v>
      </c>
      <c r="E41" s="568" t="s">
        <v>1347</v>
      </c>
      <c r="F41" s="569" t="s">
        <v>1348</v>
      </c>
      <c r="G41" s="568" t="s">
        <v>1421</v>
      </c>
      <c r="H41" s="568" t="s">
        <v>1422</v>
      </c>
      <c r="I41" s="570">
        <v>0.47</v>
      </c>
      <c r="J41" s="570">
        <v>2000</v>
      </c>
      <c r="K41" s="571">
        <v>940</v>
      </c>
    </row>
    <row r="42" spans="1:11" ht="14.4" customHeight="1" x14ac:dyDescent="0.3">
      <c r="A42" s="566" t="s">
        <v>435</v>
      </c>
      <c r="B42" s="567" t="s">
        <v>437</v>
      </c>
      <c r="C42" s="568" t="s">
        <v>449</v>
      </c>
      <c r="D42" s="569" t="s">
        <v>450</v>
      </c>
      <c r="E42" s="568" t="s">
        <v>1347</v>
      </c>
      <c r="F42" s="569" t="s">
        <v>1348</v>
      </c>
      <c r="G42" s="568" t="s">
        <v>1423</v>
      </c>
      <c r="H42" s="568" t="s">
        <v>1424</v>
      </c>
      <c r="I42" s="570">
        <v>138.36000000000001</v>
      </c>
      <c r="J42" s="570">
        <v>60</v>
      </c>
      <c r="K42" s="571">
        <v>8301.74</v>
      </c>
    </row>
    <row r="43" spans="1:11" ht="14.4" customHeight="1" x14ac:dyDescent="0.3">
      <c r="A43" s="566" t="s">
        <v>435</v>
      </c>
      <c r="B43" s="567" t="s">
        <v>437</v>
      </c>
      <c r="C43" s="568" t="s">
        <v>449</v>
      </c>
      <c r="D43" s="569" t="s">
        <v>450</v>
      </c>
      <c r="E43" s="568" t="s">
        <v>1351</v>
      </c>
      <c r="F43" s="569" t="s">
        <v>1352</v>
      </c>
      <c r="G43" s="568" t="s">
        <v>1389</v>
      </c>
      <c r="H43" s="568" t="s">
        <v>1390</v>
      </c>
      <c r="I43" s="570">
        <v>0.29499999999999998</v>
      </c>
      <c r="J43" s="570">
        <v>1500</v>
      </c>
      <c r="K43" s="571">
        <v>445</v>
      </c>
    </row>
    <row r="44" spans="1:11" ht="14.4" customHeight="1" x14ac:dyDescent="0.3">
      <c r="A44" s="566" t="s">
        <v>435</v>
      </c>
      <c r="B44" s="567" t="s">
        <v>437</v>
      </c>
      <c r="C44" s="568" t="s">
        <v>449</v>
      </c>
      <c r="D44" s="569" t="s">
        <v>450</v>
      </c>
      <c r="E44" s="568" t="s">
        <v>1353</v>
      </c>
      <c r="F44" s="569" t="s">
        <v>1354</v>
      </c>
      <c r="G44" s="568" t="s">
        <v>1395</v>
      </c>
      <c r="H44" s="568" t="s">
        <v>1396</v>
      </c>
      <c r="I44" s="570">
        <v>0.78599999999999992</v>
      </c>
      <c r="J44" s="570">
        <v>5000</v>
      </c>
      <c r="K44" s="571">
        <v>3930</v>
      </c>
    </row>
    <row r="45" spans="1:11" ht="14.4" customHeight="1" x14ac:dyDescent="0.3">
      <c r="A45" s="566" t="s">
        <v>435</v>
      </c>
      <c r="B45" s="567" t="s">
        <v>437</v>
      </c>
      <c r="C45" s="568" t="s">
        <v>449</v>
      </c>
      <c r="D45" s="569" t="s">
        <v>450</v>
      </c>
      <c r="E45" s="568" t="s">
        <v>1353</v>
      </c>
      <c r="F45" s="569" t="s">
        <v>1354</v>
      </c>
      <c r="G45" s="568" t="s">
        <v>1397</v>
      </c>
      <c r="H45" s="568" t="s">
        <v>1398</v>
      </c>
      <c r="I45" s="570">
        <v>1.18</v>
      </c>
      <c r="J45" s="570">
        <v>2500</v>
      </c>
      <c r="K45" s="571">
        <v>2957.37</v>
      </c>
    </row>
    <row r="46" spans="1:11" ht="14.4" customHeight="1" x14ac:dyDescent="0.3">
      <c r="A46" s="566" t="s">
        <v>435</v>
      </c>
      <c r="B46" s="567" t="s">
        <v>437</v>
      </c>
      <c r="C46" s="568" t="s">
        <v>449</v>
      </c>
      <c r="D46" s="569" t="s">
        <v>450</v>
      </c>
      <c r="E46" s="568" t="s">
        <v>1353</v>
      </c>
      <c r="F46" s="569" t="s">
        <v>1354</v>
      </c>
      <c r="G46" s="568" t="s">
        <v>1399</v>
      </c>
      <c r="H46" s="568" t="s">
        <v>1400</v>
      </c>
      <c r="I46" s="570">
        <v>0.78</v>
      </c>
      <c r="J46" s="570">
        <v>2000</v>
      </c>
      <c r="K46" s="571">
        <v>1560</v>
      </c>
    </row>
    <row r="47" spans="1:11" ht="14.4" customHeight="1" x14ac:dyDescent="0.3">
      <c r="A47" s="566" t="s">
        <v>435</v>
      </c>
      <c r="B47" s="567" t="s">
        <v>437</v>
      </c>
      <c r="C47" s="568" t="s">
        <v>449</v>
      </c>
      <c r="D47" s="569" t="s">
        <v>450</v>
      </c>
      <c r="E47" s="568" t="s">
        <v>1353</v>
      </c>
      <c r="F47" s="569" t="s">
        <v>1354</v>
      </c>
      <c r="G47" s="568" t="s">
        <v>1425</v>
      </c>
      <c r="H47" s="568" t="s">
        <v>1426</v>
      </c>
      <c r="I47" s="570">
        <v>0.82</v>
      </c>
      <c r="J47" s="570">
        <v>500</v>
      </c>
      <c r="K47" s="571">
        <v>410</v>
      </c>
    </row>
    <row r="48" spans="1:11" ht="14.4" customHeight="1" x14ac:dyDescent="0.3">
      <c r="A48" s="566" t="s">
        <v>435</v>
      </c>
      <c r="B48" s="567" t="s">
        <v>437</v>
      </c>
      <c r="C48" s="568" t="s">
        <v>451</v>
      </c>
      <c r="D48" s="569" t="s">
        <v>452</v>
      </c>
      <c r="E48" s="568" t="s">
        <v>1345</v>
      </c>
      <c r="F48" s="569" t="s">
        <v>1346</v>
      </c>
      <c r="G48" s="568" t="s">
        <v>1357</v>
      </c>
      <c r="H48" s="568" t="s">
        <v>1358</v>
      </c>
      <c r="I48" s="570">
        <v>260.3</v>
      </c>
      <c r="J48" s="570">
        <v>4</v>
      </c>
      <c r="K48" s="571">
        <v>1041.2</v>
      </c>
    </row>
    <row r="49" spans="1:11" ht="14.4" customHeight="1" x14ac:dyDescent="0.3">
      <c r="A49" s="566" t="s">
        <v>435</v>
      </c>
      <c r="B49" s="567" t="s">
        <v>437</v>
      </c>
      <c r="C49" s="568" t="s">
        <v>451</v>
      </c>
      <c r="D49" s="569" t="s">
        <v>452</v>
      </c>
      <c r="E49" s="568" t="s">
        <v>1347</v>
      </c>
      <c r="F49" s="569" t="s">
        <v>1348</v>
      </c>
      <c r="G49" s="568" t="s">
        <v>1427</v>
      </c>
      <c r="H49" s="568" t="s">
        <v>1428</v>
      </c>
      <c r="I49" s="570">
        <v>2.65</v>
      </c>
      <c r="J49" s="570">
        <v>100</v>
      </c>
      <c r="K49" s="571">
        <v>265</v>
      </c>
    </row>
    <row r="50" spans="1:11" ht="14.4" customHeight="1" x14ac:dyDescent="0.3">
      <c r="A50" s="566" t="s">
        <v>435</v>
      </c>
      <c r="B50" s="567" t="s">
        <v>437</v>
      </c>
      <c r="C50" s="568" t="s">
        <v>451</v>
      </c>
      <c r="D50" s="569" t="s">
        <v>452</v>
      </c>
      <c r="E50" s="568" t="s">
        <v>1347</v>
      </c>
      <c r="F50" s="569" t="s">
        <v>1348</v>
      </c>
      <c r="G50" s="568" t="s">
        <v>1365</v>
      </c>
      <c r="H50" s="568" t="s">
        <v>1366</v>
      </c>
      <c r="I50" s="570">
        <v>0.91333333333333344</v>
      </c>
      <c r="J50" s="570">
        <v>1800</v>
      </c>
      <c r="K50" s="571">
        <v>1634</v>
      </c>
    </row>
    <row r="51" spans="1:11" ht="14.4" customHeight="1" x14ac:dyDescent="0.3">
      <c r="A51" s="566" t="s">
        <v>435</v>
      </c>
      <c r="B51" s="567" t="s">
        <v>437</v>
      </c>
      <c r="C51" s="568" t="s">
        <v>451</v>
      </c>
      <c r="D51" s="569" t="s">
        <v>452</v>
      </c>
      <c r="E51" s="568" t="s">
        <v>1347</v>
      </c>
      <c r="F51" s="569" t="s">
        <v>1348</v>
      </c>
      <c r="G51" s="568" t="s">
        <v>1429</v>
      </c>
      <c r="H51" s="568" t="s">
        <v>1430</v>
      </c>
      <c r="I51" s="570">
        <v>1.44</v>
      </c>
      <c r="J51" s="570">
        <v>500</v>
      </c>
      <c r="K51" s="571">
        <v>720</v>
      </c>
    </row>
    <row r="52" spans="1:11" ht="14.4" customHeight="1" x14ac:dyDescent="0.3">
      <c r="A52" s="566" t="s">
        <v>435</v>
      </c>
      <c r="B52" s="567" t="s">
        <v>437</v>
      </c>
      <c r="C52" s="568" t="s">
        <v>451</v>
      </c>
      <c r="D52" s="569" t="s">
        <v>452</v>
      </c>
      <c r="E52" s="568" t="s">
        <v>1347</v>
      </c>
      <c r="F52" s="569" t="s">
        <v>1348</v>
      </c>
      <c r="G52" s="568" t="s">
        <v>1403</v>
      </c>
      <c r="H52" s="568" t="s">
        <v>1404</v>
      </c>
      <c r="I52" s="570">
        <v>0.42</v>
      </c>
      <c r="J52" s="570">
        <v>1500</v>
      </c>
      <c r="K52" s="571">
        <v>630</v>
      </c>
    </row>
    <row r="53" spans="1:11" ht="14.4" customHeight="1" x14ac:dyDescent="0.3">
      <c r="A53" s="566" t="s">
        <v>435</v>
      </c>
      <c r="B53" s="567" t="s">
        <v>437</v>
      </c>
      <c r="C53" s="568" t="s">
        <v>451</v>
      </c>
      <c r="D53" s="569" t="s">
        <v>452</v>
      </c>
      <c r="E53" s="568" t="s">
        <v>1347</v>
      </c>
      <c r="F53" s="569" t="s">
        <v>1348</v>
      </c>
      <c r="G53" s="568" t="s">
        <v>1431</v>
      </c>
      <c r="H53" s="568" t="s">
        <v>1432</v>
      </c>
      <c r="I53" s="570">
        <v>0.56999999999999995</v>
      </c>
      <c r="J53" s="570">
        <v>2300</v>
      </c>
      <c r="K53" s="571">
        <v>1314</v>
      </c>
    </row>
    <row r="54" spans="1:11" ht="14.4" customHeight="1" x14ac:dyDescent="0.3">
      <c r="A54" s="566" t="s">
        <v>435</v>
      </c>
      <c r="B54" s="567" t="s">
        <v>437</v>
      </c>
      <c r="C54" s="568" t="s">
        <v>451</v>
      </c>
      <c r="D54" s="569" t="s">
        <v>452</v>
      </c>
      <c r="E54" s="568" t="s">
        <v>1347</v>
      </c>
      <c r="F54" s="569" t="s">
        <v>1348</v>
      </c>
      <c r="G54" s="568" t="s">
        <v>1407</v>
      </c>
      <c r="H54" s="568" t="s">
        <v>1408</v>
      </c>
      <c r="I54" s="570">
        <v>2.19</v>
      </c>
      <c r="J54" s="570">
        <v>200</v>
      </c>
      <c r="K54" s="571">
        <v>438</v>
      </c>
    </row>
    <row r="55" spans="1:11" ht="14.4" customHeight="1" x14ac:dyDescent="0.3">
      <c r="A55" s="566" t="s">
        <v>435</v>
      </c>
      <c r="B55" s="567" t="s">
        <v>437</v>
      </c>
      <c r="C55" s="568" t="s">
        <v>451</v>
      </c>
      <c r="D55" s="569" t="s">
        <v>452</v>
      </c>
      <c r="E55" s="568" t="s">
        <v>1347</v>
      </c>
      <c r="F55" s="569" t="s">
        <v>1348</v>
      </c>
      <c r="G55" s="568" t="s">
        <v>1421</v>
      </c>
      <c r="H55" s="568" t="s">
        <v>1422</v>
      </c>
      <c r="I55" s="570">
        <v>0.45</v>
      </c>
      <c r="J55" s="570">
        <v>1200</v>
      </c>
      <c r="K55" s="571">
        <v>540</v>
      </c>
    </row>
    <row r="56" spans="1:11" ht="14.4" customHeight="1" x14ac:dyDescent="0.3">
      <c r="A56" s="566" t="s">
        <v>435</v>
      </c>
      <c r="B56" s="567" t="s">
        <v>437</v>
      </c>
      <c r="C56" s="568" t="s">
        <v>451</v>
      </c>
      <c r="D56" s="569" t="s">
        <v>452</v>
      </c>
      <c r="E56" s="568" t="s">
        <v>1351</v>
      </c>
      <c r="F56" s="569" t="s">
        <v>1352</v>
      </c>
      <c r="G56" s="568" t="s">
        <v>1387</v>
      </c>
      <c r="H56" s="568" t="s">
        <v>1388</v>
      </c>
      <c r="I56" s="570">
        <v>0.28999999999999998</v>
      </c>
      <c r="J56" s="570">
        <v>1000</v>
      </c>
      <c r="K56" s="571">
        <v>290</v>
      </c>
    </row>
    <row r="57" spans="1:11" ht="14.4" customHeight="1" x14ac:dyDescent="0.3">
      <c r="A57" s="566" t="s">
        <v>435</v>
      </c>
      <c r="B57" s="567" t="s">
        <v>437</v>
      </c>
      <c r="C57" s="568" t="s">
        <v>451</v>
      </c>
      <c r="D57" s="569" t="s">
        <v>452</v>
      </c>
      <c r="E57" s="568" t="s">
        <v>1351</v>
      </c>
      <c r="F57" s="569" t="s">
        <v>1352</v>
      </c>
      <c r="G57" s="568" t="s">
        <v>1433</v>
      </c>
      <c r="H57" s="568" t="s">
        <v>1434</v>
      </c>
      <c r="I57" s="570">
        <v>0.29666666666666663</v>
      </c>
      <c r="J57" s="570">
        <v>1700</v>
      </c>
      <c r="K57" s="571">
        <v>508</v>
      </c>
    </row>
    <row r="58" spans="1:11" ht="14.4" customHeight="1" x14ac:dyDescent="0.3">
      <c r="A58" s="566" t="s">
        <v>435</v>
      </c>
      <c r="B58" s="567" t="s">
        <v>437</v>
      </c>
      <c r="C58" s="568" t="s">
        <v>451</v>
      </c>
      <c r="D58" s="569" t="s">
        <v>452</v>
      </c>
      <c r="E58" s="568" t="s">
        <v>1351</v>
      </c>
      <c r="F58" s="569" t="s">
        <v>1352</v>
      </c>
      <c r="G58" s="568" t="s">
        <v>1389</v>
      </c>
      <c r="H58" s="568" t="s">
        <v>1390</v>
      </c>
      <c r="I58" s="570">
        <v>0.3</v>
      </c>
      <c r="J58" s="570">
        <v>1500</v>
      </c>
      <c r="K58" s="571">
        <v>450</v>
      </c>
    </row>
    <row r="59" spans="1:11" ht="14.4" customHeight="1" x14ac:dyDescent="0.3">
      <c r="A59" s="566" t="s">
        <v>435</v>
      </c>
      <c r="B59" s="567" t="s">
        <v>437</v>
      </c>
      <c r="C59" s="568" t="s">
        <v>451</v>
      </c>
      <c r="D59" s="569" t="s">
        <v>452</v>
      </c>
      <c r="E59" s="568" t="s">
        <v>1351</v>
      </c>
      <c r="F59" s="569" t="s">
        <v>1352</v>
      </c>
      <c r="G59" s="568" t="s">
        <v>1391</v>
      </c>
      <c r="H59" s="568" t="s">
        <v>1392</v>
      </c>
      <c r="I59" s="570">
        <v>0.67500000000000004</v>
      </c>
      <c r="J59" s="570">
        <v>930</v>
      </c>
      <c r="K59" s="571">
        <v>628.13</v>
      </c>
    </row>
    <row r="60" spans="1:11" ht="14.4" customHeight="1" x14ac:dyDescent="0.3">
      <c r="A60" s="566" t="s">
        <v>435</v>
      </c>
      <c r="B60" s="567" t="s">
        <v>437</v>
      </c>
      <c r="C60" s="568" t="s">
        <v>451</v>
      </c>
      <c r="D60" s="569" t="s">
        <v>452</v>
      </c>
      <c r="E60" s="568" t="s">
        <v>1351</v>
      </c>
      <c r="F60" s="569" t="s">
        <v>1352</v>
      </c>
      <c r="G60" s="568" t="s">
        <v>1393</v>
      </c>
      <c r="H60" s="568" t="s">
        <v>1394</v>
      </c>
      <c r="I60" s="570">
        <v>0.3</v>
      </c>
      <c r="J60" s="570">
        <v>500</v>
      </c>
      <c r="K60" s="571">
        <v>150</v>
      </c>
    </row>
    <row r="61" spans="1:11" ht="14.4" customHeight="1" x14ac:dyDescent="0.3">
      <c r="A61" s="566" t="s">
        <v>435</v>
      </c>
      <c r="B61" s="567" t="s">
        <v>437</v>
      </c>
      <c r="C61" s="568" t="s">
        <v>451</v>
      </c>
      <c r="D61" s="569" t="s">
        <v>452</v>
      </c>
      <c r="E61" s="568" t="s">
        <v>1353</v>
      </c>
      <c r="F61" s="569" t="s">
        <v>1354</v>
      </c>
      <c r="G61" s="568" t="s">
        <v>1395</v>
      </c>
      <c r="H61" s="568" t="s">
        <v>1396</v>
      </c>
      <c r="I61" s="570">
        <v>0.76333333333333331</v>
      </c>
      <c r="J61" s="570">
        <v>1500</v>
      </c>
      <c r="K61" s="571">
        <v>1145</v>
      </c>
    </row>
    <row r="62" spans="1:11" ht="14.4" customHeight="1" x14ac:dyDescent="0.3">
      <c r="A62" s="566" t="s">
        <v>435</v>
      </c>
      <c r="B62" s="567" t="s">
        <v>437</v>
      </c>
      <c r="C62" s="568" t="s">
        <v>451</v>
      </c>
      <c r="D62" s="569" t="s">
        <v>452</v>
      </c>
      <c r="E62" s="568" t="s">
        <v>1353</v>
      </c>
      <c r="F62" s="569" t="s">
        <v>1354</v>
      </c>
      <c r="G62" s="568" t="s">
        <v>1399</v>
      </c>
      <c r="H62" s="568" t="s">
        <v>1400</v>
      </c>
      <c r="I62" s="570">
        <v>0.76333333333333331</v>
      </c>
      <c r="J62" s="570">
        <v>2000</v>
      </c>
      <c r="K62" s="571">
        <v>1515</v>
      </c>
    </row>
    <row r="63" spans="1:11" ht="14.4" customHeight="1" x14ac:dyDescent="0.3">
      <c r="A63" s="566" t="s">
        <v>435</v>
      </c>
      <c r="B63" s="567" t="s">
        <v>437</v>
      </c>
      <c r="C63" s="568" t="s">
        <v>451</v>
      </c>
      <c r="D63" s="569" t="s">
        <v>452</v>
      </c>
      <c r="E63" s="568" t="s">
        <v>1353</v>
      </c>
      <c r="F63" s="569" t="s">
        <v>1354</v>
      </c>
      <c r="G63" s="568" t="s">
        <v>1425</v>
      </c>
      <c r="H63" s="568" t="s">
        <v>1426</v>
      </c>
      <c r="I63" s="570">
        <v>0.77499999999999991</v>
      </c>
      <c r="J63" s="570">
        <v>800</v>
      </c>
      <c r="K63" s="571">
        <v>629</v>
      </c>
    </row>
    <row r="64" spans="1:11" ht="14.4" customHeight="1" x14ac:dyDescent="0.3">
      <c r="A64" s="566" t="s">
        <v>435</v>
      </c>
      <c r="B64" s="567" t="s">
        <v>437</v>
      </c>
      <c r="C64" s="568" t="s">
        <v>451</v>
      </c>
      <c r="D64" s="569" t="s">
        <v>452</v>
      </c>
      <c r="E64" s="568" t="s">
        <v>1355</v>
      </c>
      <c r="F64" s="569" t="s">
        <v>1356</v>
      </c>
      <c r="G64" s="568" t="s">
        <v>1435</v>
      </c>
      <c r="H64" s="568" t="s">
        <v>1436</v>
      </c>
      <c r="I64" s="570">
        <v>107.69</v>
      </c>
      <c r="J64" s="570">
        <v>1</v>
      </c>
      <c r="K64" s="571">
        <v>107.69</v>
      </c>
    </row>
    <row r="65" spans="1:11" ht="14.4" customHeight="1" x14ac:dyDescent="0.3">
      <c r="A65" s="566" t="s">
        <v>435</v>
      </c>
      <c r="B65" s="567" t="s">
        <v>437</v>
      </c>
      <c r="C65" s="568" t="s">
        <v>453</v>
      </c>
      <c r="D65" s="569" t="s">
        <v>454</v>
      </c>
      <c r="E65" s="568" t="s">
        <v>1345</v>
      </c>
      <c r="F65" s="569" t="s">
        <v>1346</v>
      </c>
      <c r="G65" s="568" t="s">
        <v>1357</v>
      </c>
      <c r="H65" s="568" t="s">
        <v>1358</v>
      </c>
      <c r="I65" s="570">
        <v>260.3</v>
      </c>
      <c r="J65" s="570">
        <v>7</v>
      </c>
      <c r="K65" s="571">
        <v>1822.1</v>
      </c>
    </row>
    <row r="66" spans="1:11" ht="14.4" customHeight="1" x14ac:dyDescent="0.3">
      <c r="A66" s="566" t="s">
        <v>435</v>
      </c>
      <c r="B66" s="567" t="s">
        <v>437</v>
      </c>
      <c r="C66" s="568" t="s">
        <v>453</v>
      </c>
      <c r="D66" s="569" t="s">
        <v>454</v>
      </c>
      <c r="E66" s="568" t="s">
        <v>1345</v>
      </c>
      <c r="F66" s="569" t="s">
        <v>1346</v>
      </c>
      <c r="G66" s="568" t="s">
        <v>1359</v>
      </c>
      <c r="H66" s="568" t="s">
        <v>1360</v>
      </c>
      <c r="I66" s="570">
        <v>124.52249999999999</v>
      </c>
      <c r="J66" s="570">
        <v>36</v>
      </c>
      <c r="K66" s="571">
        <v>4482.82</v>
      </c>
    </row>
    <row r="67" spans="1:11" ht="14.4" customHeight="1" x14ac:dyDescent="0.3">
      <c r="A67" s="566" t="s">
        <v>435</v>
      </c>
      <c r="B67" s="567" t="s">
        <v>437</v>
      </c>
      <c r="C67" s="568" t="s">
        <v>453</v>
      </c>
      <c r="D67" s="569" t="s">
        <v>454</v>
      </c>
      <c r="E67" s="568" t="s">
        <v>1345</v>
      </c>
      <c r="F67" s="569" t="s">
        <v>1346</v>
      </c>
      <c r="G67" s="568" t="s">
        <v>1361</v>
      </c>
      <c r="H67" s="568" t="s">
        <v>1362</v>
      </c>
      <c r="I67" s="570">
        <v>8.6</v>
      </c>
      <c r="J67" s="570">
        <v>144</v>
      </c>
      <c r="K67" s="571">
        <v>1238.0400000000002</v>
      </c>
    </row>
    <row r="68" spans="1:11" ht="14.4" customHeight="1" x14ac:dyDescent="0.3">
      <c r="A68" s="566" t="s">
        <v>435</v>
      </c>
      <c r="B68" s="567" t="s">
        <v>437</v>
      </c>
      <c r="C68" s="568" t="s">
        <v>453</v>
      </c>
      <c r="D68" s="569" t="s">
        <v>454</v>
      </c>
      <c r="E68" s="568" t="s">
        <v>1345</v>
      </c>
      <c r="F68" s="569" t="s">
        <v>1346</v>
      </c>
      <c r="G68" s="568" t="s">
        <v>1363</v>
      </c>
      <c r="H68" s="568" t="s">
        <v>1364</v>
      </c>
      <c r="I68" s="570">
        <v>26.320000000000004</v>
      </c>
      <c r="J68" s="570">
        <v>50</v>
      </c>
      <c r="K68" s="571">
        <v>1316</v>
      </c>
    </row>
    <row r="69" spans="1:11" ht="14.4" customHeight="1" x14ac:dyDescent="0.3">
      <c r="A69" s="566" t="s">
        <v>435</v>
      </c>
      <c r="B69" s="567" t="s">
        <v>437</v>
      </c>
      <c r="C69" s="568" t="s">
        <v>453</v>
      </c>
      <c r="D69" s="569" t="s">
        <v>454</v>
      </c>
      <c r="E69" s="568" t="s">
        <v>1347</v>
      </c>
      <c r="F69" s="569" t="s">
        <v>1348</v>
      </c>
      <c r="G69" s="568" t="s">
        <v>1437</v>
      </c>
      <c r="H69" s="568" t="s">
        <v>1438</v>
      </c>
      <c r="I69" s="570">
        <v>15.875</v>
      </c>
      <c r="J69" s="570">
        <v>600</v>
      </c>
      <c r="K69" s="571">
        <v>9517</v>
      </c>
    </row>
    <row r="70" spans="1:11" ht="14.4" customHeight="1" x14ac:dyDescent="0.3">
      <c r="A70" s="566" t="s">
        <v>435</v>
      </c>
      <c r="B70" s="567" t="s">
        <v>437</v>
      </c>
      <c r="C70" s="568" t="s">
        <v>453</v>
      </c>
      <c r="D70" s="569" t="s">
        <v>454</v>
      </c>
      <c r="E70" s="568" t="s">
        <v>1347</v>
      </c>
      <c r="F70" s="569" t="s">
        <v>1348</v>
      </c>
      <c r="G70" s="568" t="s">
        <v>1401</v>
      </c>
      <c r="H70" s="568" t="s">
        <v>1402</v>
      </c>
      <c r="I70" s="570">
        <v>11.092000000000001</v>
      </c>
      <c r="J70" s="570">
        <v>900</v>
      </c>
      <c r="K70" s="571">
        <v>9978</v>
      </c>
    </row>
    <row r="71" spans="1:11" ht="14.4" customHeight="1" x14ac:dyDescent="0.3">
      <c r="A71" s="566" t="s">
        <v>435</v>
      </c>
      <c r="B71" s="567" t="s">
        <v>437</v>
      </c>
      <c r="C71" s="568" t="s">
        <v>453</v>
      </c>
      <c r="D71" s="569" t="s">
        <v>454</v>
      </c>
      <c r="E71" s="568" t="s">
        <v>1347</v>
      </c>
      <c r="F71" s="569" t="s">
        <v>1348</v>
      </c>
      <c r="G71" s="568" t="s">
        <v>1365</v>
      </c>
      <c r="H71" s="568" t="s">
        <v>1366</v>
      </c>
      <c r="I71" s="570">
        <v>0.93</v>
      </c>
      <c r="J71" s="570">
        <v>3000</v>
      </c>
      <c r="K71" s="571">
        <v>2790</v>
      </c>
    </row>
    <row r="72" spans="1:11" ht="14.4" customHeight="1" x14ac:dyDescent="0.3">
      <c r="A72" s="566" t="s">
        <v>435</v>
      </c>
      <c r="B72" s="567" t="s">
        <v>437</v>
      </c>
      <c r="C72" s="568" t="s">
        <v>453</v>
      </c>
      <c r="D72" s="569" t="s">
        <v>454</v>
      </c>
      <c r="E72" s="568" t="s">
        <v>1347</v>
      </c>
      <c r="F72" s="569" t="s">
        <v>1348</v>
      </c>
      <c r="G72" s="568" t="s">
        <v>1429</v>
      </c>
      <c r="H72" s="568" t="s">
        <v>1430</v>
      </c>
      <c r="I72" s="570">
        <v>1.44</v>
      </c>
      <c r="J72" s="570">
        <v>2500</v>
      </c>
      <c r="K72" s="571">
        <v>3600</v>
      </c>
    </row>
    <row r="73" spans="1:11" ht="14.4" customHeight="1" x14ac:dyDescent="0.3">
      <c r="A73" s="566" t="s">
        <v>435</v>
      </c>
      <c r="B73" s="567" t="s">
        <v>437</v>
      </c>
      <c r="C73" s="568" t="s">
        <v>453</v>
      </c>
      <c r="D73" s="569" t="s">
        <v>454</v>
      </c>
      <c r="E73" s="568" t="s">
        <v>1347</v>
      </c>
      <c r="F73" s="569" t="s">
        <v>1348</v>
      </c>
      <c r="G73" s="568" t="s">
        <v>1439</v>
      </c>
      <c r="H73" s="568" t="s">
        <v>1440</v>
      </c>
      <c r="I73" s="570">
        <v>858.14</v>
      </c>
      <c r="J73" s="570">
        <v>120</v>
      </c>
      <c r="K73" s="571">
        <v>102977.36000000002</v>
      </c>
    </row>
    <row r="74" spans="1:11" ht="14.4" customHeight="1" x14ac:dyDescent="0.3">
      <c r="A74" s="566" t="s">
        <v>435</v>
      </c>
      <c r="B74" s="567" t="s">
        <v>437</v>
      </c>
      <c r="C74" s="568" t="s">
        <v>453</v>
      </c>
      <c r="D74" s="569" t="s">
        <v>454</v>
      </c>
      <c r="E74" s="568" t="s">
        <v>1347</v>
      </c>
      <c r="F74" s="569" t="s">
        <v>1348</v>
      </c>
      <c r="G74" s="568" t="s">
        <v>1441</v>
      </c>
      <c r="H74" s="568" t="s">
        <v>1442</v>
      </c>
      <c r="I74" s="570">
        <v>3388</v>
      </c>
      <c r="J74" s="570">
        <v>100</v>
      </c>
      <c r="K74" s="571">
        <v>338800</v>
      </c>
    </row>
    <row r="75" spans="1:11" ht="14.4" customHeight="1" x14ac:dyDescent="0.3">
      <c r="A75" s="566" t="s">
        <v>435</v>
      </c>
      <c r="B75" s="567" t="s">
        <v>437</v>
      </c>
      <c r="C75" s="568" t="s">
        <v>453</v>
      </c>
      <c r="D75" s="569" t="s">
        <v>454</v>
      </c>
      <c r="E75" s="568" t="s">
        <v>1347</v>
      </c>
      <c r="F75" s="569" t="s">
        <v>1348</v>
      </c>
      <c r="G75" s="568" t="s">
        <v>1443</v>
      </c>
      <c r="H75" s="568" t="s">
        <v>1444</v>
      </c>
      <c r="I75" s="570">
        <v>1694</v>
      </c>
      <c r="J75" s="570">
        <v>100</v>
      </c>
      <c r="K75" s="571">
        <v>169400</v>
      </c>
    </row>
    <row r="76" spans="1:11" ht="14.4" customHeight="1" x14ac:dyDescent="0.3">
      <c r="A76" s="566" t="s">
        <v>435</v>
      </c>
      <c r="B76" s="567" t="s">
        <v>437</v>
      </c>
      <c r="C76" s="568" t="s">
        <v>453</v>
      </c>
      <c r="D76" s="569" t="s">
        <v>454</v>
      </c>
      <c r="E76" s="568" t="s">
        <v>1347</v>
      </c>
      <c r="F76" s="569" t="s">
        <v>1348</v>
      </c>
      <c r="G76" s="568" t="s">
        <v>1377</v>
      </c>
      <c r="H76" s="568" t="s">
        <v>1378</v>
      </c>
      <c r="I76" s="570">
        <v>1.75</v>
      </c>
      <c r="J76" s="570">
        <v>200</v>
      </c>
      <c r="K76" s="571">
        <v>350</v>
      </c>
    </row>
    <row r="77" spans="1:11" ht="14.4" customHeight="1" x14ac:dyDescent="0.3">
      <c r="A77" s="566" t="s">
        <v>435</v>
      </c>
      <c r="B77" s="567" t="s">
        <v>437</v>
      </c>
      <c r="C77" s="568" t="s">
        <v>453</v>
      </c>
      <c r="D77" s="569" t="s">
        <v>454</v>
      </c>
      <c r="E77" s="568" t="s">
        <v>1347</v>
      </c>
      <c r="F77" s="569" t="s">
        <v>1348</v>
      </c>
      <c r="G77" s="568" t="s">
        <v>1411</v>
      </c>
      <c r="H77" s="568" t="s">
        <v>1412</v>
      </c>
      <c r="I77" s="570">
        <v>4.9049999999999994</v>
      </c>
      <c r="J77" s="570">
        <v>1700</v>
      </c>
      <c r="K77" s="571">
        <v>8439</v>
      </c>
    </row>
    <row r="78" spans="1:11" ht="14.4" customHeight="1" x14ac:dyDescent="0.3">
      <c r="A78" s="566" t="s">
        <v>435</v>
      </c>
      <c r="B78" s="567" t="s">
        <v>437</v>
      </c>
      <c r="C78" s="568" t="s">
        <v>453</v>
      </c>
      <c r="D78" s="569" t="s">
        <v>454</v>
      </c>
      <c r="E78" s="568" t="s">
        <v>1347</v>
      </c>
      <c r="F78" s="569" t="s">
        <v>1348</v>
      </c>
      <c r="G78" s="568" t="s">
        <v>1413</v>
      </c>
      <c r="H78" s="568" t="s">
        <v>1414</v>
      </c>
      <c r="I78" s="570">
        <v>115.39333333333333</v>
      </c>
      <c r="J78" s="570">
        <v>160</v>
      </c>
      <c r="K78" s="571">
        <v>18513</v>
      </c>
    </row>
    <row r="79" spans="1:11" ht="14.4" customHeight="1" x14ac:dyDescent="0.3">
      <c r="A79" s="566" t="s">
        <v>435</v>
      </c>
      <c r="B79" s="567" t="s">
        <v>437</v>
      </c>
      <c r="C79" s="568" t="s">
        <v>453</v>
      </c>
      <c r="D79" s="569" t="s">
        <v>454</v>
      </c>
      <c r="E79" s="568" t="s">
        <v>1347</v>
      </c>
      <c r="F79" s="569" t="s">
        <v>1348</v>
      </c>
      <c r="G79" s="568" t="s">
        <v>1445</v>
      </c>
      <c r="H79" s="568" t="s">
        <v>1446</v>
      </c>
      <c r="I79" s="570">
        <v>7.9539999999999988</v>
      </c>
      <c r="J79" s="570">
        <v>2100</v>
      </c>
      <c r="K79" s="571">
        <v>16736</v>
      </c>
    </row>
    <row r="80" spans="1:11" ht="14.4" customHeight="1" x14ac:dyDescent="0.3">
      <c r="A80" s="566" t="s">
        <v>435</v>
      </c>
      <c r="B80" s="567" t="s">
        <v>437</v>
      </c>
      <c r="C80" s="568" t="s">
        <v>453</v>
      </c>
      <c r="D80" s="569" t="s">
        <v>454</v>
      </c>
      <c r="E80" s="568" t="s">
        <v>1347</v>
      </c>
      <c r="F80" s="569" t="s">
        <v>1348</v>
      </c>
      <c r="G80" s="568" t="s">
        <v>1415</v>
      </c>
      <c r="H80" s="568" t="s">
        <v>1416</v>
      </c>
      <c r="I80" s="570">
        <v>8.23</v>
      </c>
      <c r="J80" s="570">
        <v>2100</v>
      </c>
      <c r="K80" s="571">
        <v>17278.8</v>
      </c>
    </row>
    <row r="81" spans="1:11" ht="14.4" customHeight="1" x14ac:dyDescent="0.3">
      <c r="A81" s="566" t="s">
        <v>435</v>
      </c>
      <c r="B81" s="567" t="s">
        <v>437</v>
      </c>
      <c r="C81" s="568" t="s">
        <v>453</v>
      </c>
      <c r="D81" s="569" t="s">
        <v>454</v>
      </c>
      <c r="E81" s="568" t="s">
        <v>1347</v>
      </c>
      <c r="F81" s="569" t="s">
        <v>1348</v>
      </c>
      <c r="G81" s="568" t="s">
        <v>1417</v>
      </c>
      <c r="H81" s="568" t="s">
        <v>1418</v>
      </c>
      <c r="I81" s="570">
        <v>17.965000000000003</v>
      </c>
      <c r="J81" s="570">
        <v>1200</v>
      </c>
      <c r="K81" s="571">
        <v>21558</v>
      </c>
    </row>
    <row r="82" spans="1:11" ht="14.4" customHeight="1" x14ac:dyDescent="0.3">
      <c r="A82" s="566" t="s">
        <v>435</v>
      </c>
      <c r="B82" s="567" t="s">
        <v>437</v>
      </c>
      <c r="C82" s="568" t="s">
        <v>453</v>
      </c>
      <c r="D82" s="569" t="s">
        <v>454</v>
      </c>
      <c r="E82" s="568" t="s">
        <v>1347</v>
      </c>
      <c r="F82" s="569" t="s">
        <v>1348</v>
      </c>
      <c r="G82" s="568" t="s">
        <v>1419</v>
      </c>
      <c r="H82" s="568" t="s">
        <v>1420</v>
      </c>
      <c r="I82" s="570">
        <v>17.897500000000001</v>
      </c>
      <c r="J82" s="570">
        <v>1900</v>
      </c>
      <c r="K82" s="571">
        <v>34030</v>
      </c>
    </row>
    <row r="83" spans="1:11" ht="14.4" customHeight="1" x14ac:dyDescent="0.3">
      <c r="A83" s="566" t="s">
        <v>435</v>
      </c>
      <c r="B83" s="567" t="s">
        <v>437</v>
      </c>
      <c r="C83" s="568" t="s">
        <v>453</v>
      </c>
      <c r="D83" s="569" t="s">
        <v>454</v>
      </c>
      <c r="E83" s="568" t="s">
        <v>1347</v>
      </c>
      <c r="F83" s="569" t="s">
        <v>1348</v>
      </c>
      <c r="G83" s="568" t="s">
        <v>1383</v>
      </c>
      <c r="H83" s="568" t="s">
        <v>1384</v>
      </c>
      <c r="I83" s="570">
        <v>14.950000000000001</v>
      </c>
      <c r="J83" s="570">
        <v>50</v>
      </c>
      <c r="K83" s="571">
        <v>748.2</v>
      </c>
    </row>
    <row r="84" spans="1:11" ht="14.4" customHeight="1" x14ac:dyDescent="0.3">
      <c r="A84" s="566" t="s">
        <v>435</v>
      </c>
      <c r="B84" s="567" t="s">
        <v>437</v>
      </c>
      <c r="C84" s="568" t="s">
        <v>453</v>
      </c>
      <c r="D84" s="569" t="s">
        <v>454</v>
      </c>
      <c r="E84" s="568" t="s">
        <v>1347</v>
      </c>
      <c r="F84" s="569" t="s">
        <v>1348</v>
      </c>
      <c r="G84" s="568" t="s">
        <v>1447</v>
      </c>
      <c r="H84" s="568" t="s">
        <v>1448</v>
      </c>
      <c r="I84" s="570">
        <v>25.01</v>
      </c>
      <c r="J84" s="570">
        <v>1500</v>
      </c>
      <c r="K84" s="571">
        <v>37510</v>
      </c>
    </row>
    <row r="85" spans="1:11" ht="14.4" customHeight="1" x14ac:dyDescent="0.3">
      <c r="A85" s="566" t="s">
        <v>435</v>
      </c>
      <c r="B85" s="567" t="s">
        <v>437</v>
      </c>
      <c r="C85" s="568" t="s">
        <v>453</v>
      </c>
      <c r="D85" s="569" t="s">
        <v>454</v>
      </c>
      <c r="E85" s="568" t="s">
        <v>1347</v>
      </c>
      <c r="F85" s="569" t="s">
        <v>1348</v>
      </c>
      <c r="G85" s="568" t="s">
        <v>1449</v>
      </c>
      <c r="H85" s="568" t="s">
        <v>1450</v>
      </c>
      <c r="I85" s="570">
        <v>280.91000000000003</v>
      </c>
      <c r="J85" s="570">
        <v>1</v>
      </c>
      <c r="K85" s="571">
        <v>280.91000000000003</v>
      </c>
    </row>
    <row r="86" spans="1:11" ht="14.4" customHeight="1" x14ac:dyDescent="0.3">
      <c r="A86" s="566" t="s">
        <v>435</v>
      </c>
      <c r="B86" s="567" t="s">
        <v>437</v>
      </c>
      <c r="C86" s="568" t="s">
        <v>453</v>
      </c>
      <c r="D86" s="569" t="s">
        <v>454</v>
      </c>
      <c r="E86" s="568" t="s">
        <v>1347</v>
      </c>
      <c r="F86" s="569" t="s">
        <v>1348</v>
      </c>
      <c r="G86" s="568" t="s">
        <v>1451</v>
      </c>
      <c r="H86" s="568" t="s">
        <v>1452</v>
      </c>
      <c r="I86" s="570">
        <v>11.345000000000001</v>
      </c>
      <c r="J86" s="570">
        <v>2500</v>
      </c>
      <c r="K86" s="571">
        <v>28395</v>
      </c>
    </row>
    <row r="87" spans="1:11" ht="14.4" customHeight="1" x14ac:dyDescent="0.3">
      <c r="A87" s="566" t="s">
        <v>435</v>
      </c>
      <c r="B87" s="567" t="s">
        <v>437</v>
      </c>
      <c r="C87" s="568" t="s">
        <v>453</v>
      </c>
      <c r="D87" s="569" t="s">
        <v>454</v>
      </c>
      <c r="E87" s="568" t="s">
        <v>1347</v>
      </c>
      <c r="F87" s="569" t="s">
        <v>1348</v>
      </c>
      <c r="G87" s="568" t="s">
        <v>1421</v>
      </c>
      <c r="H87" s="568" t="s">
        <v>1422</v>
      </c>
      <c r="I87" s="570">
        <v>0.46399999999999997</v>
      </c>
      <c r="J87" s="570">
        <v>5500</v>
      </c>
      <c r="K87" s="571">
        <v>2555</v>
      </c>
    </row>
    <row r="88" spans="1:11" ht="14.4" customHeight="1" x14ac:dyDescent="0.3">
      <c r="A88" s="566" t="s">
        <v>435</v>
      </c>
      <c r="B88" s="567" t="s">
        <v>437</v>
      </c>
      <c r="C88" s="568" t="s">
        <v>453</v>
      </c>
      <c r="D88" s="569" t="s">
        <v>454</v>
      </c>
      <c r="E88" s="568" t="s">
        <v>1347</v>
      </c>
      <c r="F88" s="569" t="s">
        <v>1348</v>
      </c>
      <c r="G88" s="568" t="s">
        <v>1453</v>
      </c>
      <c r="H88" s="568" t="s">
        <v>1454</v>
      </c>
      <c r="I88" s="570">
        <v>4132.1499999999996</v>
      </c>
      <c r="J88" s="570">
        <v>1</v>
      </c>
      <c r="K88" s="571">
        <v>4235</v>
      </c>
    </row>
    <row r="89" spans="1:11" ht="14.4" customHeight="1" x14ac:dyDescent="0.3">
      <c r="A89" s="566" t="s">
        <v>435</v>
      </c>
      <c r="B89" s="567" t="s">
        <v>437</v>
      </c>
      <c r="C89" s="568" t="s">
        <v>453</v>
      </c>
      <c r="D89" s="569" t="s">
        <v>454</v>
      </c>
      <c r="E89" s="568" t="s">
        <v>1347</v>
      </c>
      <c r="F89" s="569" t="s">
        <v>1348</v>
      </c>
      <c r="G89" s="568" t="s">
        <v>1423</v>
      </c>
      <c r="H89" s="568" t="s">
        <v>1424</v>
      </c>
      <c r="I89" s="570">
        <v>138.36333333333334</v>
      </c>
      <c r="J89" s="570">
        <v>100</v>
      </c>
      <c r="K89" s="571">
        <v>13836.420000000002</v>
      </c>
    </row>
    <row r="90" spans="1:11" ht="14.4" customHeight="1" x14ac:dyDescent="0.3">
      <c r="A90" s="566" t="s">
        <v>435</v>
      </c>
      <c r="B90" s="567" t="s">
        <v>437</v>
      </c>
      <c r="C90" s="568" t="s">
        <v>453</v>
      </c>
      <c r="D90" s="569" t="s">
        <v>454</v>
      </c>
      <c r="E90" s="568" t="s">
        <v>1347</v>
      </c>
      <c r="F90" s="569" t="s">
        <v>1348</v>
      </c>
      <c r="G90" s="568" t="s">
        <v>1455</v>
      </c>
      <c r="H90" s="568" t="s">
        <v>1456</v>
      </c>
      <c r="I90" s="570">
        <v>618</v>
      </c>
      <c r="J90" s="570">
        <v>1</v>
      </c>
      <c r="K90" s="571">
        <v>618</v>
      </c>
    </row>
    <row r="91" spans="1:11" ht="14.4" customHeight="1" x14ac:dyDescent="0.3">
      <c r="A91" s="566" t="s">
        <v>435</v>
      </c>
      <c r="B91" s="567" t="s">
        <v>437</v>
      </c>
      <c r="C91" s="568" t="s">
        <v>453</v>
      </c>
      <c r="D91" s="569" t="s">
        <v>454</v>
      </c>
      <c r="E91" s="568" t="s">
        <v>1347</v>
      </c>
      <c r="F91" s="569" t="s">
        <v>1348</v>
      </c>
      <c r="G91" s="568" t="s">
        <v>1457</v>
      </c>
      <c r="H91" s="568" t="s">
        <v>1458</v>
      </c>
      <c r="I91" s="570">
        <v>7.72</v>
      </c>
      <c r="J91" s="570">
        <v>250</v>
      </c>
      <c r="K91" s="571">
        <v>1930</v>
      </c>
    </row>
    <row r="92" spans="1:11" ht="14.4" customHeight="1" x14ac:dyDescent="0.3">
      <c r="A92" s="566" t="s">
        <v>435</v>
      </c>
      <c r="B92" s="567" t="s">
        <v>437</v>
      </c>
      <c r="C92" s="568" t="s">
        <v>453</v>
      </c>
      <c r="D92" s="569" t="s">
        <v>454</v>
      </c>
      <c r="E92" s="568" t="s">
        <v>1347</v>
      </c>
      <c r="F92" s="569" t="s">
        <v>1348</v>
      </c>
      <c r="G92" s="568" t="s">
        <v>1459</v>
      </c>
      <c r="H92" s="568" t="s">
        <v>1460</v>
      </c>
      <c r="I92" s="570">
        <v>9.1999999999999993</v>
      </c>
      <c r="J92" s="570">
        <v>500</v>
      </c>
      <c r="K92" s="571">
        <v>4600</v>
      </c>
    </row>
    <row r="93" spans="1:11" ht="14.4" customHeight="1" x14ac:dyDescent="0.3">
      <c r="A93" s="566" t="s">
        <v>435</v>
      </c>
      <c r="B93" s="567" t="s">
        <v>437</v>
      </c>
      <c r="C93" s="568" t="s">
        <v>453</v>
      </c>
      <c r="D93" s="569" t="s">
        <v>454</v>
      </c>
      <c r="E93" s="568" t="s">
        <v>1347</v>
      </c>
      <c r="F93" s="569" t="s">
        <v>1348</v>
      </c>
      <c r="G93" s="568" t="s">
        <v>1461</v>
      </c>
      <c r="H93" s="568" t="s">
        <v>1462</v>
      </c>
      <c r="I93" s="570">
        <v>172.5</v>
      </c>
      <c r="J93" s="570">
        <v>0</v>
      </c>
      <c r="K93" s="571">
        <v>0</v>
      </c>
    </row>
    <row r="94" spans="1:11" ht="14.4" customHeight="1" x14ac:dyDescent="0.3">
      <c r="A94" s="566" t="s">
        <v>435</v>
      </c>
      <c r="B94" s="567" t="s">
        <v>437</v>
      </c>
      <c r="C94" s="568" t="s">
        <v>453</v>
      </c>
      <c r="D94" s="569" t="s">
        <v>454</v>
      </c>
      <c r="E94" s="568" t="s">
        <v>1349</v>
      </c>
      <c r="F94" s="569" t="s">
        <v>1350</v>
      </c>
      <c r="G94" s="568" t="s">
        <v>1463</v>
      </c>
      <c r="H94" s="568" t="s">
        <v>1464</v>
      </c>
      <c r="I94" s="570">
        <v>334.57</v>
      </c>
      <c r="J94" s="570">
        <v>80</v>
      </c>
      <c r="K94" s="571">
        <v>26765.200000000001</v>
      </c>
    </row>
    <row r="95" spans="1:11" ht="14.4" customHeight="1" x14ac:dyDescent="0.3">
      <c r="A95" s="566" t="s">
        <v>435</v>
      </c>
      <c r="B95" s="567" t="s">
        <v>437</v>
      </c>
      <c r="C95" s="568" t="s">
        <v>453</v>
      </c>
      <c r="D95" s="569" t="s">
        <v>454</v>
      </c>
      <c r="E95" s="568" t="s">
        <v>1351</v>
      </c>
      <c r="F95" s="569" t="s">
        <v>1352</v>
      </c>
      <c r="G95" s="568" t="s">
        <v>1387</v>
      </c>
      <c r="H95" s="568" t="s">
        <v>1388</v>
      </c>
      <c r="I95" s="570">
        <v>0.29599999999999999</v>
      </c>
      <c r="J95" s="570">
        <v>2500</v>
      </c>
      <c r="K95" s="571">
        <v>740</v>
      </c>
    </row>
    <row r="96" spans="1:11" ht="14.4" customHeight="1" x14ac:dyDescent="0.3">
      <c r="A96" s="566" t="s">
        <v>435</v>
      </c>
      <c r="B96" s="567" t="s">
        <v>437</v>
      </c>
      <c r="C96" s="568" t="s">
        <v>453</v>
      </c>
      <c r="D96" s="569" t="s">
        <v>454</v>
      </c>
      <c r="E96" s="568" t="s">
        <v>1351</v>
      </c>
      <c r="F96" s="569" t="s">
        <v>1352</v>
      </c>
      <c r="G96" s="568" t="s">
        <v>1389</v>
      </c>
      <c r="H96" s="568" t="s">
        <v>1390</v>
      </c>
      <c r="I96" s="570">
        <v>0.28999999999999998</v>
      </c>
      <c r="J96" s="570">
        <v>200</v>
      </c>
      <c r="K96" s="571">
        <v>58</v>
      </c>
    </row>
    <row r="97" spans="1:11" ht="14.4" customHeight="1" x14ac:dyDescent="0.3">
      <c r="A97" s="566" t="s">
        <v>435</v>
      </c>
      <c r="B97" s="567" t="s">
        <v>437</v>
      </c>
      <c r="C97" s="568" t="s">
        <v>453</v>
      </c>
      <c r="D97" s="569" t="s">
        <v>454</v>
      </c>
      <c r="E97" s="568" t="s">
        <v>1353</v>
      </c>
      <c r="F97" s="569" t="s">
        <v>1354</v>
      </c>
      <c r="G97" s="568" t="s">
        <v>1395</v>
      </c>
      <c r="H97" s="568" t="s">
        <v>1396</v>
      </c>
      <c r="I97" s="570">
        <v>0.79166666666666663</v>
      </c>
      <c r="J97" s="570">
        <v>5500</v>
      </c>
      <c r="K97" s="571">
        <v>4340</v>
      </c>
    </row>
    <row r="98" spans="1:11" ht="14.4" customHeight="1" x14ac:dyDescent="0.3">
      <c r="A98" s="566" t="s">
        <v>435</v>
      </c>
      <c r="B98" s="567" t="s">
        <v>437</v>
      </c>
      <c r="C98" s="568" t="s">
        <v>453</v>
      </c>
      <c r="D98" s="569" t="s">
        <v>454</v>
      </c>
      <c r="E98" s="568" t="s">
        <v>1353</v>
      </c>
      <c r="F98" s="569" t="s">
        <v>1354</v>
      </c>
      <c r="G98" s="568" t="s">
        <v>1397</v>
      </c>
      <c r="H98" s="568" t="s">
        <v>1398</v>
      </c>
      <c r="I98" s="570">
        <v>1.175</v>
      </c>
      <c r="J98" s="570">
        <v>4000</v>
      </c>
      <c r="K98" s="571">
        <v>4692</v>
      </c>
    </row>
    <row r="99" spans="1:11" ht="14.4" customHeight="1" x14ac:dyDescent="0.3">
      <c r="A99" s="566" t="s">
        <v>435</v>
      </c>
      <c r="B99" s="567" t="s">
        <v>437</v>
      </c>
      <c r="C99" s="568" t="s">
        <v>453</v>
      </c>
      <c r="D99" s="569" t="s">
        <v>454</v>
      </c>
      <c r="E99" s="568" t="s">
        <v>1353</v>
      </c>
      <c r="F99" s="569" t="s">
        <v>1354</v>
      </c>
      <c r="G99" s="568" t="s">
        <v>1399</v>
      </c>
      <c r="H99" s="568" t="s">
        <v>1400</v>
      </c>
      <c r="I99" s="570">
        <v>0.82</v>
      </c>
      <c r="J99" s="570">
        <v>3000</v>
      </c>
      <c r="K99" s="571">
        <v>2460</v>
      </c>
    </row>
    <row r="100" spans="1:11" ht="14.4" customHeight="1" x14ac:dyDescent="0.3">
      <c r="A100" s="566" t="s">
        <v>435</v>
      </c>
      <c r="B100" s="567" t="s">
        <v>437</v>
      </c>
      <c r="C100" s="568" t="s">
        <v>453</v>
      </c>
      <c r="D100" s="569" t="s">
        <v>454</v>
      </c>
      <c r="E100" s="568" t="s">
        <v>1353</v>
      </c>
      <c r="F100" s="569" t="s">
        <v>1354</v>
      </c>
      <c r="G100" s="568" t="s">
        <v>1425</v>
      </c>
      <c r="H100" s="568" t="s">
        <v>1426</v>
      </c>
      <c r="I100" s="570">
        <v>0.79333333333333333</v>
      </c>
      <c r="J100" s="570">
        <v>2600</v>
      </c>
      <c r="K100" s="571">
        <v>2084</v>
      </c>
    </row>
    <row r="101" spans="1:11" ht="14.4" customHeight="1" thickBot="1" x14ac:dyDescent="0.35">
      <c r="A101" s="572" t="s">
        <v>435</v>
      </c>
      <c r="B101" s="573" t="s">
        <v>437</v>
      </c>
      <c r="C101" s="574" t="s">
        <v>453</v>
      </c>
      <c r="D101" s="575" t="s">
        <v>454</v>
      </c>
      <c r="E101" s="574" t="s">
        <v>1353</v>
      </c>
      <c r="F101" s="575" t="s">
        <v>1354</v>
      </c>
      <c r="G101" s="574" t="s">
        <v>1465</v>
      </c>
      <c r="H101" s="574" t="s">
        <v>1466</v>
      </c>
      <c r="I101" s="576">
        <v>0.86</v>
      </c>
      <c r="J101" s="576">
        <v>1000</v>
      </c>
      <c r="K101" s="577">
        <v>860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09" customWidth="1"/>
    <col min="3" max="3" width="5.44140625" style="69" hidden="1" customWidth="1"/>
    <col min="4" max="4" width="7.77734375" style="309" customWidth="1"/>
    <col min="5" max="5" width="5.4414062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5.44140625" style="69" hidden="1" customWidth="1"/>
    <col min="10" max="10" width="7.77734375" style="309" customWidth="1"/>
    <col min="11" max="11" width="5.44140625" style="69" hidden="1" customWidth="1"/>
    <col min="12" max="12" width="7.77734375" style="309" customWidth="1"/>
    <col min="13" max="13" width="7.77734375" style="91" customWidth="1"/>
    <col min="14" max="14" width="7.77734375" style="309" customWidth="1"/>
    <col min="15" max="15" width="5" style="69" hidden="1" customWidth="1"/>
    <col min="16" max="16" width="7.77734375" style="309" customWidth="1"/>
    <col min="17" max="17" width="5" style="69" hidden="1" customWidth="1"/>
    <col min="18" max="18" width="7.77734375" style="309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455" t="s">
        <v>198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</row>
    <row r="2" spans="1:19" ht="14.4" customHeight="1" thickBot="1" x14ac:dyDescent="0.35">
      <c r="A2" s="521" t="s">
        <v>245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spans="1:19" ht="14.4" customHeight="1" thickBot="1" x14ac:dyDescent="0.35">
      <c r="A3" s="382" t="s">
        <v>204</v>
      </c>
      <c r="B3" s="383">
        <f>SUBTOTAL(9,B6:B1048576)</f>
        <v>44484268</v>
      </c>
      <c r="C3" s="384">
        <f t="shared" ref="C3:R3" si="0">SUBTOTAL(9,C6:C1048576)</f>
        <v>1</v>
      </c>
      <c r="D3" s="384">
        <f t="shared" si="0"/>
        <v>42281011</v>
      </c>
      <c r="E3" s="384">
        <f t="shared" si="0"/>
        <v>0.95047109688305986</v>
      </c>
      <c r="F3" s="384">
        <f t="shared" si="0"/>
        <v>42341036</v>
      </c>
      <c r="G3" s="386">
        <f>IF(B3&lt;&gt;0,F3/B3,"")</f>
        <v>0.9518204503218981</v>
      </c>
      <c r="H3" s="387">
        <f t="shared" si="0"/>
        <v>27602140.399999946</v>
      </c>
      <c r="I3" s="384">
        <f t="shared" si="0"/>
        <v>1</v>
      </c>
      <c r="J3" s="384">
        <f t="shared" si="0"/>
        <v>37349681.079999849</v>
      </c>
      <c r="K3" s="384">
        <f t="shared" si="0"/>
        <v>1.3531443771657621</v>
      </c>
      <c r="L3" s="384">
        <f t="shared" si="0"/>
        <v>42706259.759999923</v>
      </c>
      <c r="M3" s="385">
        <f>IF(H3&lt;&gt;0,L3/H3,"")</f>
        <v>1.5472082650517931</v>
      </c>
      <c r="N3" s="383">
        <f t="shared" si="0"/>
        <v>1239611.3400000001</v>
      </c>
      <c r="O3" s="384">
        <f t="shared" si="0"/>
        <v>1</v>
      </c>
      <c r="P3" s="384">
        <f t="shared" si="0"/>
        <v>0</v>
      </c>
      <c r="Q3" s="384">
        <f t="shared" si="0"/>
        <v>0</v>
      </c>
      <c r="R3" s="384">
        <f t="shared" si="0"/>
        <v>0</v>
      </c>
      <c r="S3" s="386">
        <f>IF(N3&lt;&gt;0,R3/N3,"")</f>
        <v>0</v>
      </c>
    </row>
    <row r="4" spans="1:19" ht="14.4" customHeight="1" x14ac:dyDescent="0.3">
      <c r="A4" s="456" t="s">
        <v>162</v>
      </c>
      <c r="B4" s="457" t="s">
        <v>163</v>
      </c>
      <c r="C4" s="458"/>
      <c r="D4" s="458"/>
      <c r="E4" s="458"/>
      <c r="F4" s="458"/>
      <c r="G4" s="459"/>
      <c r="H4" s="457" t="s">
        <v>164</v>
      </c>
      <c r="I4" s="458"/>
      <c r="J4" s="458"/>
      <c r="K4" s="458"/>
      <c r="L4" s="458"/>
      <c r="M4" s="459"/>
      <c r="N4" s="457" t="s">
        <v>165</v>
      </c>
      <c r="O4" s="458"/>
      <c r="P4" s="458"/>
      <c r="Q4" s="458"/>
      <c r="R4" s="458"/>
      <c r="S4" s="459"/>
    </row>
    <row r="5" spans="1:19" ht="14.4" customHeight="1" thickBot="1" x14ac:dyDescent="0.35">
      <c r="A5" s="636"/>
      <c r="B5" s="637">
        <v>2011</v>
      </c>
      <c r="C5" s="638"/>
      <c r="D5" s="638">
        <v>2012</v>
      </c>
      <c r="E5" s="638"/>
      <c r="F5" s="638">
        <v>2013</v>
      </c>
      <c r="G5" s="639" t="s">
        <v>5</v>
      </c>
      <c r="H5" s="637">
        <v>2011</v>
      </c>
      <c r="I5" s="638"/>
      <c r="J5" s="638">
        <v>2012</v>
      </c>
      <c r="K5" s="638"/>
      <c r="L5" s="638">
        <v>2013</v>
      </c>
      <c r="M5" s="639" t="s">
        <v>5</v>
      </c>
      <c r="N5" s="637">
        <v>2011</v>
      </c>
      <c r="O5" s="638"/>
      <c r="P5" s="638">
        <v>2012</v>
      </c>
      <c r="Q5" s="638"/>
      <c r="R5" s="638">
        <v>2013</v>
      </c>
      <c r="S5" s="639" t="s">
        <v>5</v>
      </c>
    </row>
    <row r="6" spans="1:19" ht="14.4" customHeight="1" thickBot="1" x14ac:dyDescent="0.35">
      <c r="A6" s="643" t="s">
        <v>1467</v>
      </c>
      <c r="B6" s="640">
        <v>44484268</v>
      </c>
      <c r="C6" s="641">
        <v>1</v>
      </c>
      <c r="D6" s="640">
        <v>42281011</v>
      </c>
      <c r="E6" s="641">
        <v>0.95047109688305986</v>
      </c>
      <c r="F6" s="640">
        <v>42341036</v>
      </c>
      <c r="G6" s="588">
        <v>0.9518204503218981</v>
      </c>
      <c r="H6" s="640">
        <v>27602140.399999946</v>
      </c>
      <c r="I6" s="641">
        <v>1</v>
      </c>
      <c r="J6" s="640">
        <v>37349681.079999849</v>
      </c>
      <c r="K6" s="641">
        <v>1.3531443771657621</v>
      </c>
      <c r="L6" s="640">
        <v>42706259.759999923</v>
      </c>
      <c r="M6" s="588">
        <v>1.5472082650517931</v>
      </c>
      <c r="N6" s="640">
        <v>1239611.3400000001</v>
      </c>
      <c r="O6" s="641">
        <v>1</v>
      </c>
      <c r="P6" s="640"/>
      <c r="Q6" s="641"/>
      <c r="R6" s="640"/>
      <c r="S6" s="642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9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9" bestFit="1" customWidth="1"/>
    <col min="2" max="2" width="2.109375" style="69" bestFit="1" customWidth="1"/>
    <col min="3" max="3" width="8" style="69" bestFit="1" customWidth="1"/>
    <col min="4" max="4" width="50.88671875" style="69" bestFit="1" customWidth="1"/>
    <col min="5" max="6" width="11.109375" style="98" customWidth="1"/>
    <col min="7" max="8" width="9.33203125" style="69" hidden="1" customWidth="1"/>
    <col min="9" max="10" width="11.109375" style="98" customWidth="1"/>
    <col min="11" max="12" width="9.33203125" style="69" hidden="1" customWidth="1"/>
    <col min="13" max="14" width="11.109375" style="98" customWidth="1"/>
    <col min="15" max="15" width="11.109375" style="91" customWidth="1"/>
    <col min="16" max="16" width="11.109375" style="98" customWidth="1"/>
    <col min="17" max="16384" width="8.88671875" style="69"/>
  </cols>
  <sheetData>
    <row r="1" spans="1:16" ht="18.600000000000001" customHeight="1" thickBot="1" x14ac:dyDescent="0.4">
      <c r="A1" s="392" t="s">
        <v>199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ht="14.4" customHeight="1" thickBot="1" x14ac:dyDescent="0.4">
      <c r="A2" s="521" t="s">
        <v>245</v>
      </c>
      <c r="B2" s="110"/>
      <c r="C2" s="110"/>
      <c r="D2" s="110"/>
      <c r="E2" s="310"/>
      <c r="F2" s="310"/>
      <c r="G2" s="110"/>
      <c r="H2" s="110"/>
      <c r="I2" s="310"/>
      <c r="J2" s="310"/>
      <c r="K2" s="110"/>
      <c r="L2" s="110"/>
      <c r="M2" s="310"/>
      <c r="N2" s="310"/>
      <c r="O2" s="314"/>
      <c r="P2" s="310"/>
    </row>
    <row r="3" spans="1:16" ht="14.4" customHeight="1" thickBot="1" x14ac:dyDescent="0.35">
      <c r="D3" s="163" t="s">
        <v>204</v>
      </c>
      <c r="E3" s="311">
        <f t="shared" ref="E3:N3" si="0">SUBTOTAL(9,E6:E1048576)</f>
        <v>2304630.65</v>
      </c>
      <c r="F3" s="312">
        <f t="shared" si="0"/>
        <v>73326019.739999995</v>
      </c>
      <c r="G3" s="111"/>
      <c r="H3" s="111"/>
      <c r="I3" s="312">
        <f t="shared" si="0"/>
        <v>2654940.02</v>
      </c>
      <c r="J3" s="312">
        <f t="shared" si="0"/>
        <v>79630692.079999983</v>
      </c>
      <c r="K3" s="111"/>
      <c r="L3" s="111"/>
      <c r="M3" s="312">
        <f t="shared" si="0"/>
        <v>2480545.1800000002</v>
      </c>
      <c r="N3" s="312">
        <f t="shared" si="0"/>
        <v>85047295.759999961</v>
      </c>
      <c r="O3" s="112">
        <f>IF(F3=0,0,N3/F3)</f>
        <v>1.1598515242142062</v>
      </c>
      <c r="P3" s="313">
        <f>IF(M3=0,0,N3/M3)</f>
        <v>34.285727365788176</v>
      </c>
    </row>
    <row r="4" spans="1:16" ht="14.4" customHeight="1" x14ac:dyDescent="0.3">
      <c r="A4" s="461" t="s">
        <v>158</v>
      </c>
      <c r="B4" s="462" t="s">
        <v>159</v>
      </c>
      <c r="C4" s="463" t="s">
        <v>160</v>
      </c>
      <c r="D4" s="464" t="s">
        <v>119</v>
      </c>
      <c r="E4" s="465">
        <v>2011</v>
      </c>
      <c r="F4" s="466"/>
      <c r="G4" s="308"/>
      <c r="H4" s="308"/>
      <c r="I4" s="465">
        <v>2012</v>
      </c>
      <c r="J4" s="466"/>
      <c r="K4" s="308"/>
      <c r="L4" s="308"/>
      <c r="M4" s="465">
        <v>2013</v>
      </c>
      <c r="N4" s="466"/>
      <c r="O4" s="467" t="s">
        <v>5</v>
      </c>
      <c r="P4" s="460" t="s">
        <v>161</v>
      </c>
    </row>
    <row r="5" spans="1:16" ht="14.4" customHeight="1" thickBot="1" x14ac:dyDescent="0.35">
      <c r="A5" s="644"/>
      <c r="B5" s="645"/>
      <c r="C5" s="646"/>
      <c r="D5" s="647"/>
      <c r="E5" s="648" t="s">
        <v>129</v>
      </c>
      <c r="F5" s="649" t="s">
        <v>17</v>
      </c>
      <c r="G5" s="650"/>
      <c r="H5" s="650"/>
      <c r="I5" s="648" t="s">
        <v>129</v>
      </c>
      <c r="J5" s="649" t="s">
        <v>17</v>
      </c>
      <c r="K5" s="650"/>
      <c r="L5" s="650"/>
      <c r="M5" s="648" t="s">
        <v>129</v>
      </c>
      <c r="N5" s="649" t="s">
        <v>17</v>
      </c>
      <c r="O5" s="651"/>
      <c r="P5" s="652"/>
    </row>
    <row r="6" spans="1:16" ht="14.4" customHeight="1" x14ac:dyDescent="0.3">
      <c r="A6" s="560" t="s">
        <v>1468</v>
      </c>
      <c r="B6" s="561" t="s">
        <v>1469</v>
      </c>
      <c r="C6" s="561" t="s">
        <v>1470</v>
      </c>
      <c r="D6" s="561" t="s">
        <v>1471</v>
      </c>
      <c r="E6" s="564"/>
      <c r="F6" s="564"/>
      <c r="G6" s="561"/>
      <c r="H6" s="561"/>
      <c r="I6" s="564">
        <v>4.1499999999999995</v>
      </c>
      <c r="J6" s="564">
        <v>10277.16</v>
      </c>
      <c r="K6" s="561"/>
      <c r="L6" s="561">
        <v>2476.4240963855423</v>
      </c>
      <c r="M6" s="564">
        <v>21.799999999999997</v>
      </c>
      <c r="N6" s="564">
        <v>42796.049999999996</v>
      </c>
      <c r="O6" s="582"/>
      <c r="P6" s="565">
        <v>1963.1215596330276</v>
      </c>
    </row>
    <row r="7" spans="1:16" ht="14.4" customHeight="1" x14ac:dyDescent="0.3">
      <c r="A7" s="566" t="s">
        <v>1468</v>
      </c>
      <c r="B7" s="567" t="s">
        <v>1469</v>
      </c>
      <c r="C7" s="567" t="s">
        <v>1472</v>
      </c>
      <c r="D7" s="567" t="s">
        <v>1473</v>
      </c>
      <c r="E7" s="570"/>
      <c r="F7" s="570"/>
      <c r="G7" s="567"/>
      <c r="H7" s="567"/>
      <c r="I7" s="570"/>
      <c r="J7" s="570"/>
      <c r="K7" s="567"/>
      <c r="L7" s="567"/>
      <c r="M7" s="570">
        <v>0.2</v>
      </c>
      <c r="N7" s="570">
        <v>2067.48</v>
      </c>
      <c r="O7" s="583"/>
      <c r="P7" s="571">
        <v>10337.4</v>
      </c>
    </row>
    <row r="8" spans="1:16" ht="14.4" customHeight="1" x14ac:dyDescent="0.3">
      <c r="A8" s="566" t="s">
        <v>1468</v>
      </c>
      <c r="B8" s="567" t="s">
        <v>1469</v>
      </c>
      <c r="C8" s="567" t="s">
        <v>1474</v>
      </c>
      <c r="D8" s="567" t="s">
        <v>1471</v>
      </c>
      <c r="E8" s="570">
        <v>1.8</v>
      </c>
      <c r="F8" s="570">
        <v>2682.17</v>
      </c>
      <c r="G8" s="567">
        <v>1</v>
      </c>
      <c r="H8" s="567">
        <v>1490.0944444444444</v>
      </c>
      <c r="I8" s="570">
        <v>1.5999999999999999</v>
      </c>
      <c r="J8" s="570">
        <v>1568.6399999999999</v>
      </c>
      <c r="K8" s="567">
        <v>0.5848398871063355</v>
      </c>
      <c r="L8" s="567">
        <v>980.4</v>
      </c>
      <c r="M8" s="570"/>
      <c r="N8" s="570"/>
      <c r="O8" s="583"/>
      <c r="P8" s="571"/>
    </row>
    <row r="9" spans="1:16" ht="14.4" customHeight="1" x14ac:dyDescent="0.3">
      <c r="A9" s="566" t="s">
        <v>1468</v>
      </c>
      <c r="B9" s="567" t="s">
        <v>1469</v>
      </c>
      <c r="C9" s="567" t="s">
        <v>1475</v>
      </c>
      <c r="D9" s="567" t="s">
        <v>1476</v>
      </c>
      <c r="E9" s="570"/>
      <c r="F9" s="570"/>
      <c r="G9" s="567"/>
      <c r="H9" s="567"/>
      <c r="I9" s="570">
        <v>0.1</v>
      </c>
      <c r="J9" s="570">
        <v>1082.6600000000001</v>
      </c>
      <c r="K9" s="567"/>
      <c r="L9" s="567">
        <v>10826.6</v>
      </c>
      <c r="M9" s="570"/>
      <c r="N9" s="570"/>
      <c r="O9" s="583"/>
      <c r="P9" s="571"/>
    </row>
    <row r="10" spans="1:16" ht="14.4" customHeight="1" x14ac:dyDescent="0.3">
      <c r="A10" s="566" t="s">
        <v>1468</v>
      </c>
      <c r="B10" s="567" t="s">
        <v>1469</v>
      </c>
      <c r="C10" s="567" t="s">
        <v>1477</v>
      </c>
      <c r="D10" s="567" t="s">
        <v>1476</v>
      </c>
      <c r="E10" s="570">
        <v>63.59000000000006</v>
      </c>
      <c r="F10" s="570">
        <v>80906.599999999991</v>
      </c>
      <c r="G10" s="567">
        <v>1</v>
      </c>
      <c r="H10" s="567">
        <v>1272.3164019499909</v>
      </c>
      <c r="I10" s="570">
        <v>28.299999999999986</v>
      </c>
      <c r="J10" s="570">
        <v>30639.069999999982</v>
      </c>
      <c r="K10" s="567">
        <v>0.37869679358667879</v>
      </c>
      <c r="L10" s="567">
        <v>1082.6526501766782</v>
      </c>
      <c r="M10" s="570">
        <v>119.47000000000013</v>
      </c>
      <c r="N10" s="570">
        <v>129584.36999999989</v>
      </c>
      <c r="O10" s="583">
        <v>1.6016538823779507</v>
      </c>
      <c r="P10" s="571">
        <v>1084.6603331380243</v>
      </c>
    </row>
    <row r="11" spans="1:16" ht="14.4" customHeight="1" x14ac:dyDescent="0.3">
      <c r="A11" s="566" t="s">
        <v>1468</v>
      </c>
      <c r="B11" s="567" t="s">
        <v>1469</v>
      </c>
      <c r="C11" s="567" t="s">
        <v>1478</v>
      </c>
      <c r="D11" s="567" t="s">
        <v>1476</v>
      </c>
      <c r="E11" s="570">
        <v>571.22999999999979</v>
      </c>
      <c r="F11" s="570">
        <v>1313711.9700000011</v>
      </c>
      <c r="G11" s="567">
        <v>1</v>
      </c>
      <c r="H11" s="567">
        <v>2299.7951263063942</v>
      </c>
      <c r="I11" s="570">
        <v>817.51000000000079</v>
      </c>
      <c r="J11" s="570">
        <v>1764972.7699999963</v>
      </c>
      <c r="K11" s="567">
        <v>1.343500561999138</v>
      </c>
      <c r="L11" s="567">
        <v>2158.9616885420296</v>
      </c>
      <c r="M11" s="570">
        <v>900.61000000000013</v>
      </c>
      <c r="N11" s="570">
        <v>1958825.4199999981</v>
      </c>
      <c r="O11" s="583">
        <v>1.4910615604728001</v>
      </c>
      <c r="P11" s="571">
        <v>2174.9985232231461</v>
      </c>
    </row>
    <row r="12" spans="1:16" ht="14.4" customHeight="1" x14ac:dyDescent="0.3">
      <c r="A12" s="566" t="s">
        <v>1468</v>
      </c>
      <c r="B12" s="567" t="s">
        <v>1469</v>
      </c>
      <c r="C12" s="567" t="s">
        <v>1479</v>
      </c>
      <c r="D12" s="567" t="s">
        <v>1480</v>
      </c>
      <c r="E12" s="570">
        <v>26.580000000000048</v>
      </c>
      <c r="F12" s="570">
        <v>25133.610000000019</v>
      </c>
      <c r="G12" s="567">
        <v>1</v>
      </c>
      <c r="H12" s="567">
        <v>945.58352144469427</v>
      </c>
      <c r="I12" s="570">
        <v>50.529999999999866</v>
      </c>
      <c r="J12" s="570">
        <v>47227.960000000247</v>
      </c>
      <c r="K12" s="567">
        <v>1.8790758669367518</v>
      </c>
      <c r="L12" s="567">
        <v>934.65188996636402</v>
      </c>
      <c r="M12" s="570">
        <v>39.969999999999949</v>
      </c>
      <c r="N12" s="570">
        <v>37623.960000000028</v>
      </c>
      <c r="O12" s="583">
        <v>1.4969580573582546</v>
      </c>
      <c r="P12" s="571">
        <v>941.3049787340525</v>
      </c>
    </row>
    <row r="13" spans="1:16" ht="14.4" customHeight="1" x14ac:dyDescent="0.3">
      <c r="A13" s="566" t="s">
        <v>1468</v>
      </c>
      <c r="B13" s="567" t="s">
        <v>1469</v>
      </c>
      <c r="C13" s="567" t="s">
        <v>1481</v>
      </c>
      <c r="D13" s="567" t="s">
        <v>1482</v>
      </c>
      <c r="E13" s="570"/>
      <c r="F13" s="570"/>
      <c r="G13" s="567"/>
      <c r="H13" s="567"/>
      <c r="I13" s="570"/>
      <c r="J13" s="570"/>
      <c r="K13" s="567"/>
      <c r="L13" s="567"/>
      <c r="M13" s="570">
        <v>1</v>
      </c>
      <c r="N13" s="570">
        <v>8750</v>
      </c>
      <c r="O13" s="583"/>
      <c r="P13" s="571">
        <v>8750</v>
      </c>
    </row>
    <row r="14" spans="1:16" ht="14.4" customHeight="1" x14ac:dyDescent="0.3">
      <c r="A14" s="566" t="s">
        <v>1468</v>
      </c>
      <c r="B14" s="567" t="s">
        <v>1469</v>
      </c>
      <c r="C14" s="567" t="s">
        <v>1483</v>
      </c>
      <c r="D14" s="567" t="s">
        <v>1484</v>
      </c>
      <c r="E14" s="570"/>
      <c r="F14" s="570"/>
      <c r="G14" s="567"/>
      <c r="H14" s="567"/>
      <c r="I14" s="570"/>
      <c r="J14" s="570"/>
      <c r="K14" s="567"/>
      <c r="L14" s="567"/>
      <c r="M14" s="570">
        <v>1</v>
      </c>
      <c r="N14" s="570">
        <v>8750</v>
      </c>
      <c r="O14" s="583"/>
      <c r="P14" s="571">
        <v>8750</v>
      </c>
    </row>
    <row r="15" spans="1:16" ht="14.4" customHeight="1" x14ac:dyDescent="0.3">
      <c r="A15" s="566" t="s">
        <v>1468</v>
      </c>
      <c r="B15" s="567" t="s">
        <v>1485</v>
      </c>
      <c r="C15" s="567" t="s">
        <v>1486</v>
      </c>
      <c r="D15" s="567" t="s">
        <v>1487</v>
      </c>
      <c r="E15" s="570">
        <v>2125</v>
      </c>
      <c r="F15" s="570">
        <v>31598.75</v>
      </c>
      <c r="G15" s="567">
        <v>1</v>
      </c>
      <c r="H15" s="567">
        <v>14.87</v>
      </c>
      <c r="I15" s="570">
        <v>2226</v>
      </c>
      <c r="J15" s="570">
        <v>44757.06</v>
      </c>
      <c r="K15" s="567">
        <v>1.4164186874480793</v>
      </c>
      <c r="L15" s="567">
        <v>20.106495956873314</v>
      </c>
      <c r="M15" s="570">
        <v>1525</v>
      </c>
      <c r="N15" s="570">
        <v>26899</v>
      </c>
      <c r="O15" s="583">
        <v>0.85126785078523681</v>
      </c>
      <c r="P15" s="571">
        <v>17.638688524590165</v>
      </c>
    </row>
    <row r="16" spans="1:16" ht="14.4" customHeight="1" x14ac:dyDescent="0.3">
      <c r="A16" s="566" t="s">
        <v>1468</v>
      </c>
      <c r="B16" s="567" t="s">
        <v>1485</v>
      </c>
      <c r="C16" s="567" t="s">
        <v>1488</v>
      </c>
      <c r="D16" s="567" t="s">
        <v>1489</v>
      </c>
      <c r="E16" s="570">
        <v>16020</v>
      </c>
      <c r="F16" s="570">
        <v>19704.599999999999</v>
      </c>
      <c r="G16" s="567">
        <v>1</v>
      </c>
      <c r="H16" s="567">
        <v>1.23</v>
      </c>
      <c r="I16" s="570">
        <v>14460</v>
      </c>
      <c r="J16" s="570">
        <v>26734.799999999996</v>
      </c>
      <c r="K16" s="567">
        <v>1.3567796352120824</v>
      </c>
      <c r="L16" s="567">
        <v>1.8488796680497923</v>
      </c>
      <c r="M16" s="570">
        <v>14100</v>
      </c>
      <c r="N16" s="570">
        <v>26893.399999999998</v>
      </c>
      <c r="O16" s="583">
        <v>1.3648285171990298</v>
      </c>
      <c r="P16" s="571">
        <v>1.9073333333333331</v>
      </c>
    </row>
    <row r="17" spans="1:16" ht="14.4" customHeight="1" x14ac:dyDescent="0.3">
      <c r="A17" s="566" t="s">
        <v>1468</v>
      </c>
      <c r="B17" s="567" t="s">
        <v>1485</v>
      </c>
      <c r="C17" s="567" t="s">
        <v>1490</v>
      </c>
      <c r="D17" s="567" t="s">
        <v>1491</v>
      </c>
      <c r="E17" s="570">
        <v>9535</v>
      </c>
      <c r="F17" s="570">
        <v>15732.749999999998</v>
      </c>
      <c r="G17" s="567">
        <v>1</v>
      </c>
      <c r="H17" s="567">
        <v>1.65</v>
      </c>
      <c r="I17" s="570"/>
      <c r="J17" s="570"/>
      <c r="K17" s="567"/>
      <c r="L17" s="567"/>
      <c r="M17" s="570"/>
      <c r="N17" s="570"/>
      <c r="O17" s="583"/>
      <c r="P17" s="571"/>
    </row>
    <row r="18" spans="1:16" ht="14.4" customHeight="1" x14ac:dyDescent="0.3">
      <c r="A18" s="566" t="s">
        <v>1468</v>
      </c>
      <c r="B18" s="567" t="s">
        <v>1485</v>
      </c>
      <c r="C18" s="567" t="s">
        <v>1492</v>
      </c>
      <c r="D18" s="567" t="s">
        <v>1493</v>
      </c>
      <c r="E18" s="570">
        <v>25200</v>
      </c>
      <c r="F18" s="570">
        <v>114586.6</v>
      </c>
      <c r="G18" s="567">
        <v>1</v>
      </c>
      <c r="H18" s="567">
        <v>4.5470873015873021</v>
      </c>
      <c r="I18" s="570">
        <v>28710</v>
      </c>
      <c r="J18" s="570">
        <v>131899.5</v>
      </c>
      <c r="K18" s="567">
        <v>1.1510900925588157</v>
      </c>
      <c r="L18" s="567">
        <v>4.5942006269592479</v>
      </c>
      <c r="M18" s="570">
        <v>21875</v>
      </c>
      <c r="N18" s="570">
        <v>104707.70000000001</v>
      </c>
      <c r="O18" s="583">
        <v>0.91378660332010908</v>
      </c>
      <c r="P18" s="571">
        <v>4.7866377142857148</v>
      </c>
    </row>
    <row r="19" spans="1:16" ht="14.4" customHeight="1" x14ac:dyDescent="0.3">
      <c r="A19" s="566" t="s">
        <v>1468</v>
      </c>
      <c r="B19" s="567" t="s">
        <v>1485</v>
      </c>
      <c r="C19" s="567" t="s">
        <v>1494</v>
      </c>
      <c r="D19" s="567" t="s">
        <v>1495</v>
      </c>
      <c r="E19" s="570">
        <v>1</v>
      </c>
      <c r="F19" s="570">
        <v>4.41</v>
      </c>
      <c r="G19" s="567">
        <v>1</v>
      </c>
      <c r="H19" s="567">
        <v>4.41</v>
      </c>
      <c r="I19" s="570"/>
      <c r="J19" s="570"/>
      <c r="K19" s="567"/>
      <c r="L19" s="567"/>
      <c r="M19" s="570"/>
      <c r="N19" s="570"/>
      <c r="O19" s="583"/>
      <c r="P19" s="571"/>
    </row>
    <row r="20" spans="1:16" ht="14.4" customHeight="1" x14ac:dyDescent="0.3">
      <c r="A20" s="566" t="s">
        <v>1468</v>
      </c>
      <c r="B20" s="567" t="s">
        <v>1485</v>
      </c>
      <c r="C20" s="567" t="s">
        <v>1496</v>
      </c>
      <c r="D20" s="567" t="s">
        <v>1497</v>
      </c>
      <c r="E20" s="570">
        <v>180</v>
      </c>
      <c r="F20" s="570">
        <v>991.8</v>
      </c>
      <c r="G20" s="567">
        <v>1</v>
      </c>
      <c r="H20" s="567">
        <v>5.51</v>
      </c>
      <c r="I20" s="570">
        <v>120</v>
      </c>
      <c r="J20" s="570">
        <v>790.8</v>
      </c>
      <c r="K20" s="567">
        <v>0.79733817301875376</v>
      </c>
      <c r="L20" s="567">
        <v>6.59</v>
      </c>
      <c r="M20" s="570">
        <v>250</v>
      </c>
      <c r="N20" s="570">
        <v>1800</v>
      </c>
      <c r="O20" s="583">
        <v>1.8148820326678767</v>
      </c>
      <c r="P20" s="571">
        <v>7.2</v>
      </c>
    </row>
    <row r="21" spans="1:16" ht="14.4" customHeight="1" x14ac:dyDescent="0.3">
      <c r="A21" s="566" t="s">
        <v>1468</v>
      </c>
      <c r="B21" s="567" t="s">
        <v>1485</v>
      </c>
      <c r="C21" s="567" t="s">
        <v>1498</v>
      </c>
      <c r="D21" s="567" t="s">
        <v>1499</v>
      </c>
      <c r="E21" s="570"/>
      <c r="F21" s="570"/>
      <c r="G21" s="567"/>
      <c r="H21" s="567"/>
      <c r="I21" s="570"/>
      <c r="J21" s="570"/>
      <c r="K21" s="567"/>
      <c r="L21" s="567"/>
      <c r="M21" s="570">
        <v>2200</v>
      </c>
      <c r="N21" s="570">
        <v>12528</v>
      </c>
      <c r="O21" s="583"/>
      <c r="P21" s="571">
        <v>5.6945454545454544</v>
      </c>
    </row>
    <row r="22" spans="1:16" ht="14.4" customHeight="1" x14ac:dyDescent="0.3">
      <c r="A22" s="566" t="s">
        <v>1468</v>
      </c>
      <c r="B22" s="567" t="s">
        <v>1485</v>
      </c>
      <c r="C22" s="567" t="s">
        <v>1500</v>
      </c>
      <c r="D22" s="567" t="s">
        <v>1501</v>
      </c>
      <c r="E22" s="570">
        <v>855949</v>
      </c>
      <c r="F22" s="570">
        <v>4536774.6500000004</v>
      </c>
      <c r="G22" s="567">
        <v>1</v>
      </c>
      <c r="H22" s="567">
        <v>5.3002861735921183</v>
      </c>
      <c r="I22" s="570">
        <v>900500</v>
      </c>
      <c r="J22" s="570">
        <v>4865521</v>
      </c>
      <c r="K22" s="567">
        <v>1.0724625698567594</v>
      </c>
      <c r="L22" s="567">
        <v>5.4031327040533039</v>
      </c>
      <c r="M22" s="570">
        <v>469829</v>
      </c>
      <c r="N22" s="570">
        <v>2608088.2399999998</v>
      </c>
      <c r="O22" s="583">
        <v>0.57487718505039687</v>
      </c>
      <c r="P22" s="571">
        <v>5.5511435862835192</v>
      </c>
    </row>
    <row r="23" spans="1:16" ht="14.4" customHeight="1" x14ac:dyDescent="0.3">
      <c r="A23" s="566" t="s">
        <v>1468</v>
      </c>
      <c r="B23" s="567" t="s">
        <v>1485</v>
      </c>
      <c r="C23" s="567" t="s">
        <v>1502</v>
      </c>
      <c r="D23" s="567" t="s">
        <v>1503</v>
      </c>
      <c r="E23" s="570">
        <v>9588</v>
      </c>
      <c r="F23" s="570">
        <v>61075.560000000012</v>
      </c>
      <c r="G23" s="567">
        <v>1</v>
      </c>
      <c r="H23" s="567">
        <v>6.370000000000001</v>
      </c>
      <c r="I23" s="570">
        <v>6317</v>
      </c>
      <c r="J23" s="570">
        <v>46303.170000000006</v>
      </c>
      <c r="K23" s="567">
        <v>0.75812927462310609</v>
      </c>
      <c r="L23" s="567">
        <v>7.329930346683553</v>
      </c>
      <c r="M23" s="570">
        <v>6623</v>
      </c>
      <c r="N23" s="570">
        <v>51618.879999999997</v>
      </c>
      <c r="O23" s="583">
        <v>0.84516425228029002</v>
      </c>
      <c r="P23" s="571">
        <v>7.7938819266193562</v>
      </c>
    </row>
    <row r="24" spans="1:16" ht="14.4" customHeight="1" x14ac:dyDescent="0.3">
      <c r="A24" s="566" t="s">
        <v>1468</v>
      </c>
      <c r="B24" s="567" t="s">
        <v>1485</v>
      </c>
      <c r="C24" s="567" t="s">
        <v>1504</v>
      </c>
      <c r="D24" s="567" t="s">
        <v>1505</v>
      </c>
      <c r="E24" s="570">
        <v>14215</v>
      </c>
      <c r="F24" s="570">
        <v>73775.849999999991</v>
      </c>
      <c r="G24" s="567">
        <v>1</v>
      </c>
      <c r="H24" s="567">
        <v>5.1899999999999995</v>
      </c>
      <c r="I24" s="570">
        <v>5780</v>
      </c>
      <c r="J24" s="570">
        <v>47000.850000000006</v>
      </c>
      <c r="K24" s="567">
        <v>0.63707636035369308</v>
      </c>
      <c r="L24" s="567">
        <v>8.1316349480968864</v>
      </c>
      <c r="M24" s="570">
        <v>3880</v>
      </c>
      <c r="N24" s="570">
        <v>30458.399999999998</v>
      </c>
      <c r="O24" s="583">
        <v>0.41285054662196369</v>
      </c>
      <c r="P24" s="571">
        <v>7.8501030927835043</v>
      </c>
    </row>
    <row r="25" spans="1:16" ht="14.4" customHeight="1" x14ac:dyDescent="0.3">
      <c r="A25" s="566" t="s">
        <v>1468</v>
      </c>
      <c r="B25" s="567" t="s">
        <v>1485</v>
      </c>
      <c r="C25" s="567" t="s">
        <v>1506</v>
      </c>
      <c r="D25" s="567" t="s">
        <v>1507</v>
      </c>
      <c r="E25" s="570">
        <v>9697</v>
      </c>
      <c r="F25" s="570">
        <v>73794.170000000013</v>
      </c>
      <c r="G25" s="567">
        <v>1</v>
      </c>
      <c r="H25" s="567">
        <v>7.6100000000000012</v>
      </c>
      <c r="I25" s="570">
        <v>11618</v>
      </c>
      <c r="J25" s="570">
        <v>99890.060000000027</v>
      </c>
      <c r="K25" s="567">
        <v>1.3536307814018371</v>
      </c>
      <c r="L25" s="567">
        <v>8.5978705457049429</v>
      </c>
      <c r="M25" s="570">
        <v>8991</v>
      </c>
      <c r="N25" s="570">
        <v>82058.099999999991</v>
      </c>
      <c r="O25" s="583">
        <v>1.1119862178814395</v>
      </c>
      <c r="P25" s="571">
        <v>9.1266933600266924</v>
      </c>
    </row>
    <row r="26" spans="1:16" ht="14.4" customHeight="1" x14ac:dyDescent="0.3">
      <c r="A26" s="566" t="s">
        <v>1468</v>
      </c>
      <c r="B26" s="567" t="s">
        <v>1485</v>
      </c>
      <c r="C26" s="567" t="s">
        <v>1508</v>
      </c>
      <c r="D26" s="567" t="s">
        <v>1509</v>
      </c>
      <c r="E26" s="570">
        <v>2420</v>
      </c>
      <c r="F26" s="570">
        <v>32863.599999999999</v>
      </c>
      <c r="G26" s="567">
        <v>1</v>
      </c>
      <c r="H26" s="567">
        <v>13.58</v>
      </c>
      <c r="I26" s="570"/>
      <c r="J26" s="570"/>
      <c r="K26" s="567"/>
      <c r="L26" s="567"/>
      <c r="M26" s="570">
        <v>3200</v>
      </c>
      <c r="N26" s="570">
        <v>53632</v>
      </c>
      <c r="O26" s="583">
        <v>1.6319575457344906</v>
      </c>
      <c r="P26" s="571">
        <v>16.760000000000002</v>
      </c>
    </row>
    <row r="27" spans="1:16" ht="14.4" customHeight="1" x14ac:dyDescent="0.3">
      <c r="A27" s="566" t="s">
        <v>1468</v>
      </c>
      <c r="B27" s="567" t="s">
        <v>1485</v>
      </c>
      <c r="C27" s="567" t="s">
        <v>1510</v>
      </c>
      <c r="D27" s="567" t="s">
        <v>1511</v>
      </c>
      <c r="E27" s="570">
        <v>74</v>
      </c>
      <c r="F27" s="570">
        <v>2951.86</v>
      </c>
      <c r="G27" s="567">
        <v>1</v>
      </c>
      <c r="H27" s="567">
        <v>39.89</v>
      </c>
      <c r="I27" s="570">
        <v>1.03</v>
      </c>
      <c r="J27" s="570">
        <v>45.49</v>
      </c>
      <c r="K27" s="567">
        <v>1.5410622454994478E-2</v>
      </c>
      <c r="L27" s="567">
        <v>44.165048543689323</v>
      </c>
      <c r="M27" s="570">
        <v>75.23</v>
      </c>
      <c r="N27" s="570">
        <v>2567.13</v>
      </c>
      <c r="O27" s="583">
        <v>0.86966522802571933</v>
      </c>
      <c r="P27" s="571">
        <v>34.123753821613718</v>
      </c>
    </row>
    <row r="28" spans="1:16" ht="14.4" customHeight="1" x14ac:dyDescent="0.3">
      <c r="A28" s="566" t="s">
        <v>1468</v>
      </c>
      <c r="B28" s="567" t="s">
        <v>1485</v>
      </c>
      <c r="C28" s="567" t="s">
        <v>1512</v>
      </c>
      <c r="D28" s="567" t="s">
        <v>1513</v>
      </c>
      <c r="E28" s="570">
        <v>1400</v>
      </c>
      <c r="F28" s="570">
        <v>55118.000000000015</v>
      </c>
      <c r="G28" s="567">
        <v>1</v>
      </c>
      <c r="H28" s="567">
        <v>39.370000000000012</v>
      </c>
      <c r="I28" s="570"/>
      <c r="J28" s="570"/>
      <c r="K28" s="567"/>
      <c r="L28" s="567"/>
      <c r="M28" s="570"/>
      <c r="N28" s="570"/>
      <c r="O28" s="583"/>
      <c r="P28" s="571"/>
    </row>
    <row r="29" spans="1:16" ht="14.4" customHeight="1" x14ac:dyDescent="0.3">
      <c r="A29" s="566" t="s">
        <v>1468</v>
      </c>
      <c r="B29" s="567" t="s">
        <v>1485</v>
      </c>
      <c r="C29" s="567" t="s">
        <v>1514</v>
      </c>
      <c r="D29" s="567" t="s">
        <v>1515</v>
      </c>
      <c r="E29" s="570">
        <v>600</v>
      </c>
      <c r="F29" s="570">
        <v>2790</v>
      </c>
      <c r="G29" s="567">
        <v>1</v>
      </c>
      <c r="H29" s="567">
        <v>4.6500000000000004</v>
      </c>
      <c r="I29" s="570">
        <v>700</v>
      </c>
      <c r="J29" s="570">
        <v>4319</v>
      </c>
      <c r="K29" s="567">
        <v>1.5480286738351254</v>
      </c>
      <c r="L29" s="567">
        <v>6.17</v>
      </c>
      <c r="M29" s="570">
        <v>15900</v>
      </c>
      <c r="N29" s="570">
        <v>104743</v>
      </c>
      <c r="O29" s="583">
        <v>37.542293906810038</v>
      </c>
      <c r="P29" s="571">
        <v>6.5876100628930816</v>
      </c>
    </row>
    <row r="30" spans="1:16" ht="14.4" customHeight="1" x14ac:dyDescent="0.3">
      <c r="A30" s="566" t="s">
        <v>1468</v>
      </c>
      <c r="B30" s="567" t="s">
        <v>1485</v>
      </c>
      <c r="C30" s="567" t="s">
        <v>1516</v>
      </c>
      <c r="D30" s="567" t="s">
        <v>1517</v>
      </c>
      <c r="E30" s="570">
        <v>33800</v>
      </c>
      <c r="F30" s="570">
        <v>473200</v>
      </c>
      <c r="G30" s="567">
        <v>1</v>
      </c>
      <c r="H30" s="567">
        <v>14</v>
      </c>
      <c r="I30" s="570">
        <v>39851</v>
      </c>
      <c r="J30" s="570">
        <v>644434.31999999983</v>
      </c>
      <c r="K30" s="567">
        <v>1.3618645815722736</v>
      </c>
      <c r="L30" s="567">
        <v>16.171095330104635</v>
      </c>
      <c r="M30" s="570">
        <v>27620</v>
      </c>
      <c r="N30" s="570">
        <v>476527.8</v>
      </c>
      <c r="O30" s="583">
        <v>1.0070325443786983</v>
      </c>
      <c r="P30" s="571">
        <v>17.252997827661115</v>
      </c>
    </row>
    <row r="31" spans="1:16" ht="14.4" customHeight="1" x14ac:dyDescent="0.3">
      <c r="A31" s="566" t="s">
        <v>1468</v>
      </c>
      <c r="B31" s="567" t="s">
        <v>1485</v>
      </c>
      <c r="C31" s="567" t="s">
        <v>1518</v>
      </c>
      <c r="D31" s="567" t="s">
        <v>1519</v>
      </c>
      <c r="E31" s="570">
        <v>25.45</v>
      </c>
      <c r="F31" s="570">
        <v>22543.32</v>
      </c>
      <c r="G31" s="567">
        <v>1</v>
      </c>
      <c r="H31" s="567">
        <v>885.78860510805498</v>
      </c>
      <c r="I31" s="570">
        <v>27</v>
      </c>
      <c r="J31" s="570">
        <v>23916.29</v>
      </c>
      <c r="K31" s="567">
        <v>1.0609036291016585</v>
      </c>
      <c r="L31" s="567">
        <v>885.78851851851857</v>
      </c>
      <c r="M31" s="570">
        <v>18.899999999999999</v>
      </c>
      <c r="N31" s="570">
        <v>24297.07</v>
      </c>
      <c r="O31" s="583">
        <v>1.0777946637851035</v>
      </c>
      <c r="P31" s="571">
        <v>1285.5592592592593</v>
      </c>
    </row>
    <row r="32" spans="1:16" ht="14.4" customHeight="1" x14ac:dyDescent="0.3">
      <c r="A32" s="566" t="s">
        <v>1468</v>
      </c>
      <c r="B32" s="567" t="s">
        <v>1485</v>
      </c>
      <c r="C32" s="567" t="s">
        <v>1520</v>
      </c>
      <c r="D32" s="567" t="s">
        <v>1521</v>
      </c>
      <c r="E32" s="570"/>
      <c r="F32" s="570"/>
      <c r="G32" s="567"/>
      <c r="H32" s="567"/>
      <c r="I32" s="570">
        <v>4.7</v>
      </c>
      <c r="J32" s="570">
        <v>9839.16</v>
      </c>
      <c r="K32" s="567"/>
      <c r="L32" s="567">
        <v>2093.4382978723402</v>
      </c>
      <c r="M32" s="570"/>
      <c r="N32" s="570"/>
      <c r="O32" s="583"/>
      <c r="P32" s="571"/>
    </row>
    <row r="33" spans="1:16" ht="14.4" customHeight="1" x14ac:dyDescent="0.3">
      <c r="A33" s="566" t="s">
        <v>1468</v>
      </c>
      <c r="B33" s="567" t="s">
        <v>1485</v>
      </c>
      <c r="C33" s="567" t="s">
        <v>1522</v>
      </c>
      <c r="D33" s="567" t="s">
        <v>1523</v>
      </c>
      <c r="E33" s="570">
        <v>113</v>
      </c>
      <c r="F33" s="570">
        <v>233413.41000000003</v>
      </c>
      <c r="G33" s="567">
        <v>1</v>
      </c>
      <c r="H33" s="567">
        <v>2065.6053982300887</v>
      </c>
      <c r="I33" s="570">
        <v>113</v>
      </c>
      <c r="J33" s="570">
        <v>244583.04999999984</v>
      </c>
      <c r="K33" s="567">
        <v>1.0478534630893734</v>
      </c>
      <c r="L33" s="567">
        <v>2164.4517699115031</v>
      </c>
      <c r="M33" s="570">
        <v>109</v>
      </c>
      <c r="N33" s="570">
        <v>249406.51999999984</v>
      </c>
      <c r="O33" s="583">
        <v>1.0685183854689404</v>
      </c>
      <c r="P33" s="571">
        <v>2288.133211009173</v>
      </c>
    </row>
    <row r="34" spans="1:16" ht="14.4" customHeight="1" x14ac:dyDescent="0.3">
      <c r="A34" s="566" t="s">
        <v>1468</v>
      </c>
      <c r="B34" s="567" t="s">
        <v>1485</v>
      </c>
      <c r="C34" s="567" t="s">
        <v>1524</v>
      </c>
      <c r="D34" s="567" t="s">
        <v>1525</v>
      </c>
      <c r="E34" s="570">
        <v>786</v>
      </c>
      <c r="F34" s="570">
        <v>115219.73999999999</v>
      </c>
      <c r="G34" s="567">
        <v>1</v>
      </c>
      <c r="H34" s="567">
        <v>146.58999999999997</v>
      </c>
      <c r="I34" s="570">
        <v>1222</v>
      </c>
      <c r="J34" s="570">
        <v>222752.34000000003</v>
      </c>
      <c r="K34" s="567">
        <v>1.933282786439199</v>
      </c>
      <c r="L34" s="567">
        <v>182.28505728314241</v>
      </c>
      <c r="M34" s="570">
        <v>735</v>
      </c>
      <c r="N34" s="570">
        <v>143129.35</v>
      </c>
      <c r="O34" s="583">
        <v>1.2422294131196618</v>
      </c>
      <c r="P34" s="571">
        <v>194.73380952380953</v>
      </c>
    </row>
    <row r="35" spans="1:16" ht="14.4" customHeight="1" x14ac:dyDescent="0.3">
      <c r="A35" s="566" t="s">
        <v>1468</v>
      </c>
      <c r="B35" s="567" t="s">
        <v>1485</v>
      </c>
      <c r="C35" s="567" t="s">
        <v>1526</v>
      </c>
      <c r="D35" s="567" t="s">
        <v>1527</v>
      </c>
      <c r="E35" s="570">
        <v>731129</v>
      </c>
      <c r="F35" s="570">
        <v>1623106.3800000001</v>
      </c>
      <c r="G35" s="567">
        <v>1</v>
      </c>
      <c r="H35" s="567">
        <v>2.2200000000000002</v>
      </c>
      <c r="I35" s="570">
        <v>791310</v>
      </c>
      <c r="J35" s="570">
        <v>2374845.9000000004</v>
      </c>
      <c r="K35" s="567">
        <v>1.463148644637821</v>
      </c>
      <c r="L35" s="567">
        <v>3.0011574477764724</v>
      </c>
      <c r="M35" s="570">
        <v>884406</v>
      </c>
      <c r="N35" s="570">
        <v>2747523.0199999986</v>
      </c>
      <c r="O35" s="583">
        <v>1.692755973271449</v>
      </c>
      <c r="P35" s="571">
        <v>3.1066309138563044</v>
      </c>
    </row>
    <row r="36" spans="1:16" ht="14.4" customHeight="1" x14ac:dyDescent="0.3">
      <c r="A36" s="566" t="s">
        <v>1468</v>
      </c>
      <c r="B36" s="567" t="s">
        <v>1485</v>
      </c>
      <c r="C36" s="567" t="s">
        <v>1528</v>
      </c>
      <c r="D36" s="567" t="s">
        <v>1529</v>
      </c>
      <c r="E36" s="570">
        <v>9000</v>
      </c>
      <c r="F36" s="570">
        <v>48060</v>
      </c>
      <c r="G36" s="567">
        <v>1</v>
      </c>
      <c r="H36" s="567">
        <v>5.34</v>
      </c>
      <c r="I36" s="570"/>
      <c r="J36" s="570"/>
      <c r="K36" s="567"/>
      <c r="L36" s="567"/>
      <c r="M36" s="570">
        <v>23300</v>
      </c>
      <c r="N36" s="570">
        <v>144227</v>
      </c>
      <c r="O36" s="583">
        <v>3.0009779442363711</v>
      </c>
      <c r="P36" s="571">
        <v>6.19</v>
      </c>
    </row>
    <row r="37" spans="1:16" ht="14.4" customHeight="1" x14ac:dyDescent="0.3">
      <c r="A37" s="566" t="s">
        <v>1468</v>
      </c>
      <c r="B37" s="567" t="s">
        <v>1485</v>
      </c>
      <c r="C37" s="567" t="s">
        <v>1530</v>
      </c>
      <c r="D37" s="567" t="s">
        <v>1531</v>
      </c>
      <c r="E37" s="570">
        <v>1190</v>
      </c>
      <c r="F37" s="570">
        <v>268630.59999999998</v>
      </c>
      <c r="G37" s="567">
        <v>1</v>
      </c>
      <c r="H37" s="567">
        <v>225.73999999999998</v>
      </c>
      <c r="I37" s="570">
        <v>1528</v>
      </c>
      <c r="J37" s="570">
        <v>355675.52</v>
      </c>
      <c r="K37" s="567">
        <v>1.3240320350697206</v>
      </c>
      <c r="L37" s="567">
        <v>232.77193717277487</v>
      </c>
      <c r="M37" s="570">
        <v>3960</v>
      </c>
      <c r="N37" s="570">
        <v>928659.60000000009</v>
      </c>
      <c r="O37" s="583">
        <v>3.457013460119585</v>
      </c>
      <c r="P37" s="571">
        <v>234.51000000000002</v>
      </c>
    </row>
    <row r="38" spans="1:16" ht="14.4" customHeight="1" x14ac:dyDescent="0.3">
      <c r="A38" s="566" t="s">
        <v>1468</v>
      </c>
      <c r="B38" s="567" t="s">
        <v>1485</v>
      </c>
      <c r="C38" s="567" t="s">
        <v>1532</v>
      </c>
      <c r="D38" s="567" t="s">
        <v>1533</v>
      </c>
      <c r="E38" s="570">
        <v>2150</v>
      </c>
      <c r="F38" s="570">
        <v>24488.5</v>
      </c>
      <c r="G38" s="567">
        <v>1</v>
      </c>
      <c r="H38" s="567">
        <v>11.39</v>
      </c>
      <c r="I38" s="570">
        <v>3000</v>
      </c>
      <c r="J38" s="570">
        <v>33660</v>
      </c>
      <c r="K38" s="567">
        <v>1.3745227351614022</v>
      </c>
      <c r="L38" s="567">
        <v>11.22</v>
      </c>
      <c r="M38" s="570"/>
      <c r="N38" s="570"/>
      <c r="O38" s="583"/>
      <c r="P38" s="571"/>
    </row>
    <row r="39" spans="1:16" ht="14.4" customHeight="1" x14ac:dyDescent="0.3">
      <c r="A39" s="566" t="s">
        <v>1468</v>
      </c>
      <c r="B39" s="567" t="s">
        <v>1485</v>
      </c>
      <c r="C39" s="567" t="s">
        <v>1534</v>
      </c>
      <c r="D39" s="567" t="s">
        <v>1535</v>
      </c>
      <c r="E39" s="570">
        <v>551369</v>
      </c>
      <c r="F39" s="570">
        <v>19024555.819999997</v>
      </c>
      <c r="G39" s="567">
        <v>1</v>
      </c>
      <c r="H39" s="567">
        <v>34.50421735716008</v>
      </c>
      <c r="I39" s="570">
        <v>807627.10000000009</v>
      </c>
      <c r="J39" s="570">
        <v>25672396.019999992</v>
      </c>
      <c r="K39" s="567">
        <v>1.3494347128468198</v>
      </c>
      <c r="L39" s="567">
        <v>31.787437568650173</v>
      </c>
      <c r="M39" s="570">
        <v>964794</v>
      </c>
      <c r="N39" s="570">
        <v>32027853.229999974</v>
      </c>
      <c r="O39" s="583">
        <v>1.68350070997873</v>
      </c>
      <c r="P39" s="571">
        <v>33.196571734484223</v>
      </c>
    </row>
    <row r="40" spans="1:16" ht="14.4" customHeight="1" x14ac:dyDescent="0.3">
      <c r="A40" s="566" t="s">
        <v>1468</v>
      </c>
      <c r="B40" s="567" t="s">
        <v>1485</v>
      </c>
      <c r="C40" s="567" t="s">
        <v>1536</v>
      </c>
      <c r="D40" s="567" t="s">
        <v>1537</v>
      </c>
      <c r="E40" s="570">
        <v>1500</v>
      </c>
      <c r="F40" s="570">
        <v>7215</v>
      </c>
      <c r="G40" s="567">
        <v>1</v>
      </c>
      <c r="H40" s="567">
        <v>4.8099999999999996</v>
      </c>
      <c r="I40" s="570">
        <v>1500</v>
      </c>
      <c r="J40" s="570">
        <v>8760</v>
      </c>
      <c r="K40" s="567">
        <v>1.2141372141372142</v>
      </c>
      <c r="L40" s="567">
        <v>5.84</v>
      </c>
      <c r="M40" s="570">
        <v>700</v>
      </c>
      <c r="N40" s="570">
        <v>4242</v>
      </c>
      <c r="O40" s="583">
        <v>0.58794178794178797</v>
      </c>
      <c r="P40" s="571">
        <v>6.06</v>
      </c>
    </row>
    <row r="41" spans="1:16" ht="14.4" customHeight="1" x14ac:dyDescent="0.3">
      <c r="A41" s="566" t="s">
        <v>1468</v>
      </c>
      <c r="B41" s="567" t="s">
        <v>1485</v>
      </c>
      <c r="C41" s="567" t="s">
        <v>1538</v>
      </c>
      <c r="D41" s="567" t="s">
        <v>1539</v>
      </c>
      <c r="E41" s="570">
        <v>2656</v>
      </c>
      <c r="F41" s="570">
        <v>391813.12</v>
      </c>
      <c r="G41" s="567">
        <v>1</v>
      </c>
      <c r="H41" s="567">
        <v>147.52000000000001</v>
      </c>
      <c r="I41" s="570">
        <v>1562</v>
      </c>
      <c r="J41" s="570">
        <v>233266.64</v>
      </c>
      <c r="K41" s="567">
        <v>0.59535178403418454</v>
      </c>
      <c r="L41" s="567">
        <v>149.33843790012804</v>
      </c>
      <c r="M41" s="570">
        <v>3076</v>
      </c>
      <c r="N41" s="570">
        <v>484613.13999999996</v>
      </c>
      <c r="O41" s="583">
        <v>1.236847658393879</v>
      </c>
      <c r="P41" s="571">
        <v>157.54653446033808</v>
      </c>
    </row>
    <row r="42" spans="1:16" ht="14.4" customHeight="1" x14ac:dyDescent="0.3">
      <c r="A42" s="566" t="s">
        <v>1468</v>
      </c>
      <c r="B42" s="567" t="s">
        <v>1485</v>
      </c>
      <c r="C42" s="567" t="s">
        <v>1540</v>
      </c>
      <c r="D42" s="567" t="s">
        <v>1541</v>
      </c>
      <c r="E42" s="570">
        <v>6890</v>
      </c>
      <c r="F42" s="570">
        <v>110308.9</v>
      </c>
      <c r="G42" s="567">
        <v>1</v>
      </c>
      <c r="H42" s="567">
        <v>16.009999999999998</v>
      </c>
      <c r="I42" s="570">
        <v>6240</v>
      </c>
      <c r="J42" s="570">
        <v>113280</v>
      </c>
      <c r="K42" s="567">
        <v>1.0269343634103867</v>
      </c>
      <c r="L42" s="567">
        <v>18.153846153846153</v>
      </c>
      <c r="M42" s="570">
        <v>8480</v>
      </c>
      <c r="N42" s="570">
        <v>163889.89999999997</v>
      </c>
      <c r="O42" s="583">
        <v>1.4857359650943847</v>
      </c>
      <c r="P42" s="571">
        <v>19.326639150943393</v>
      </c>
    </row>
    <row r="43" spans="1:16" ht="14.4" customHeight="1" x14ac:dyDescent="0.3">
      <c r="A43" s="566" t="s">
        <v>1468</v>
      </c>
      <c r="B43" s="567" t="s">
        <v>1485</v>
      </c>
      <c r="C43" s="567" t="s">
        <v>1542</v>
      </c>
      <c r="D43" s="567" t="s">
        <v>1543</v>
      </c>
      <c r="E43" s="570">
        <v>0</v>
      </c>
      <c r="F43" s="570">
        <v>0</v>
      </c>
      <c r="G43" s="567"/>
      <c r="H43" s="567"/>
      <c r="I43" s="570"/>
      <c r="J43" s="570"/>
      <c r="K43" s="567"/>
      <c r="L43" s="567"/>
      <c r="M43" s="570"/>
      <c r="N43" s="570"/>
      <c r="O43" s="583"/>
      <c r="P43" s="571"/>
    </row>
    <row r="44" spans="1:16" ht="14.4" customHeight="1" x14ac:dyDescent="0.3">
      <c r="A44" s="566" t="s">
        <v>1468</v>
      </c>
      <c r="B44" s="567" t="s">
        <v>1485</v>
      </c>
      <c r="C44" s="567" t="s">
        <v>1544</v>
      </c>
      <c r="D44" s="567" t="s">
        <v>1545</v>
      </c>
      <c r="E44" s="570">
        <v>4400</v>
      </c>
      <c r="F44" s="570">
        <v>55000</v>
      </c>
      <c r="G44" s="567">
        <v>1</v>
      </c>
      <c r="H44" s="567">
        <v>12.5</v>
      </c>
      <c r="I44" s="570">
        <v>17234</v>
      </c>
      <c r="J44" s="570">
        <v>218496.25</v>
      </c>
      <c r="K44" s="567">
        <v>3.9726590909090911</v>
      </c>
      <c r="L44" s="567">
        <v>12.678208773354996</v>
      </c>
      <c r="M44" s="570"/>
      <c r="N44" s="570"/>
      <c r="O44" s="583"/>
      <c r="P44" s="571"/>
    </row>
    <row r="45" spans="1:16" ht="14.4" customHeight="1" x14ac:dyDescent="0.3">
      <c r="A45" s="566" t="s">
        <v>1468</v>
      </c>
      <c r="B45" s="567" t="s">
        <v>1485</v>
      </c>
      <c r="C45" s="567" t="s">
        <v>1483</v>
      </c>
      <c r="D45" s="567" t="s">
        <v>1482</v>
      </c>
      <c r="E45" s="570"/>
      <c r="F45" s="570"/>
      <c r="G45" s="567"/>
      <c r="H45" s="567"/>
      <c r="I45" s="570"/>
      <c r="J45" s="570"/>
      <c r="K45" s="567"/>
      <c r="L45" s="567"/>
      <c r="M45" s="570">
        <v>1400</v>
      </c>
      <c r="N45" s="570">
        <v>17500</v>
      </c>
      <c r="O45" s="583"/>
      <c r="P45" s="571">
        <v>12.5</v>
      </c>
    </row>
    <row r="46" spans="1:16" ht="14.4" customHeight="1" x14ac:dyDescent="0.3">
      <c r="A46" s="566" t="s">
        <v>1468</v>
      </c>
      <c r="B46" s="567" t="s">
        <v>1546</v>
      </c>
      <c r="C46" s="567" t="s">
        <v>1547</v>
      </c>
      <c r="D46" s="567" t="s">
        <v>1548</v>
      </c>
      <c r="E46" s="570"/>
      <c r="F46" s="570"/>
      <c r="G46" s="567"/>
      <c r="H46" s="567"/>
      <c r="I46" s="570">
        <v>80</v>
      </c>
      <c r="J46" s="570">
        <v>70745.599999999991</v>
      </c>
      <c r="K46" s="567"/>
      <c r="L46" s="567">
        <v>884.31999999999994</v>
      </c>
      <c r="M46" s="570"/>
      <c r="N46" s="570"/>
      <c r="O46" s="583"/>
      <c r="P46" s="571"/>
    </row>
    <row r="47" spans="1:16" ht="14.4" customHeight="1" x14ac:dyDescent="0.3">
      <c r="A47" s="566" t="s">
        <v>1468</v>
      </c>
      <c r="B47" s="567" t="s">
        <v>1549</v>
      </c>
      <c r="C47" s="567" t="s">
        <v>1550</v>
      </c>
      <c r="D47" s="567" t="s">
        <v>1551</v>
      </c>
      <c r="E47" s="570">
        <v>244</v>
      </c>
      <c r="F47" s="570">
        <v>8296</v>
      </c>
      <c r="G47" s="567">
        <v>1</v>
      </c>
      <c r="H47" s="567">
        <v>34</v>
      </c>
      <c r="I47" s="570">
        <v>355</v>
      </c>
      <c r="J47" s="570">
        <v>12070</v>
      </c>
      <c r="K47" s="567">
        <v>1.4549180327868851</v>
      </c>
      <c r="L47" s="567">
        <v>34</v>
      </c>
      <c r="M47" s="570">
        <v>343</v>
      </c>
      <c r="N47" s="570">
        <v>11662</v>
      </c>
      <c r="O47" s="583">
        <v>1.4057377049180328</v>
      </c>
      <c r="P47" s="571">
        <v>34</v>
      </c>
    </row>
    <row r="48" spans="1:16" ht="14.4" customHeight="1" x14ac:dyDescent="0.3">
      <c r="A48" s="566" t="s">
        <v>1468</v>
      </c>
      <c r="B48" s="567" t="s">
        <v>1549</v>
      </c>
      <c r="C48" s="567" t="s">
        <v>1552</v>
      </c>
      <c r="D48" s="567" t="s">
        <v>1553</v>
      </c>
      <c r="E48" s="570"/>
      <c r="F48" s="570"/>
      <c r="G48" s="567"/>
      <c r="H48" s="567"/>
      <c r="I48" s="570"/>
      <c r="J48" s="570"/>
      <c r="K48" s="567"/>
      <c r="L48" s="567"/>
      <c r="M48" s="570">
        <v>151</v>
      </c>
      <c r="N48" s="570">
        <v>0</v>
      </c>
      <c r="O48" s="583"/>
      <c r="P48" s="571">
        <v>0</v>
      </c>
    </row>
    <row r="49" spans="1:16" ht="14.4" customHeight="1" x14ac:dyDescent="0.3">
      <c r="A49" s="566" t="s">
        <v>1468</v>
      </c>
      <c r="B49" s="567" t="s">
        <v>1549</v>
      </c>
      <c r="C49" s="567" t="s">
        <v>1554</v>
      </c>
      <c r="D49" s="567" t="s">
        <v>1555</v>
      </c>
      <c r="E49" s="570">
        <v>555</v>
      </c>
      <c r="F49" s="570">
        <v>319680</v>
      </c>
      <c r="G49" s="567">
        <v>1</v>
      </c>
      <c r="H49" s="567">
        <v>576</v>
      </c>
      <c r="I49" s="570">
        <v>471</v>
      </c>
      <c r="J49" s="570">
        <v>272238</v>
      </c>
      <c r="K49" s="567">
        <v>0.85159534534534531</v>
      </c>
      <c r="L49" s="567">
        <v>578</v>
      </c>
      <c r="M49" s="570">
        <v>441</v>
      </c>
      <c r="N49" s="570">
        <v>255780</v>
      </c>
      <c r="O49" s="583">
        <v>0.80011261261261257</v>
      </c>
      <c r="P49" s="571">
        <v>580</v>
      </c>
    </row>
    <row r="50" spans="1:16" ht="14.4" customHeight="1" x14ac:dyDescent="0.3">
      <c r="A50" s="566" t="s">
        <v>1468</v>
      </c>
      <c r="B50" s="567" t="s">
        <v>1549</v>
      </c>
      <c r="C50" s="567" t="s">
        <v>1556</v>
      </c>
      <c r="D50" s="567" t="s">
        <v>1557</v>
      </c>
      <c r="E50" s="570">
        <v>67</v>
      </c>
      <c r="F50" s="570">
        <v>27939</v>
      </c>
      <c r="G50" s="567">
        <v>1</v>
      </c>
      <c r="H50" s="567">
        <v>417</v>
      </c>
      <c r="I50" s="570">
        <v>164</v>
      </c>
      <c r="J50" s="570">
        <v>68716</v>
      </c>
      <c r="K50" s="567">
        <v>2.4595010558717205</v>
      </c>
      <c r="L50" s="567">
        <v>419</v>
      </c>
      <c r="M50" s="570">
        <v>130</v>
      </c>
      <c r="N50" s="570">
        <v>54600</v>
      </c>
      <c r="O50" s="583">
        <v>1.9542574895307634</v>
      </c>
      <c r="P50" s="571">
        <v>420</v>
      </c>
    </row>
    <row r="51" spans="1:16" ht="14.4" customHeight="1" x14ac:dyDescent="0.3">
      <c r="A51" s="566" t="s">
        <v>1468</v>
      </c>
      <c r="B51" s="567" t="s">
        <v>1549</v>
      </c>
      <c r="C51" s="567" t="s">
        <v>1558</v>
      </c>
      <c r="D51" s="567" t="s">
        <v>1559</v>
      </c>
      <c r="E51" s="570">
        <v>1244</v>
      </c>
      <c r="F51" s="570">
        <v>201528</v>
      </c>
      <c r="G51" s="567">
        <v>1</v>
      </c>
      <c r="H51" s="567">
        <v>162</v>
      </c>
      <c r="I51" s="570">
        <v>1170</v>
      </c>
      <c r="J51" s="570">
        <v>189540</v>
      </c>
      <c r="K51" s="567">
        <v>0.94051446945337625</v>
      </c>
      <c r="L51" s="567">
        <v>162</v>
      </c>
      <c r="M51" s="570">
        <v>1168</v>
      </c>
      <c r="N51" s="570">
        <v>190384</v>
      </c>
      <c r="O51" s="583">
        <v>0.94470247310547417</v>
      </c>
      <c r="P51" s="571">
        <v>163</v>
      </c>
    </row>
    <row r="52" spans="1:16" ht="14.4" customHeight="1" x14ac:dyDescent="0.3">
      <c r="A52" s="566" t="s">
        <v>1468</v>
      </c>
      <c r="B52" s="567" t="s">
        <v>1549</v>
      </c>
      <c r="C52" s="567" t="s">
        <v>1560</v>
      </c>
      <c r="D52" s="567" t="s">
        <v>1561</v>
      </c>
      <c r="E52" s="570">
        <v>1</v>
      </c>
      <c r="F52" s="570">
        <v>321</v>
      </c>
      <c r="G52" s="567">
        <v>1</v>
      </c>
      <c r="H52" s="567">
        <v>321</v>
      </c>
      <c r="I52" s="570">
        <v>1</v>
      </c>
      <c r="J52" s="570">
        <v>323</v>
      </c>
      <c r="K52" s="567">
        <v>1.0062305295950156</v>
      </c>
      <c r="L52" s="567">
        <v>323</v>
      </c>
      <c r="M52" s="570"/>
      <c r="N52" s="570"/>
      <c r="O52" s="583"/>
      <c r="P52" s="571"/>
    </row>
    <row r="53" spans="1:16" ht="14.4" customHeight="1" x14ac:dyDescent="0.3">
      <c r="A53" s="566" t="s">
        <v>1468</v>
      </c>
      <c r="B53" s="567" t="s">
        <v>1549</v>
      </c>
      <c r="C53" s="567" t="s">
        <v>1562</v>
      </c>
      <c r="D53" s="567" t="s">
        <v>1563</v>
      </c>
      <c r="E53" s="570">
        <v>11</v>
      </c>
      <c r="F53" s="570">
        <v>3300</v>
      </c>
      <c r="G53" s="567">
        <v>1</v>
      </c>
      <c r="H53" s="567">
        <v>300</v>
      </c>
      <c r="I53" s="570">
        <v>12</v>
      </c>
      <c r="J53" s="570">
        <v>3600</v>
      </c>
      <c r="K53" s="567">
        <v>1.0909090909090908</v>
      </c>
      <c r="L53" s="567">
        <v>300</v>
      </c>
      <c r="M53" s="570">
        <v>8</v>
      </c>
      <c r="N53" s="570">
        <v>2408</v>
      </c>
      <c r="O53" s="583">
        <v>0.72969696969696973</v>
      </c>
      <c r="P53" s="571">
        <v>301</v>
      </c>
    </row>
    <row r="54" spans="1:16" ht="14.4" customHeight="1" x14ac:dyDescent="0.3">
      <c r="A54" s="566" t="s">
        <v>1468</v>
      </c>
      <c r="B54" s="567" t="s">
        <v>1549</v>
      </c>
      <c r="C54" s="567" t="s">
        <v>1564</v>
      </c>
      <c r="D54" s="567" t="s">
        <v>1565</v>
      </c>
      <c r="E54" s="570">
        <v>3</v>
      </c>
      <c r="F54" s="570">
        <v>4113</v>
      </c>
      <c r="G54" s="567">
        <v>1</v>
      </c>
      <c r="H54" s="567">
        <v>1371</v>
      </c>
      <c r="I54" s="570">
        <v>2</v>
      </c>
      <c r="J54" s="570">
        <v>2746</v>
      </c>
      <c r="K54" s="567">
        <v>0.66763919280330664</v>
      </c>
      <c r="L54" s="567">
        <v>1373</v>
      </c>
      <c r="M54" s="570">
        <v>1</v>
      </c>
      <c r="N54" s="570">
        <v>1376</v>
      </c>
      <c r="O54" s="583">
        <v>0.33454899100413321</v>
      </c>
      <c r="P54" s="571">
        <v>1376</v>
      </c>
    </row>
    <row r="55" spans="1:16" ht="14.4" customHeight="1" x14ac:dyDescent="0.3">
      <c r="A55" s="566" t="s">
        <v>1468</v>
      </c>
      <c r="B55" s="567" t="s">
        <v>1549</v>
      </c>
      <c r="C55" s="567" t="s">
        <v>1566</v>
      </c>
      <c r="D55" s="567" t="s">
        <v>1567</v>
      </c>
      <c r="E55" s="570">
        <v>1</v>
      </c>
      <c r="F55" s="570">
        <v>858</v>
      </c>
      <c r="G55" s="567">
        <v>1</v>
      </c>
      <c r="H55" s="567">
        <v>858</v>
      </c>
      <c r="I55" s="570"/>
      <c r="J55" s="570"/>
      <c r="K55" s="567"/>
      <c r="L55" s="567"/>
      <c r="M55" s="570"/>
      <c r="N55" s="570"/>
      <c r="O55" s="583"/>
      <c r="P55" s="571"/>
    </row>
    <row r="56" spans="1:16" ht="14.4" customHeight="1" x14ac:dyDescent="0.3">
      <c r="A56" s="566" t="s">
        <v>1468</v>
      </c>
      <c r="B56" s="567" t="s">
        <v>1549</v>
      </c>
      <c r="C56" s="567" t="s">
        <v>709</v>
      </c>
      <c r="D56" s="567" t="s">
        <v>1568</v>
      </c>
      <c r="E56" s="570"/>
      <c r="F56" s="570"/>
      <c r="G56" s="567"/>
      <c r="H56" s="567"/>
      <c r="I56" s="570"/>
      <c r="J56" s="570"/>
      <c r="K56" s="567"/>
      <c r="L56" s="567"/>
      <c r="M56" s="570">
        <v>16</v>
      </c>
      <c r="N56" s="570">
        <v>26624</v>
      </c>
      <c r="O56" s="583"/>
      <c r="P56" s="571">
        <v>1664</v>
      </c>
    </row>
    <row r="57" spans="1:16" ht="14.4" customHeight="1" x14ac:dyDescent="0.3">
      <c r="A57" s="566" t="s">
        <v>1468</v>
      </c>
      <c r="B57" s="567" t="s">
        <v>1549</v>
      </c>
      <c r="C57" s="567" t="s">
        <v>1569</v>
      </c>
      <c r="D57" s="567" t="s">
        <v>1570</v>
      </c>
      <c r="E57" s="570"/>
      <c r="F57" s="570"/>
      <c r="G57" s="567"/>
      <c r="H57" s="567"/>
      <c r="I57" s="570">
        <v>1</v>
      </c>
      <c r="J57" s="570">
        <v>690</v>
      </c>
      <c r="K57" s="567"/>
      <c r="L57" s="567">
        <v>690</v>
      </c>
      <c r="M57" s="570"/>
      <c r="N57" s="570"/>
      <c r="O57" s="583"/>
      <c r="P57" s="571"/>
    </row>
    <row r="58" spans="1:16" ht="14.4" customHeight="1" x14ac:dyDescent="0.3">
      <c r="A58" s="566" t="s">
        <v>1468</v>
      </c>
      <c r="B58" s="567" t="s">
        <v>1549</v>
      </c>
      <c r="C58" s="567" t="s">
        <v>1571</v>
      </c>
      <c r="D58" s="567" t="s">
        <v>1572</v>
      </c>
      <c r="E58" s="570"/>
      <c r="F58" s="570"/>
      <c r="G58" s="567"/>
      <c r="H58" s="567"/>
      <c r="I58" s="570"/>
      <c r="J58" s="570"/>
      <c r="K58" s="567"/>
      <c r="L58" s="567"/>
      <c r="M58" s="570">
        <v>1</v>
      </c>
      <c r="N58" s="570">
        <v>901</v>
      </c>
      <c r="O58" s="583"/>
      <c r="P58" s="571">
        <v>901</v>
      </c>
    </row>
    <row r="59" spans="1:16" ht="14.4" customHeight="1" x14ac:dyDescent="0.3">
      <c r="A59" s="566" t="s">
        <v>1468</v>
      </c>
      <c r="B59" s="567" t="s">
        <v>1549</v>
      </c>
      <c r="C59" s="567" t="s">
        <v>1573</v>
      </c>
      <c r="D59" s="567" t="s">
        <v>1574</v>
      </c>
      <c r="E59" s="570">
        <v>53</v>
      </c>
      <c r="F59" s="570">
        <v>22101</v>
      </c>
      <c r="G59" s="567">
        <v>1</v>
      </c>
      <c r="H59" s="567">
        <v>417</v>
      </c>
      <c r="I59" s="570">
        <v>40</v>
      </c>
      <c r="J59" s="570">
        <v>16680</v>
      </c>
      <c r="K59" s="567">
        <v>0.75471698113207553</v>
      </c>
      <c r="L59" s="567">
        <v>417</v>
      </c>
      <c r="M59" s="570">
        <v>42</v>
      </c>
      <c r="N59" s="570">
        <v>17556</v>
      </c>
      <c r="O59" s="583">
        <v>0.79435319668793269</v>
      </c>
      <c r="P59" s="571">
        <v>418</v>
      </c>
    </row>
    <row r="60" spans="1:16" ht="14.4" customHeight="1" x14ac:dyDescent="0.3">
      <c r="A60" s="566" t="s">
        <v>1468</v>
      </c>
      <c r="B60" s="567" t="s">
        <v>1549</v>
      </c>
      <c r="C60" s="567" t="s">
        <v>1575</v>
      </c>
      <c r="D60" s="567" t="s">
        <v>1576</v>
      </c>
      <c r="E60" s="570"/>
      <c r="F60" s="570"/>
      <c r="G60" s="567"/>
      <c r="H60" s="567"/>
      <c r="I60" s="570">
        <v>5</v>
      </c>
      <c r="J60" s="570">
        <v>4855</v>
      </c>
      <c r="K60" s="567"/>
      <c r="L60" s="567">
        <v>971</v>
      </c>
      <c r="M60" s="570">
        <v>2</v>
      </c>
      <c r="N60" s="570">
        <v>1964</v>
      </c>
      <c r="O60" s="583"/>
      <c r="P60" s="571">
        <v>982</v>
      </c>
    </row>
    <row r="61" spans="1:16" ht="14.4" customHeight="1" x14ac:dyDescent="0.3">
      <c r="A61" s="566" t="s">
        <v>1468</v>
      </c>
      <c r="B61" s="567" t="s">
        <v>1549</v>
      </c>
      <c r="C61" s="567" t="s">
        <v>1577</v>
      </c>
      <c r="D61" s="567" t="s">
        <v>1578</v>
      </c>
      <c r="E61" s="570">
        <v>1</v>
      </c>
      <c r="F61" s="570">
        <v>1939</v>
      </c>
      <c r="G61" s="567">
        <v>1</v>
      </c>
      <c r="H61" s="567">
        <v>1939</v>
      </c>
      <c r="I61" s="570"/>
      <c r="J61" s="570"/>
      <c r="K61" s="567"/>
      <c r="L61" s="567"/>
      <c r="M61" s="570">
        <v>1</v>
      </c>
      <c r="N61" s="570">
        <v>1949</v>
      </c>
      <c r="O61" s="583">
        <v>1.0051572975760701</v>
      </c>
      <c r="P61" s="571">
        <v>1949</v>
      </c>
    </row>
    <row r="62" spans="1:16" ht="14.4" customHeight="1" x14ac:dyDescent="0.3">
      <c r="A62" s="566" t="s">
        <v>1468</v>
      </c>
      <c r="B62" s="567" t="s">
        <v>1549</v>
      </c>
      <c r="C62" s="567" t="s">
        <v>1579</v>
      </c>
      <c r="D62" s="567" t="s">
        <v>1580</v>
      </c>
      <c r="E62" s="570">
        <v>59</v>
      </c>
      <c r="F62" s="570">
        <v>115463</v>
      </c>
      <c r="G62" s="567">
        <v>1</v>
      </c>
      <c r="H62" s="567">
        <v>1957</v>
      </c>
      <c r="I62" s="570">
        <v>64</v>
      </c>
      <c r="J62" s="570">
        <v>125504</v>
      </c>
      <c r="K62" s="567">
        <v>1.0869629231875146</v>
      </c>
      <c r="L62" s="567">
        <v>1961</v>
      </c>
      <c r="M62" s="570">
        <v>68</v>
      </c>
      <c r="N62" s="570">
        <v>133620</v>
      </c>
      <c r="O62" s="583">
        <v>1.1572538388921125</v>
      </c>
      <c r="P62" s="571">
        <v>1965</v>
      </c>
    </row>
    <row r="63" spans="1:16" ht="14.4" customHeight="1" x14ac:dyDescent="0.3">
      <c r="A63" s="566" t="s">
        <v>1468</v>
      </c>
      <c r="B63" s="567" t="s">
        <v>1549</v>
      </c>
      <c r="C63" s="567" t="s">
        <v>1581</v>
      </c>
      <c r="D63" s="567" t="s">
        <v>1582</v>
      </c>
      <c r="E63" s="570">
        <v>2</v>
      </c>
      <c r="F63" s="570">
        <v>5952</v>
      </c>
      <c r="G63" s="567">
        <v>1</v>
      </c>
      <c r="H63" s="567">
        <v>2976</v>
      </c>
      <c r="I63" s="570"/>
      <c r="J63" s="570"/>
      <c r="K63" s="567"/>
      <c r="L63" s="567"/>
      <c r="M63" s="570"/>
      <c r="N63" s="570"/>
      <c r="O63" s="583"/>
      <c r="P63" s="571"/>
    </row>
    <row r="64" spans="1:16" ht="14.4" customHeight="1" x14ac:dyDescent="0.3">
      <c r="A64" s="566" t="s">
        <v>1468</v>
      </c>
      <c r="B64" s="567" t="s">
        <v>1549</v>
      </c>
      <c r="C64" s="567" t="s">
        <v>1583</v>
      </c>
      <c r="D64" s="567" t="s">
        <v>1584</v>
      </c>
      <c r="E64" s="570">
        <v>1</v>
      </c>
      <c r="F64" s="570">
        <v>636</v>
      </c>
      <c r="G64" s="567">
        <v>1</v>
      </c>
      <c r="H64" s="567">
        <v>636</v>
      </c>
      <c r="I64" s="570"/>
      <c r="J64" s="570"/>
      <c r="K64" s="567"/>
      <c r="L64" s="567"/>
      <c r="M64" s="570">
        <v>1</v>
      </c>
      <c r="N64" s="570">
        <v>639</v>
      </c>
      <c r="O64" s="583">
        <v>1.0047169811320755</v>
      </c>
      <c r="P64" s="571">
        <v>639</v>
      </c>
    </row>
    <row r="65" spans="1:16" ht="14.4" customHeight="1" x14ac:dyDescent="0.3">
      <c r="A65" s="566" t="s">
        <v>1468</v>
      </c>
      <c r="B65" s="567" t="s">
        <v>1549</v>
      </c>
      <c r="C65" s="567" t="s">
        <v>1585</v>
      </c>
      <c r="D65" s="567" t="s">
        <v>1586</v>
      </c>
      <c r="E65" s="570">
        <v>5</v>
      </c>
      <c r="F65" s="570">
        <v>6490</v>
      </c>
      <c r="G65" s="567">
        <v>1</v>
      </c>
      <c r="H65" s="567">
        <v>1298</v>
      </c>
      <c r="I65" s="570">
        <v>8</v>
      </c>
      <c r="J65" s="570">
        <v>10416</v>
      </c>
      <c r="K65" s="567">
        <v>1.6049306625577813</v>
      </c>
      <c r="L65" s="567">
        <v>1302</v>
      </c>
      <c r="M65" s="570"/>
      <c r="N65" s="570"/>
      <c r="O65" s="583"/>
      <c r="P65" s="571"/>
    </row>
    <row r="66" spans="1:16" ht="14.4" customHeight="1" x14ac:dyDescent="0.3">
      <c r="A66" s="566" t="s">
        <v>1468</v>
      </c>
      <c r="B66" s="567" t="s">
        <v>1549</v>
      </c>
      <c r="C66" s="567" t="s">
        <v>1587</v>
      </c>
      <c r="D66" s="567" t="s">
        <v>1588</v>
      </c>
      <c r="E66" s="570"/>
      <c r="F66" s="570"/>
      <c r="G66" s="567"/>
      <c r="H66" s="567"/>
      <c r="I66" s="570">
        <v>1</v>
      </c>
      <c r="J66" s="570">
        <v>1869</v>
      </c>
      <c r="K66" s="567"/>
      <c r="L66" s="567">
        <v>1869</v>
      </c>
      <c r="M66" s="570">
        <v>1</v>
      </c>
      <c r="N66" s="570">
        <v>1875</v>
      </c>
      <c r="O66" s="583"/>
      <c r="P66" s="571">
        <v>1875</v>
      </c>
    </row>
    <row r="67" spans="1:16" ht="14.4" customHeight="1" x14ac:dyDescent="0.3">
      <c r="A67" s="566" t="s">
        <v>1468</v>
      </c>
      <c r="B67" s="567" t="s">
        <v>1549</v>
      </c>
      <c r="C67" s="567" t="s">
        <v>1589</v>
      </c>
      <c r="D67" s="567" t="s">
        <v>1590</v>
      </c>
      <c r="E67" s="570">
        <v>1</v>
      </c>
      <c r="F67" s="570">
        <v>640</v>
      </c>
      <c r="G67" s="567">
        <v>1</v>
      </c>
      <c r="H67" s="567">
        <v>640</v>
      </c>
      <c r="I67" s="570"/>
      <c r="J67" s="570"/>
      <c r="K67" s="567"/>
      <c r="L67" s="567"/>
      <c r="M67" s="570"/>
      <c r="N67" s="570"/>
      <c r="O67" s="583"/>
      <c r="P67" s="571"/>
    </row>
    <row r="68" spans="1:16" ht="14.4" customHeight="1" x14ac:dyDescent="0.3">
      <c r="A68" s="566" t="s">
        <v>1468</v>
      </c>
      <c r="B68" s="567" t="s">
        <v>1549</v>
      </c>
      <c r="C68" s="567" t="s">
        <v>1591</v>
      </c>
      <c r="D68" s="567" t="s">
        <v>1592</v>
      </c>
      <c r="E68" s="570">
        <v>1</v>
      </c>
      <c r="F68" s="570">
        <v>1622</v>
      </c>
      <c r="G68" s="567">
        <v>1</v>
      </c>
      <c r="H68" s="567">
        <v>1622</v>
      </c>
      <c r="I68" s="570">
        <v>1</v>
      </c>
      <c r="J68" s="570">
        <v>1626</v>
      </c>
      <c r="K68" s="567">
        <v>1.002466091245376</v>
      </c>
      <c r="L68" s="567">
        <v>1626</v>
      </c>
      <c r="M68" s="570">
        <v>1</v>
      </c>
      <c r="N68" s="570">
        <v>1630</v>
      </c>
      <c r="O68" s="583">
        <v>1.0049321824907522</v>
      </c>
      <c r="P68" s="571">
        <v>1630</v>
      </c>
    </row>
    <row r="69" spans="1:16" ht="14.4" customHeight="1" x14ac:dyDescent="0.3">
      <c r="A69" s="566" t="s">
        <v>1468</v>
      </c>
      <c r="B69" s="567" t="s">
        <v>1549</v>
      </c>
      <c r="C69" s="567" t="s">
        <v>1593</v>
      </c>
      <c r="D69" s="567" t="s">
        <v>1594</v>
      </c>
      <c r="E69" s="570">
        <v>3</v>
      </c>
      <c r="F69" s="570">
        <v>549</v>
      </c>
      <c r="G69" s="567">
        <v>1</v>
      </c>
      <c r="H69" s="567">
        <v>183</v>
      </c>
      <c r="I69" s="570">
        <v>6</v>
      </c>
      <c r="J69" s="570">
        <v>1098</v>
      </c>
      <c r="K69" s="567">
        <v>2</v>
      </c>
      <c r="L69" s="567">
        <v>183</v>
      </c>
      <c r="M69" s="570">
        <v>10</v>
      </c>
      <c r="N69" s="570">
        <v>1840</v>
      </c>
      <c r="O69" s="583">
        <v>3.3515482695810563</v>
      </c>
      <c r="P69" s="571">
        <v>184</v>
      </c>
    </row>
    <row r="70" spans="1:16" ht="14.4" customHeight="1" x14ac:dyDescent="0.3">
      <c r="A70" s="566" t="s">
        <v>1468</v>
      </c>
      <c r="B70" s="567" t="s">
        <v>1549</v>
      </c>
      <c r="C70" s="567" t="s">
        <v>1595</v>
      </c>
      <c r="D70" s="567" t="s">
        <v>1596</v>
      </c>
      <c r="E70" s="570">
        <v>5</v>
      </c>
      <c r="F70" s="570">
        <v>2490</v>
      </c>
      <c r="G70" s="567">
        <v>1</v>
      </c>
      <c r="H70" s="567">
        <v>498</v>
      </c>
      <c r="I70" s="570">
        <v>10</v>
      </c>
      <c r="J70" s="570">
        <v>4980</v>
      </c>
      <c r="K70" s="567">
        <v>2</v>
      </c>
      <c r="L70" s="567">
        <v>498</v>
      </c>
      <c r="M70" s="570">
        <v>7</v>
      </c>
      <c r="N70" s="570">
        <v>3493</v>
      </c>
      <c r="O70" s="583">
        <v>1.4028112449799197</v>
      </c>
      <c r="P70" s="571">
        <v>499</v>
      </c>
    </row>
    <row r="71" spans="1:16" ht="14.4" customHeight="1" x14ac:dyDescent="0.3">
      <c r="A71" s="566" t="s">
        <v>1468</v>
      </c>
      <c r="B71" s="567" t="s">
        <v>1549</v>
      </c>
      <c r="C71" s="567" t="s">
        <v>1597</v>
      </c>
      <c r="D71" s="567" t="s">
        <v>1598</v>
      </c>
      <c r="E71" s="570">
        <v>98</v>
      </c>
      <c r="F71" s="570">
        <v>135044</v>
      </c>
      <c r="G71" s="567">
        <v>1</v>
      </c>
      <c r="H71" s="567">
        <v>1378</v>
      </c>
      <c r="I71" s="570">
        <v>73</v>
      </c>
      <c r="J71" s="570">
        <v>100740</v>
      </c>
      <c r="K71" s="567">
        <v>0.74597908829714754</v>
      </c>
      <c r="L71" s="567">
        <v>1380</v>
      </c>
      <c r="M71" s="570">
        <v>61</v>
      </c>
      <c r="N71" s="570">
        <v>84363</v>
      </c>
      <c r="O71" s="583">
        <v>0.62470750273984776</v>
      </c>
      <c r="P71" s="571">
        <v>1383</v>
      </c>
    </row>
    <row r="72" spans="1:16" ht="14.4" customHeight="1" x14ac:dyDescent="0.3">
      <c r="A72" s="566" t="s">
        <v>1468</v>
      </c>
      <c r="B72" s="567" t="s">
        <v>1549</v>
      </c>
      <c r="C72" s="567" t="s">
        <v>1599</v>
      </c>
      <c r="D72" s="567" t="s">
        <v>1600</v>
      </c>
      <c r="E72" s="570">
        <v>147</v>
      </c>
      <c r="F72" s="570">
        <v>269598</v>
      </c>
      <c r="G72" s="567">
        <v>1</v>
      </c>
      <c r="H72" s="567">
        <v>1834</v>
      </c>
      <c r="I72" s="570">
        <v>163</v>
      </c>
      <c r="J72" s="570">
        <v>299268</v>
      </c>
      <c r="K72" s="567">
        <v>1.1100527451984066</v>
      </c>
      <c r="L72" s="567">
        <v>1836</v>
      </c>
      <c r="M72" s="570">
        <v>132</v>
      </c>
      <c r="N72" s="570">
        <v>242880</v>
      </c>
      <c r="O72" s="583">
        <v>0.9008968909264905</v>
      </c>
      <c r="P72" s="571">
        <v>1840</v>
      </c>
    </row>
    <row r="73" spans="1:16" ht="14.4" customHeight="1" x14ac:dyDescent="0.3">
      <c r="A73" s="566" t="s">
        <v>1468</v>
      </c>
      <c r="B73" s="567" t="s">
        <v>1549</v>
      </c>
      <c r="C73" s="567" t="s">
        <v>1601</v>
      </c>
      <c r="D73" s="567" t="s">
        <v>1602</v>
      </c>
      <c r="E73" s="570">
        <v>19</v>
      </c>
      <c r="F73" s="570">
        <v>31521</v>
      </c>
      <c r="G73" s="567">
        <v>1</v>
      </c>
      <c r="H73" s="567">
        <v>1659</v>
      </c>
      <c r="I73" s="570"/>
      <c r="J73" s="570"/>
      <c r="K73" s="567"/>
      <c r="L73" s="567"/>
      <c r="M73" s="570"/>
      <c r="N73" s="570"/>
      <c r="O73" s="583"/>
      <c r="P73" s="571"/>
    </row>
    <row r="74" spans="1:16" ht="14.4" customHeight="1" x14ac:dyDescent="0.3">
      <c r="A74" s="566" t="s">
        <v>1468</v>
      </c>
      <c r="B74" s="567" t="s">
        <v>1549</v>
      </c>
      <c r="C74" s="567" t="s">
        <v>1603</v>
      </c>
      <c r="D74" s="567" t="s">
        <v>1604</v>
      </c>
      <c r="E74" s="570">
        <v>8</v>
      </c>
      <c r="F74" s="570">
        <v>1056</v>
      </c>
      <c r="G74" s="567">
        <v>1</v>
      </c>
      <c r="H74" s="567">
        <v>132</v>
      </c>
      <c r="I74" s="570">
        <v>9</v>
      </c>
      <c r="J74" s="570">
        <v>1188</v>
      </c>
      <c r="K74" s="567">
        <v>1.125</v>
      </c>
      <c r="L74" s="567">
        <v>132</v>
      </c>
      <c r="M74" s="570">
        <v>6</v>
      </c>
      <c r="N74" s="570">
        <v>798</v>
      </c>
      <c r="O74" s="583">
        <v>0.75568181818181823</v>
      </c>
      <c r="P74" s="571">
        <v>133</v>
      </c>
    </row>
    <row r="75" spans="1:16" ht="14.4" customHeight="1" x14ac:dyDescent="0.3">
      <c r="A75" s="566" t="s">
        <v>1468</v>
      </c>
      <c r="B75" s="567" t="s">
        <v>1549</v>
      </c>
      <c r="C75" s="567" t="s">
        <v>1605</v>
      </c>
      <c r="D75" s="567" t="s">
        <v>1606</v>
      </c>
      <c r="E75" s="570"/>
      <c r="F75" s="570"/>
      <c r="G75" s="567"/>
      <c r="H75" s="567"/>
      <c r="I75" s="570"/>
      <c r="J75" s="570"/>
      <c r="K75" s="567"/>
      <c r="L75" s="567"/>
      <c r="M75" s="570">
        <v>1</v>
      </c>
      <c r="N75" s="570">
        <v>2397</v>
      </c>
      <c r="O75" s="583"/>
      <c r="P75" s="571">
        <v>2397</v>
      </c>
    </row>
    <row r="76" spans="1:16" ht="14.4" customHeight="1" x14ac:dyDescent="0.3">
      <c r="A76" s="566" t="s">
        <v>1468</v>
      </c>
      <c r="B76" s="567" t="s">
        <v>1549</v>
      </c>
      <c r="C76" s="567" t="s">
        <v>1607</v>
      </c>
      <c r="D76" s="567" t="s">
        <v>1608</v>
      </c>
      <c r="E76" s="570"/>
      <c r="F76" s="570"/>
      <c r="G76" s="567"/>
      <c r="H76" s="567"/>
      <c r="I76" s="570">
        <v>1</v>
      </c>
      <c r="J76" s="570">
        <v>1192</v>
      </c>
      <c r="K76" s="567"/>
      <c r="L76" s="567">
        <v>1192</v>
      </c>
      <c r="M76" s="570"/>
      <c r="N76" s="570"/>
      <c r="O76" s="583"/>
      <c r="P76" s="571"/>
    </row>
    <row r="77" spans="1:16" ht="14.4" customHeight="1" x14ac:dyDescent="0.3">
      <c r="A77" s="566" t="s">
        <v>1468</v>
      </c>
      <c r="B77" s="567" t="s">
        <v>1549</v>
      </c>
      <c r="C77" s="567" t="s">
        <v>1609</v>
      </c>
      <c r="D77" s="567" t="s">
        <v>1610</v>
      </c>
      <c r="E77" s="570">
        <v>69</v>
      </c>
      <c r="F77" s="570">
        <v>154008</v>
      </c>
      <c r="G77" s="567">
        <v>1</v>
      </c>
      <c r="H77" s="567">
        <v>2232</v>
      </c>
      <c r="I77" s="570">
        <v>75</v>
      </c>
      <c r="J77" s="570">
        <v>167700</v>
      </c>
      <c r="K77" s="567">
        <v>1.0889044724949353</v>
      </c>
      <c r="L77" s="567">
        <v>2236</v>
      </c>
      <c r="M77" s="570">
        <v>53</v>
      </c>
      <c r="N77" s="570">
        <v>118826</v>
      </c>
      <c r="O77" s="583">
        <v>0.77155732169757418</v>
      </c>
      <c r="P77" s="571">
        <v>2242</v>
      </c>
    </row>
    <row r="78" spans="1:16" ht="14.4" customHeight="1" x14ac:dyDescent="0.3">
      <c r="A78" s="566" t="s">
        <v>1468</v>
      </c>
      <c r="B78" s="567" t="s">
        <v>1549</v>
      </c>
      <c r="C78" s="567" t="s">
        <v>1611</v>
      </c>
      <c r="D78" s="567" t="s">
        <v>1612</v>
      </c>
      <c r="E78" s="570">
        <v>1070</v>
      </c>
      <c r="F78" s="570">
        <v>1370670</v>
      </c>
      <c r="G78" s="567">
        <v>1</v>
      </c>
      <c r="H78" s="567">
        <v>1281</v>
      </c>
      <c r="I78" s="570">
        <v>1149</v>
      </c>
      <c r="J78" s="570">
        <v>1474167</v>
      </c>
      <c r="K78" s="567">
        <v>1.0755083280439492</v>
      </c>
      <c r="L78" s="567">
        <v>1283</v>
      </c>
      <c r="M78" s="570">
        <v>1289</v>
      </c>
      <c r="N78" s="570">
        <v>1657654</v>
      </c>
      <c r="O78" s="583">
        <v>1.209374977200931</v>
      </c>
      <c r="P78" s="571">
        <v>1286</v>
      </c>
    </row>
    <row r="79" spans="1:16" ht="14.4" customHeight="1" x14ac:dyDescent="0.3">
      <c r="A79" s="566" t="s">
        <v>1468</v>
      </c>
      <c r="B79" s="567" t="s">
        <v>1549</v>
      </c>
      <c r="C79" s="567" t="s">
        <v>1613</v>
      </c>
      <c r="D79" s="567" t="s">
        <v>1614</v>
      </c>
      <c r="E79" s="570">
        <v>97</v>
      </c>
      <c r="F79" s="570">
        <v>112908</v>
      </c>
      <c r="G79" s="567">
        <v>1</v>
      </c>
      <c r="H79" s="567">
        <v>1164</v>
      </c>
      <c r="I79" s="570">
        <v>62</v>
      </c>
      <c r="J79" s="570">
        <v>72292</v>
      </c>
      <c r="K79" s="567">
        <v>0.64027349700641234</v>
      </c>
      <c r="L79" s="567">
        <v>1166</v>
      </c>
      <c r="M79" s="570">
        <v>58</v>
      </c>
      <c r="N79" s="570">
        <v>67802</v>
      </c>
      <c r="O79" s="583">
        <v>0.60050660714918336</v>
      </c>
      <c r="P79" s="571">
        <v>1169</v>
      </c>
    </row>
    <row r="80" spans="1:16" ht="14.4" customHeight="1" x14ac:dyDescent="0.3">
      <c r="A80" s="566" t="s">
        <v>1468</v>
      </c>
      <c r="B80" s="567" t="s">
        <v>1549</v>
      </c>
      <c r="C80" s="567" t="s">
        <v>1615</v>
      </c>
      <c r="D80" s="567" t="s">
        <v>1616</v>
      </c>
      <c r="E80" s="570">
        <v>2</v>
      </c>
      <c r="F80" s="570">
        <v>3096</v>
      </c>
      <c r="G80" s="567">
        <v>1</v>
      </c>
      <c r="H80" s="567">
        <v>1548</v>
      </c>
      <c r="I80" s="570">
        <v>2</v>
      </c>
      <c r="J80" s="570">
        <v>3100</v>
      </c>
      <c r="K80" s="567">
        <v>1.0012919896640826</v>
      </c>
      <c r="L80" s="567">
        <v>1550</v>
      </c>
      <c r="M80" s="570">
        <v>4</v>
      </c>
      <c r="N80" s="570">
        <v>6212</v>
      </c>
      <c r="O80" s="583">
        <v>2.0064599483204133</v>
      </c>
      <c r="P80" s="571">
        <v>1553</v>
      </c>
    </row>
    <row r="81" spans="1:16" ht="14.4" customHeight="1" x14ac:dyDescent="0.3">
      <c r="A81" s="566" t="s">
        <v>1468</v>
      </c>
      <c r="B81" s="567" t="s">
        <v>1549</v>
      </c>
      <c r="C81" s="567" t="s">
        <v>1617</v>
      </c>
      <c r="D81" s="567" t="s">
        <v>1618</v>
      </c>
      <c r="E81" s="570">
        <v>153</v>
      </c>
      <c r="F81" s="570">
        <v>74358</v>
      </c>
      <c r="G81" s="567">
        <v>1</v>
      </c>
      <c r="H81" s="567">
        <v>486</v>
      </c>
      <c r="I81" s="570">
        <v>164</v>
      </c>
      <c r="J81" s="570">
        <v>79704</v>
      </c>
      <c r="K81" s="567">
        <v>1.0718954248366013</v>
      </c>
      <c r="L81" s="567">
        <v>486</v>
      </c>
      <c r="M81" s="570">
        <v>139</v>
      </c>
      <c r="N81" s="570">
        <v>67693</v>
      </c>
      <c r="O81" s="583">
        <v>0.91036606686570376</v>
      </c>
      <c r="P81" s="571">
        <v>487</v>
      </c>
    </row>
    <row r="82" spans="1:16" ht="14.4" customHeight="1" x14ac:dyDescent="0.3">
      <c r="A82" s="566" t="s">
        <v>1468</v>
      </c>
      <c r="B82" s="567" t="s">
        <v>1549</v>
      </c>
      <c r="C82" s="567" t="s">
        <v>1619</v>
      </c>
      <c r="D82" s="567" t="s">
        <v>1620</v>
      </c>
      <c r="E82" s="570">
        <v>113</v>
      </c>
      <c r="F82" s="570">
        <v>73563</v>
      </c>
      <c r="G82" s="567">
        <v>1</v>
      </c>
      <c r="H82" s="567">
        <v>651</v>
      </c>
      <c r="I82" s="570">
        <v>113</v>
      </c>
      <c r="J82" s="570">
        <v>73789</v>
      </c>
      <c r="K82" s="567">
        <v>1.0030721966205838</v>
      </c>
      <c r="L82" s="567">
        <v>653</v>
      </c>
      <c r="M82" s="570">
        <v>109</v>
      </c>
      <c r="N82" s="570">
        <v>71286</v>
      </c>
      <c r="O82" s="583">
        <v>0.96904693935810127</v>
      </c>
      <c r="P82" s="571">
        <v>654</v>
      </c>
    </row>
    <row r="83" spans="1:16" ht="14.4" customHeight="1" x14ac:dyDescent="0.3">
      <c r="A83" s="566" t="s">
        <v>1468</v>
      </c>
      <c r="B83" s="567" t="s">
        <v>1549</v>
      </c>
      <c r="C83" s="567" t="s">
        <v>1621</v>
      </c>
      <c r="D83" s="567" t="s">
        <v>1622</v>
      </c>
      <c r="E83" s="570">
        <v>62</v>
      </c>
      <c r="F83" s="570">
        <v>42284</v>
      </c>
      <c r="G83" s="567">
        <v>1</v>
      </c>
      <c r="H83" s="567">
        <v>682</v>
      </c>
      <c r="I83" s="570">
        <v>58</v>
      </c>
      <c r="J83" s="570">
        <v>39672</v>
      </c>
      <c r="K83" s="567">
        <v>0.93822722542805792</v>
      </c>
      <c r="L83" s="567">
        <v>684</v>
      </c>
      <c r="M83" s="570">
        <v>82</v>
      </c>
      <c r="N83" s="570">
        <v>56170</v>
      </c>
      <c r="O83" s="583">
        <v>1.3283984485857534</v>
      </c>
      <c r="P83" s="571">
        <v>685</v>
      </c>
    </row>
    <row r="84" spans="1:16" ht="14.4" customHeight="1" x14ac:dyDescent="0.3">
      <c r="A84" s="566" t="s">
        <v>1468</v>
      </c>
      <c r="B84" s="567" t="s">
        <v>1549</v>
      </c>
      <c r="C84" s="567" t="s">
        <v>1623</v>
      </c>
      <c r="D84" s="567" t="s">
        <v>1624</v>
      </c>
      <c r="E84" s="570">
        <v>4</v>
      </c>
      <c r="F84" s="570">
        <v>10068</v>
      </c>
      <c r="G84" s="567">
        <v>1</v>
      </c>
      <c r="H84" s="567">
        <v>2517</v>
      </c>
      <c r="I84" s="570"/>
      <c r="J84" s="570"/>
      <c r="K84" s="567"/>
      <c r="L84" s="567"/>
      <c r="M84" s="570">
        <v>4</v>
      </c>
      <c r="N84" s="570">
        <v>10108</v>
      </c>
      <c r="O84" s="583">
        <v>1.0039729837107667</v>
      </c>
      <c r="P84" s="571">
        <v>2527</v>
      </c>
    </row>
    <row r="85" spans="1:16" ht="14.4" customHeight="1" x14ac:dyDescent="0.3">
      <c r="A85" s="566" t="s">
        <v>1468</v>
      </c>
      <c r="B85" s="567" t="s">
        <v>1549</v>
      </c>
      <c r="C85" s="567" t="s">
        <v>1625</v>
      </c>
      <c r="D85" s="567" t="s">
        <v>1626</v>
      </c>
      <c r="E85" s="570">
        <v>34</v>
      </c>
      <c r="F85" s="570">
        <v>85850</v>
      </c>
      <c r="G85" s="567">
        <v>1</v>
      </c>
      <c r="H85" s="567">
        <v>2525</v>
      </c>
      <c r="I85" s="570">
        <v>62</v>
      </c>
      <c r="J85" s="570">
        <v>156798</v>
      </c>
      <c r="K85" s="567">
        <v>1.8264181712288876</v>
      </c>
      <c r="L85" s="567">
        <v>2529</v>
      </c>
      <c r="M85" s="570">
        <v>52</v>
      </c>
      <c r="N85" s="570">
        <v>131820</v>
      </c>
      <c r="O85" s="583">
        <v>1.5354688410017472</v>
      </c>
      <c r="P85" s="571">
        <v>2535</v>
      </c>
    </row>
    <row r="86" spans="1:16" ht="14.4" customHeight="1" x14ac:dyDescent="0.3">
      <c r="A86" s="566" t="s">
        <v>1468</v>
      </c>
      <c r="B86" s="567" t="s">
        <v>1549</v>
      </c>
      <c r="C86" s="567" t="s">
        <v>1627</v>
      </c>
      <c r="D86" s="567" t="s">
        <v>1628</v>
      </c>
      <c r="E86" s="570">
        <v>3423</v>
      </c>
      <c r="F86" s="570">
        <v>5986827</v>
      </c>
      <c r="G86" s="567">
        <v>1</v>
      </c>
      <c r="H86" s="567">
        <v>1749</v>
      </c>
      <c r="I86" s="570">
        <v>3609</v>
      </c>
      <c r="J86" s="570">
        <v>6319359</v>
      </c>
      <c r="K86" s="567">
        <v>1.0555439467350569</v>
      </c>
      <c r="L86" s="567">
        <v>1751</v>
      </c>
      <c r="M86" s="570">
        <v>3692</v>
      </c>
      <c r="N86" s="570">
        <v>6475768</v>
      </c>
      <c r="O86" s="583">
        <v>1.081669471992426</v>
      </c>
      <c r="P86" s="571">
        <v>1754</v>
      </c>
    </row>
    <row r="87" spans="1:16" ht="14.4" customHeight="1" x14ac:dyDescent="0.3">
      <c r="A87" s="566" t="s">
        <v>1468</v>
      </c>
      <c r="B87" s="567" t="s">
        <v>1549</v>
      </c>
      <c r="C87" s="567" t="s">
        <v>1629</v>
      </c>
      <c r="D87" s="567" t="s">
        <v>1630</v>
      </c>
      <c r="E87" s="570">
        <v>1040</v>
      </c>
      <c r="F87" s="570">
        <v>425360</v>
      </c>
      <c r="G87" s="567">
        <v>1</v>
      </c>
      <c r="H87" s="567">
        <v>409</v>
      </c>
      <c r="I87" s="570">
        <v>1067</v>
      </c>
      <c r="J87" s="570">
        <v>436403</v>
      </c>
      <c r="K87" s="567">
        <v>1.0259615384615384</v>
      </c>
      <c r="L87" s="567">
        <v>409</v>
      </c>
      <c r="M87" s="570">
        <v>943</v>
      </c>
      <c r="N87" s="570">
        <v>386630</v>
      </c>
      <c r="O87" s="583">
        <v>0.90894771487681025</v>
      </c>
      <c r="P87" s="571">
        <v>410</v>
      </c>
    </row>
    <row r="88" spans="1:16" ht="14.4" customHeight="1" x14ac:dyDescent="0.3">
      <c r="A88" s="566" t="s">
        <v>1468</v>
      </c>
      <c r="B88" s="567" t="s">
        <v>1549</v>
      </c>
      <c r="C88" s="567" t="s">
        <v>1631</v>
      </c>
      <c r="D88" s="567" t="s">
        <v>1632</v>
      </c>
      <c r="E88" s="570">
        <v>3</v>
      </c>
      <c r="F88" s="570">
        <v>10275</v>
      </c>
      <c r="G88" s="567">
        <v>1</v>
      </c>
      <c r="H88" s="567">
        <v>3425</v>
      </c>
      <c r="I88" s="570"/>
      <c r="J88" s="570"/>
      <c r="K88" s="567"/>
      <c r="L88" s="567"/>
      <c r="M88" s="570"/>
      <c r="N88" s="570"/>
      <c r="O88" s="583"/>
      <c r="P88" s="571"/>
    </row>
    <row r="89" spans="1:16" ht="14.4" customHeight="1" x14ac:dyDescent="0.3">
      <c r="A89" s="566" t="s">
        <v>1468</v>
      </c>
      <c r="B89" s="567" t="s">
        <v>1549</v>
      </c>
      <c r="C89" s="567" t="s">
        <v>1633</v>
      </c>
      <c r="D89" s="567" t="s">
        <v>1482</v>
      </c>
      <c r="E89" s="570">
        <v>1991</v>
      </c>
      <c r="F89" s="570">
        <v>32895302</v>
      </c>
      <c r="G89" s="567">
        <v>1</v>
      </c>
      <c r="H89" s="567">
        <v>16522</v>
      </c>
      <c r="I89" s="570">
        <v>2228</v>
      </c>
      <c r="J89" s="570">
        <v>32330200</v>
      </c>
      <c r="K89" s="567">
        <v>0.98282119434562421</v>
      </c>
      <c r="L89" s="567">
        <v>14510.861759425494</v>
      </c>
      <c r="M89" s="570"/>
      <c r="N89" s="570"/>
      <c r="O89" s="583"/>
      <c r="P89" s="571"/>
    </row>
    <row r="90" spans="1:16" ht="14.4" customHeight="1" x14ac:dyDescent="0.3">
      <c r="A90" s="566" t="s">
        <v>1468</v>
      </c>
      <c r="B90" s="567" t="s">
        <v>1549</v>
      </c>
      <c r="C90" s="567" t="s">
        <v>1634</v>
      </c>
      <c r="D90" s="567" t="s">
        <v>1635</v>
      </c>
      <c r="E90" s="570">
        <v>127</v>
      </c>
      <c r="F90" s="570">
        <v>2061591</v>
      </c>
      <c r="G90" s="567">
        <v>1</v>
      </c>
      <c r="H90" s="567">
        <v>16233</v>
      </c>
      <c r="I90" s="570"/>
      <c r="J90" s="570"/>
      <c r="K90" s="567"/>
      <c r="L90" s="567"/>
      <c r="M90" s="570"/>
      <c r="N90" s="570"/>
      <c r="O90" s="583"/>
      <c r="P90" s="571"/>
    </row>
    <row r="91" spans="1:16" ht="14.4" customHeight="1" x14ac:dyDescent="0.3">
      <c r="A91" s="566" t="s">
        <v>1468</v>
      </c>
      <c r="B91" s="567" t="s">
        <v>1549</v>
      </c>
      <c r="C91" s="567" t="s">
        <v>1636</v>
      </c>
      <c r="D91" s="567" t="s">
        <v>1637</v>
      </c>
      <c r="E91" s="570">
        <v>2</v>
      </c>
      <c r="F91" s="570">
        <v>16972</v>
      </c>
      <c r="G91" s="567">
        <v>1</v>
      </c>
      <c r="H91" s="567">
        <v>8486</v>
      </c>
      <c r="I91" s="570">
        <v>1</v>
      </c>
      <c r="J91" s="570">
        <v>8488</v>
      </c>
      <c r="K91" s="567">
        <v>0.50011784115012958</v>
      </c>
      <c r="L91" s="567">
        <v>8488</v>
      </c>
      <c r="M91" s="570"/>
      <c r="N91" s="570"/>
      <c r="O91" s="583"/>
      <c r="P91" s="571"/>
    </row>
    <row r="92" spans="1:16" ht="14.4" customHeight="1" x14ac:dyDescent="0.3">
      <c r="A92" s="566" t="s">
        <v>1468</v>
      </c>
      <c r="B92" s="567" t="s">
        <v>1549</v>
      </c>
      <c r="C92" s="567" t="s">
        <v>1638</v>
      </c>
      <c r="D92" s="567" t="s">
        <v>1639</v>
      </c>
      <c r="E92" s="570"/>
      <c r="F92" s="570"/>
      <c r="G92" s="567"/>
      <c r="H92" s="567"/>
      <c r="I92" s="570"/>
      <c r="J92" s="570"/>
      <c r="K92" s="567"/>
      <c r="L92" s="567"/>
      <c r="M92" s="570">
        <v>2251</v>
      </c>
      <c r="N92" s="570">
        <v>32252328</v>
      </c>
      <c r="O92" s="583"/>
      <c r="P92" s="571">
        <v>14328</v>
      </c>
    </row>
    <row r="93" spans="1:16" ht="14.4" customHeight="1" x14ac:dyDescent="0.3">
      <c r="A93" s="566" t="s">
        <v>1468</v>
      </c>
      <c r="B93" s="567" t="s">
        <v>1549</v>
      </c>
      <c r="C93" s="567" t="s">
        <v>1640</v>
      </c>
      <c r="D93" s="567" t="s">
        <v>1641</v>
      </c>
      <c r="E93" s="570">
        <v>1233</v>
      </c>
      <c r="F93" s="570">
        <v>0</v>
      </c>
      <c r="G93" s="567"/>
      <c r="H93" s="567">
        <v>0</v>
      </c>
      <c r="I93" s="570">
        <v>1159</v>
      </c>
      <c r="J93" s="570">
        <v>0</v>
      </c>
      <c r="K93" s="567"/>
      <c r="L93" s="567">
        <v>0</v>
      </c>
      <c r="M93" s="570">
        <v>1143</v>
      </c>
      <c r="N93" s="570">
        <v>0</v>
      </c>
      <c r="O93" s="583"/>
      <c r="P93" s="571">
        <v>0</v>
      </c>
    </row>
    <row r="94" spans="1:16" ht="14.4" customHeight="1" thickBot="1" x14ac:dyDescent="0.35">
      <c r="A94" s="572" t="s">
        <v>1468</v>
      </c>
      <c r="B94" s="573" t="s">
        <v>1549</v>
      </c>
      <c r="C94" s="573" t="s">
        <v>1642</v>
      </c>
      <c r="D94" s="573" t="s">
        <v>1643</v>
      </c>
      <c r="E94" s="576">
        <v>3</v>
      </c>
      <c r="F94" s="576">
        <v>0</v>
      </c>
      <c r="G94" s="573"/>
      <c r="H94" s="573">
        <v>0</v>
      </c>
      <c r="I94" s="576">
        <v>1</v>
      </c>
      <c r="J94" s="576">
        <v>0</v>
      </c>
      <c r="K94" s="573"/>
      <c r="L94" s="573">
        <v>0</v>
      </c>
      <c r="M94" s="576">
        <v>3</v>
      </c>
      <c r="N94" s="576">
        <v>0</v>
      </c>
      <c r="O94" s="584"/>
      <c r="P94" s="577">
        <v>0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320" customWidth="1"/>
    <col min="5" max="5" width="11" style="321" customWidth="1"/>
  </cols>
  <sheetData>
    <row r="1" spans="1:7" ht="18.600000000000001" thickBot="1" x14ac:dyDescent="0.4">
      <c r="A1" s="392" t="s">
        <v>192</v>
      </c>
      <c r="B1" s="393"/>
      <c r="C1" s="394"/>
      <c r="D1" s="394"/>
      <c r="E1" s="394"/>
      <c r="F1" s="150"/>
      <c r="G1" s="150"/>
    </row>
    <row r="2" spans="1:7" ht="14.4" customHeight="1" thickBot="1" x14ac:dyDescent="0.35">
      <c r="A2" s="521" t="s">
        <v>245</v>
      </c>
      <c r="B2" s="296"/>
    </row>
    <row r="3" spans="1:7" ht="14.4" customHeight="1" thickBot="1" x14ac:dyDescent="0.35">
      <c r="A3" s="331"/>
      <c r="C3" s="332" t="s">
        <v>172</v>
      </c>
      <c r="D3" s="333" t="s">
        <v>132</v>
      </c>
      <c r="E3" s="334" t="s">
        <v>134</v>
      </c>
    </row>
    <row r="4" spans="1:7" ht="14.4" customHeight="1" thickBot="1" x14ac:dyDescent="0.35">
      <c r="A4" s="379" t="str">
        <f>HYPERLINK("#HI!A1","NÁKLADY CELKEM (v tisících Kč)")</f>
        <v>NÁKLADY CELKEM (v tisících Kč)</v>
      </c>
      <c r="B4" s="345"/>
      <c r="C4" s="355">
        <f ca="1">IF(ISERROR(VLOOKUP("Náklady celkem",INDIRECT("HI!$A:$G"),6,0)),0,VLOOKUP("Náklady celkem",INDIRECT("HI!$A:$G"),6,0))</f>
        <v>57088</v>
      </c>
      <c r="D4" s="355">
        <f ca="1">IF(ISERROR(VLOOKUP("Náklady celkem",INDIRECT("HI!$A:$G"),4,0)),0,VLOOKUP("Náklady celkem",INDIRECT("HI!$A:$G"),4,0))</f>
        <v>59481.190419999999</v>
      </c>
      <c r="E4" s="348">
        <f ca="1">IF(C4=0,0,D4/C4)</f>
        <v>1.0419210765835201</v>
      </c>
    </row>
    <row r="5" spans="1:7" ht="14.4" customHeight="1" x14ac:dyDescent="0.3">
      <c r="A5" s="341" t="s">
        <v>238</v>
      </c>
      <c r="B5" s="336"/>
      <c r="C5" s="356"/>
      <c r="D5" s="356"/>
      <c r="E5" s="349"/>
    </row>
    <row r="6" spans="1:7" ht="14.4" customHeight="1" x14ac:dyDescent="0.3">
      <c r="A6" s="374" t="s">
        <v>243</v>
      </c>
      <c r="B6" s="337"/>
      <c r="C6" s="347"/>
      <c r="D6" s="347"/>
      <c r="E6" s="349"/>
    </row>
    <row r="7" spans="1:7" ht="14.4" customHeight="1" x14ac:dyDescent="0.3">
      <c r="A7" s="3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337" t="s">
        <v>178</v>
      </c>
      <c r="C7" s="347">
        <f>IF(ISERROR(HI!F5),"",HI!F5)</f>
        <v>29016</v>
      </c>
      <c r="D7" s="347">
        <f>IF(ISERROR(HI!D5),"",HI!D5)</f>
        <v>26762.92656</v>
      </c>
      <c r="E7" s="349">
        <f t="shared" ref="E7:E14" si="0">IF(C7=0,0,D7/C7)</f>
        <v>0.92235065343258893</v>
      </c>
    </row>
    <row r="8" spans="1:7" ht="14.4" customHeight="1" x14ac:dyDescent="0.3">
      <c r="A8" s="370" t="str">
        <f>HYPERLINK("#'LŽ PL'!A1","% plnění pozitivního listu")</f>
        <v>% plnění pozitivního listu</v>
      </c>
      <c r="B8" s="337" t="s">
        <v>230</v>
      </c>
      <c r="C8" s="346">
        <v>0.9</v>
      </c>
      <c r="D8" s="346">
        <f>IF(ISERROR(VLOOKUP("celkem",'LŽ PL'!$A:$F,5,0)),0,VLOOKUP("celkem",'LŽ PL'!$A:$F,5,0))</f>
        <v>0.99930482619688377</v>
      </c>
      <c r="E8" s="349">
        <f t="shared" si="0"/>
        <v>1.1103386957743153</v>
      </c>
    </row>
    <row r="9" spans="1:7" ht="14.4" customHeight="1" x14ac:dyDescent="0.3">
      <c r="A9" s="342" t="s">
        <v>239</v>
      </c>
      <c r="B9" s="337"/>
      <c r="C9" s="347"/>
      <c r="D9" s="347"/>
      <c r="E9" s="349"/>
    </row>
    <row r="10" spans="1:7" ht="14.4" customHeight="1" x14ac:dyDescent="0.3">
      <c r="A10" s="370" t="str">
        <f>HYPERLINK("#'Léky Recepty'!A1","% záchytu v lékárně (Úhrada Kč)")</f>
        <v>% záchytu v lékárně (Úhrada Kč)</v>
      </c>
      <c r="B10" s="337" t="s">
        <v>183</v>
      </c>
      <c r="C10" s="346">
        <v>0.6</v>
      </c>
      <c r="D10" s="346">
        <f>IF(ISERROR(VLOOKUP("Celkem",'Léky Recepty'!B:H,5,0)),0,VLOOKUP("Celkem",'Léky Recepty'!B:H,5,0))</f>
        <v>0.43575315954425142</v>
      </c>
      <c r="E10" s="349">
        <f t="shared" si="0"/>
        <v>0.72625526590708578</v>
      </c>
    </row>
    <row r="11" spans="1:7" ht="14.4" customHeight="1" x14ac:dyDescent="0.3">
      <c r="A11" s="370" t="str">
        <f>HYPERLINK("#'LRp PL'!A1","% plnění pozitivního listu")</f>
        <v>% plnění pozitivního listu</v>
      </c>
      <c r="B11" s="337" t="s">
        <v>231</v>
      </c>
      <c r="C11" s="346">
        <v>0.8</v>
      </c>
      <c r="D11" s="346">
        <f>IF(ISERROR(VLOOKUP("Celkem",'LRp PL'!A:F,5,0)),0,VLOOKUP("Celkem",'LRp PL'!A:F,5,0))</f>
        <v>0.84839466683712861</v>
      </c>
      <c r="E11" s="349">
        <f t="shared" si="0"/>
        <v>1.0604933335464106</v>
      </c>
    </row>
    <row r="12" spans="1:7" ht="14.4" customHeight="1" x14ac:dyDescent="0.3">
      <c r="A12" s="342" t="s">
        <v>240</v>
      </c>
      <c r="B12" s="337"/>
      <c r="C12" s="347"/>
      <c r="D12" s="347"/>
      <c r="E12" s="349"/>
    </row>
    <row r="13" spans="1:7" ht="14.4" customHeight="1" x14ac:dyDescent="0.3">
      <c r="A13" s="375" t="s">
        <v>244</v>
      </c>
      <c r="B13" s="337"/>
      <c r="C13" s="356"/>
      <c r="D13" s="356"/>
      <c r="E13" s="349"/>
    </row>
    <row r="14" spans="1:7" ht="14.4" customHeight="1" x14ac:dyDescent="0.3">
      <c r="A14" s="36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337" t="s">
        <v>178</v>
      </c>
      <c r="C14" s="347">
        <f>IF(ISERROR(HI!F6),"",HI!F6)</f>
        <v>1010</v>
      </c>
      <c r="D14" s="347">
        <f>IF(ISERROR(HI!D6),"",HI!D6)</f>
        <v>997.72920999999997</v>
      </c>
      <c r="E14" s="349">
        <f t="shared" si="0"/>
        <v>0.98785070297029698</v>
      </c>
    </row>
    <row r="15" spans="1:7" ht="14.4" customHeight="1" thickBot="1" x14ac:dyDescent="0.35">
      <c r="A15" s="377" t="str">
        <f>HYPERLINK("#HI!A1","Osobní náklady")</f>
        <v>Osobní náklady</v>
      </c>
      <c r="B15" s="337"/>
      <c r="C15" s="356">
        <f ca="1">IF(ISERROR(VLOOKUP("Osobní náklady (Kč)",INDIRECT("HI!$A:$G"),6,0)),0,VLOOKUP("Osobní náklady (Kč)",INDIRECT("HI!$A:$G"),6,0))</f>
        <v>14286</v>
      </c>
      <c r="D15" s="356">
        <f ca="1">IF(ISERROR(VLOOKUP("Osobní náklady (Kč)",INDIRECT("HI!$A:$G"),4,0)),0,VLOOKUP("Osobní náklady (Kč)",INDIRECT("HI!$A:$G"),4,0))</f>
        <v>15376.20757</v>
      </c>
      <c r="E15" s="349">
        <f t="shared" ref="E15" ca="1" si="1">IF(C15=0,0,D15/C15)</f>
        <v>1.0763130036399273</v>
      </c>
    </row>
    <row r="16" spans="1:7" ht="14.4" customHeight="1" thickBot="1" x14ac:dyDescent="0.35">
      <c r="A16" s="361"/>
      <c r="B16" s="362"/>
      <c r="C16" s="363"/>
      <c r="D16" s="363"/>
      <c r="E16" s="351"/>
    </row>
    <row r="17" spans="1:5" ht="14.4" customHeight="1" thickBot="1" x14ac:dyDescent="0.35">
      <c r="A17" s="378" t="str">
        <f>HYPERLINK("#HI!A1","VÝNOSY CELKEM (v tisících; ""Ambulace-body"" + ""Hospitalizace-casemix""*29500)")</f>
        <v>VÝNOSY CELKEM (v tisících; "Ambulace-body" + "Hospitalizace-casemix"*29500)</v>
      </c>
      <c r="B17" s="339"/>
      <c r="C17" s="359">
        <f ca="1">IF(ISERROR(VLOOKUP("Výnosy celkem",INDIRECT("HI!$A:$G"),6,0)),0,VLOOKUP("Výnosy celkem",INDIRECT("HI!$A:$G"),6,0))</f>
        <v>47315.265714999994</v>
      </c>
      <c r="D17" s="359">
        <f ca="1">IF(ISERROR(VLOOKUP("Výnosy celkem",INDIRECT("HI!$A:$G"),4,0)),0,VLOOKUP("Výnosy celkem",INDIRECT("HI!$A:$G"),4,0))</f>
        <v>46740.046499999997</v>
      </c>
      <c r="E17" s="352">
        <f t="shared" ref="E17:E28" ca="1" si="2">IF(C17=0,0,D17/C17)</f>
        <v>0.98784284086102803</v>
      </c>
    </row>
    <row r="18" spans="1:5" ht="14.4" customHeight="1" x14ac:dyDescent="0.3">
      <c r="A18" s="380" t="str">
        <f>HYPERLINK("#HI!A1","Ambulance (body)")</f>
        <v>Ambulance (body)</v>
      </c>
      <c r="B18" s="336"/>
      <c r="C18" s="356">
        <f ca="1">IF(ISERROR(VLOOKUP("Ambulance (body)",INDIRECT("HI!$A:$G"),6,0)),0,VLOOKUP("Ambulance (body)",INDIRECT("HI!$A:$G"),6,0))</f>
        <v>43594.582639999993</v>
      </c>
      <c r="D18" s="356">
        <f ca="1">IF(ISERROR(VLOOKUP("Ambulance (body)",INDIRECT("HI!$A:$G"),4,0)),0,VLOOKUP("Ambulance (body)",INDIRECT("HI!$A:$G"),4,0))</f>
        <v>42341.036</v>
      </c>
      <c r="E18" s="349">
        <f t="shared" ca="1" si="2"/>
        <v>0.97124535747132468</v>
      </c>
    </row>
    <row r="19" spans="1:5" ht="14.4" customHeight="1" x14ac:dyDescent="0.3">
      <c r="A19" s="371" t="str">
        <f>HYPERLINK("#'ZV Vykáz.-A'!A1","Zdravotní výkony vykázané u ambulantních pacientů (min. 100 %)")</f>
        <v>Zdravotní výkony vykázané u ambulantních pacientů (min. 100 %)</v>
      </c>
      <c r="B19" t="s">
        <v>194</v>
      </c>
      <c r="C19" s="346">
        <v>1</v>
      </c>
      <c r="D19" s="346">
        <f>IF(ISERROR(VLOOKUP("Celkem:",'ZV Vykáz.-A'!$A:$S,7,0)),"",VLOOKUP("Celkem:",'ZV Vykáz.-A'!$A:$S,7,0))</f>
        <v>0.9518204503218981</v>
      </c>
      <c r="E19" s="349">
        <f t="shared" si="2"/>
        <v>0.9518204503218981</v>
      </c>
    </row>
    <row r="20" spans="1:5" ht="14.4" customHeight="1" x14ac:dyDescent="0.3">
      <c r="A20" s="371" t="str">
        <f>HYPERLINK("#'ZV Vykáz.-H'!A1","Zdravotní výkony vykázané u hospitalizovaných pacientů (max. 85 %)")</f>
        <v>Zdravotní výkony vykázané u hospitalizovaných pacientů (max. 85 %)</v>
      </c>
      <c r="B20" t="s">
        <v>196</v>
      </c>
      <c r="C20" s="346">
        <v>0.85</v>
      </c>
      <c r="D20" s="346">
        <f>IF(ISERROR(VLOOKUP("Celkem:",'ZV Vykáz.-H'!$A:$S,7,0)),"",VLOOKUP("Celkem:",'ZV Vykáz.-H'!$A:$S,7,0))</f>
        <v>0.81490108495066405</v>
      </c>
      <c r="E20" s="349">
        <f t="shared" si="2"/>
        <v>0.95870715876548718</v>
      </c>
    </row>
    <row r="21" spans="1:5" ht="14.4" customHeight="1" x14ac:dyDescent="0.3">
      <c r="A21" s="381" t="str">
        <f>HYPERLINK("#HI!A1","Hospitalizace (casemix * 29500)")</f>
        <v>Hospitalizace (casemix * 29500)</v>
      </c>
      <c r="B21" s="337"/>
      <c r="C21" s="356">
        <f ca="1">IF(ISERROR(VLOOKUP("Hospitalizace (casemix * 29500)",INDIRECT("HI!$A:$G"),6,0)),0,VLOOKUP("Hospitalizace (casemix * 29500)",INDIRECT("HI!$A:$G"),6,0))</f>
        <v>3720.6830750000004</v>
      </c>
      <c r="D21" s="356">
        <f ca="1">IF(ISERROR(VLOOKUP("Hospitalizace (casemix * 29500)",INDIRECT("HI!$A:$G"),4,0)),0,VLOOKUP("Hospitalizace (casemix * 29500)",INDIRECT("HI!$A:$G"),4,0))</f>
        <v>4399.0105000000003</v>
      </c>
      <c r="E21" s="349">
        <f t="shared" ref="E21" ca="1" si="3">IF(C21=0,0,D21/C21)</f>
        <v>1.1823126053271817</v>
      </c>
    </row>
    <row r="22" spans="1:5" ht="14.4" customHeight="1" x14ac:dyDescent="0.3">
      <c r="A22" s="371" t="str">
        <f>HYPERLINK("#'CaseMix'!A1","Casemix (min. 95 %)")</f>
        <v>Casemix (min. 95 %)</v>
      </c>
      <c r="B22" s="337" t="s">
        <v>93</v>
      </c>
      <c r="C22" s="346">
        <v>0.95</v>
      </c>
      <c r="D22" s="346">
        <f>IF(ISERROR(VLOOKUP("Celkem",CaseMix!A:M,5,0)),0,VLOOKUP("Celkem",CaseMix!A:M,5,0))</f>
        <v>1.1231969750608226</v>
      </c>
      <c r="E22" s="349">
        <f t="shared" si="2"/>
        <v>1.1823126053271817</v>
      </c>
    </row>
    <row r="23" spans="1:5" ht="14.4" customHeight="1" x14ac:dyDescent="0.3">
      <c r="A23" s="372" t="str">
        <f>HYPERLINK("#'CaseMix'!A1","Alfa")</f>
        <v>Alfa</v>
      </c>
      <c r="B23" s="337" t="s">
        <v>93</v>
      </c>
      <c r="C23" s="346">
        <v>0.95</v>
      </c>
      <c r="D23" s="346">
        <f>IF(ISERROR(CaseMix!E24),"",CaseMix!E24)</f>
        <v>0.35201072587995141</v>
      </c>
      <c r="E23" s="349">
        <f t="shared" si="2"/>
        <v>0.37053760618942255</v>
      </c>
    </row>
    <row r="24" spans="1:5" ht="14.4" customHeight="1" x14ac:dyDescent="0.3">
      <c r="A24" s="372" t="str">
        <f>HYPERLINK("#'CaseMix'!A1","Beta + Gama (výkonově)")</f>
        <v>Beta + Gama (výkonově)</v>
      </c>
      <c r="B24" s="337" t="s">
        <v>93</v>
      </c>
      <c r="C24" s="346"/>
      <c r="D24" s="346">
        <f>IF(ISERROR(CaseMix!M36),"",CaseMix!M36)</f>
        <v>0</v>
      </c>
      <c r="E24" s="349">
        <f t="shared" si="2"/>
        <v>0</v>
      </c>
    </row>
    <row r="25" spans="1:5" ht="14.4" customHeight="1" x14ac:dyDescent="0.3">
      <c r="A25" s="372" t="str">
        <f>HYPERLINK("#'CaseMix'!A1","Vyjmenované skupiny")</f>
        <v>Vyjmenované skupiny</v>
      </c>
      <c r="B25" s="337" t="s">
        <v>93</v>
      </c>
      <c r="C25" s="346"/>
      <c r="D25" s="346">
        <f>IF(ISERROR(CaseMix!E48),"",CaseMix!E48)</f>
        <v>0</v>
      </c>
      <c r="E25" s="349">
        <f t="shared" si="2"/>
        <v>0</v>
      </c>
    </row>
    <row r="26" spans="1:5" ht="14.4" customHeight="1" x14ac:dyDescent="0.3">
      <c r="A26" s="371" t="str">
        <f>HYPERLINK("#'CaseMix'!A1","Počet hospitalizací ukončených na pracovišti (min. 90 %)")</f>
        <v>Počet hospitalizací ukončených na pracovišti (min. 90 %)</v>
      </c>
      <c r="B26" s="337" t="s">
        <v>93</v>
      </c>
      <c r="C26" s="346">
        <v>0.9</v>
      </c>
      <c r="D26" s="346">
        <f>IF(ISERROR(CaseMix!I12),"",CaseMix!I12)</f>
        <v>0.96517412935323388</v>
      </c>
      <c r="E26" s="349">
        <f t="shared" si="2"/>
        <v>1.0724156992813709</v>
      </c>
    </row>
    <row r="27" spans="1:5" ht="14.4" customHeight="1" x14ac:dyDescent="0.3">
      <c r="A27" s="371" t="str">
        <f>HYPERLINK("#'ALOS'!A1","Průměrná délka hospitalizace (max. 100 % republikového průměru)")</f>
        <v>Průměrná délka hospitalizace (max. 100 % republikového průměru)</v>
      </c>
      <c r="B27" s="337" t="s">
        <v>124</v>
      </c>
      <c r="C27" s="346">
        <v>1</v>
      </c>
      <c r="D27" s="364">
        <f>IF(ISERROR(INDEX(ALOS!$E:$E,COUNT(ALOS!$E:$E)+32)),0,INDEX(ALOS!$E:$E,COUNT(ALOS!$E:$E)+32))</f>
        <v>0.87551568332132801</v>
      </c>
      <c r="E27" s="349">
        <f t="shared" si="2"/>
        <v>0.87551568332132801</v>
      </c>
    </row>
    <row r="28" spans="1:5" ht="28.8" x14ac:dyDescent="0.3">
      <c r="A28" s="373" t="str">
        <f>HYPERLINK("#'ZV Vyžád.'!A1","Zdravotní výkony (vybraných odborností) vyžádané v rámci hospitalizace (90 % při splnění casemixu 95 %, při nesplnění casemixu 95 % snížení limitu o dvojnásobek procentních bodů, o který nebylo dosaženo casemixu 95 %) ")</f>
        <v xml:space="preserve">Zdravotní výkony (vybraných odborností) vyžádané v rámci hospitalizace (90 % při splnění casemixu 95 %, při nesplnění casemixu 95 % snížení limitu o dvojnásobek procentních bodů, o který nebylo dosaženo casemixu 95 %) </v>
      </c>
      <c r="B28" s="337" t="s">
        <v>191</v>
      </c>
      <c r="C28" s="346">
        <f>IF(E22&gt;1,90%,90%-2*ABS(C22-D22))</f>
        <v>0.9</v>
      </c>
      <c r="D28" s="346">
        <f>IF(ISERROR(VLOOKUP("Celkem:",'ZV Vyžád.'!$A:$M,7,0)),"",VLOOKUP("Celkem:",'ZV Vyžád.'!$A:$M,7,0))</f>
        <v>1.2072339389675943</v>
      </c>
      <c r="E28" s="349">
        <f t="shared" si="2"/>
        <v>1.3413710432973269</v>
      </c>
    </row>
    <row r="29" spans="1:5" ht="14.4" customHeight="1" thickBot="1" x14ac:dyDescent="0.35">
      <c r="A29" s="343" t="s">
        <v>241</v>
      </c>
      <c r="B29" s="338"/>
      <c r="C29" s="357"/>
      <c r="D29" s="357"/>
      <c r="E29" s="350"/>
    </row>
    <row r="30" spans="1:5" ht="14.4" customHeight="1" thickBot="1" x14ac:dyDescent="0.35">
      <c r="A30" s="335"/>
      <c r="B30" s="282"/>
      <c r="C30" s="358"/>
      <c r="D30" s="358"/>
      <c r="E30" s="353"/>
    </row>
    <row r="31" spans="1:5" ht="14.4" customHeight="1" thickBot="1" x14ac:dyDescent="0.35">
      <c r="A31" s="344" t="s">
        <v>242</v>
      </c>
      <c r="B31" s="340"/>
      <c r="C31" s="360"/>
      <c r="D31" s="360"/>
      <c r="E31" s="354"/>
    </row>
  </sheetData>
  <mergeCells count="1">
    <mergeCell ref="A1:E1"/>
  </mergeCells>
  <conditionalFormatting sqref="E22:E23 E17 E19 E26 E8 E10:E11">
    <cfRule type="cellIs" dxfId="83" priority="16" operator="lessThan">
      <formula>1</formula>
    </cfRule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2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80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9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8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7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27:E28 E4 E7 E14 E20">
    <cfRule type="cellIs" dxfId="76" priority="20" operator="greaterThan">
      <formula>1</formula>
    </cfRule>
    <cfRule type="iconSet" priority="21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09" customWidth="1"/>
    <col min="3" max="3" width="0.109375" style="69" hidden="1" customWidth="1"/>
    <col min="4" max="4" width="7.77734375" style="309" customWidth="1"/>
    <col min="5" max="5" width="5.4414062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5.44140625" style="69" hidden="1" customWidth="1"/>
    <col min="10" max="10" width="7.77734375" style="309" customWidth="1"/>
    <col min="11" max="11" width="5.44140625" style="69" hidden="1" customWidth="1"/>
    <col min="12" max="12" width="7.77734375" style="309" customWidth="1"/>
    <col min="13" max="13" width="7.77734375" style="91" customWidth="1"/>
    <col min="14" max="14" width="7.77734375" style="309" customWidth="1"/>
    <col min="15" max="15" width="5" style="69" hidden="1" customWidth="1"/>
    <col min="16" max="16" width="7.77734375" style="309" customWidth="1"/>
    <col min="17" max="17" width="5" style="69" hidden="1" customWidth="1"/>
    <col min="18" max="18" width="7.77734375" style="309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404" t="s">
        <v>200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</row>
    <row r="2" spans="1:19" ht="14.4" customHeight="1" thickBot="1" x14ac:dyDescent="0.35">
      <c r="A2" s="521" t="s">
        <v>245</v>
      </c>
      <c r="B2" s="298"/>
      <c r="C2" s="148"/>
      <c r="D2" s="298"/>
      <c r="E2" s="148"/>
      <c r="F2" s="298"/>
      <c r="G2" s="268"/>
      <c r="H2" s="298"/>
      <c r="I2" s="148"/>
      <c r="J2" s="298"/>
      <c r="K2" s="148"/>
      <c r="L2" s="298"/>
      <c r="M2" s="268"/>
      <c r="N2" s="298"/>
      <c r="O2" s="148"/>
      <c r="P2" s="298"/>
      <c r="Q2" s="148"/>
      <c r="R2" s="298"/>
      <c r="S2" s="268"/>
    </row>
    <row r="3" spans="1:19" ht="14.4" customHeight="1" thickBot="1" x14ac:dyDescent="0.35">
      <c r="A3" s="382" t="s">
        <v>204</v>
      </c>
      <c r="B3" s="383">
        <f>SUBTOTAL(9,B6:B1048576)</f>
        <v>10196224</v>
      </c>
      <c r="C3" s="384">
        <f t="shared" ref="C3:R3" si="0">SUBTOTAL(9,C6:C1048576)</f>
        <v>25</v>
      </c>
      <c r="D3" s="384">
        <f t="shared" si="0"/>
        <v>9910592</v>
      </c>
      <c r="E3" s="384">
        <f t="shared" si="0"/>
        <v>493.52997207560367</v>
      </c>
      <c r="F3" s="384">
        <f t="shared" si="0"/>
        <v>8308914</v>
      </c>
      <c r="G3" s="385">
        <f>IF(B3&lt;&gt;0,F3/B3,"")</f>
        <v>0.81490108495066405</v>
      </c>
      <c r="H3" s="383">
        <f t="shared" si="0"/>
        <v>8213796.2400000002</v>
      </c>
      <c r="I3" s="384">
        <f t="shared" si="0"/>
        <v>24</v>
      </c>
      <c r="J3" s="384">
        <f t="shared" si="0"/>
        <v>8492895.6899999995</v>
      </c>
      <c r="K3" s="384">
        <f t="shared" si="0"/>
        <v>408.2057665069014</v>
      </c>
      <c r="L3" s="384">
        <f t="shared" si="0"/>
        <v>7790608.1200000001</v>
      </c>
      <c r="M3" s="386">
        <f>IF(H3&lt;&gt;0,L3/H3,"")</f>
        <v>0.94847837618138919</v>
      </c>
      <c r="N3" s="387">
        <f t="shared" si="0"/>
        <v>0</v>
      </c>
      <c r="O3" s="384">
        <f t="shared" si="0"/>
        <v>0</v>
      </c>
      <c r="P3" s="384">
        <f t="shared" si="0"/>
        <v>0</v>
      </c>
      <c r="Q3" s="384">
        <f t="shared" si="0"/>
        <v>0</v>
      </c>
      <c r="R3" s="384">
        <f t="shared" si="0"/>
        <v>0</v>
      </c>
      <c r="S3" s="386" t="str">
        <f>IF(N3&lt;&gt;0,R3/N3,"")</f>
        <v/>
      </c>
    </row>
    <row r="4" spans="1:19" ht="14.4" customHeight="1" x14ac:dyDescent="0.3">
      <c r="A4" s="456" t="s">
        <v>171</v>
      </c>
      <c r="B4" s="457" t="s">
        <v>163</v>
      </c>
      <c r="C4" s="458"/>
      <c r="D4" s="458"/>
      <c r="E4" s="458"/>
      <c r="F4" s="458"/>
      <c r="G4" s="459"/>
      <c r="H4" s="457" t="s">
        <v>164</v>
      </c>
      <c r="I4" s="458"/>
      <c r="J4" s="458"/>
      <c r="K4" s="458"/>
      <c r="L4" s="458"/>
      <c r="M4" s="459"/>
      <c r="N4" s="457" t="s">
        <v>165</v>
      </c>
      <c r="O4" s="458"/>
      <c r="P4" s="458"/>
      <c r="Q4" s="458"/>
      <c r="R4" s="458"/>
      <c r="S4" s="459"/>
    </row>
    <row r="5" spans="1:19" ht="14.4" customHeight="1" thickBot="1" x14ac:dyDescent="0.35">
      <c r="A5" s="636"/>
      <c r="B5" s="637">
        <v>2011</v>
      </c>
      <c r="C5" s="638"/>
      <c r="D5" s="638">
        <v>2012</v>
      </c>
      <c r="E5" s="638"/>
      <c r="F5" s="638">
        <v>2013</v>
      </c>
      <c r="G5" s="639" t="s">
        <v>5</v>
      </c>
      <c r="H5" s="637">
        <v>2011</v>
      </c>
      <c r="I5" s="638"/>
      <c r="J5" s="638">
        <v>2012</v>
      </c>
      <c r="K5" s="638"/>
      <c r="L5" s="638">
        <v>2013</v>
      </c>
      <c r="M5" s="639" t="s">
        <v>5</v>
      </c>
      <c r="N5" s="637">
        <v>2011</v>
      </c>
      <c r="O5" s="638"/>
      <c r="P5" s="638">
        <v>2012</v>
      </c>
      <c r="Q5" s="638"/>
      <c r="R5" s="638">
        <v>2013</v>
      </c>
      <c r="S5" s="639" t="s">
        <v>5</v>
      </c>
    </row>
    <row r="6" spans="1:19" ht="14.4" customHeight="1" x14ac:dyDescent="0.3">
      <c r="A6" s="593" t="s">
        <v>1644</v>
      </c>
      <c r="B6" s="653">
        <v>488500</v>
      </c>
      <c r="C6" s="561">
        <v>1</v>
      </c>
      <c r="D6" s="653">
        <v>531069</v>
      </c>
      <c r="E6" s="561">
        <v>1.0871422722620265</v>
      </c>
      <c r="F6" s="653">
        <v>627817</v>
      </c>
      <c r="G6" s="582">
        <v>1.2851934493346981</v>
      </c>
      <c r="H6" s="653">
        <v>812440.78999999992</v>
      </c>
      <c r="I6" s="561">
        <v>1</v>
      </c>
      <c r="J6" s="653">
        <v>908487.86999999988</v>
      </c>
      <c r="K6" s="561">
        <v>1.1182204059449059</v>
      </c>
      <c r="L6" s="653">
        <v>815830.60000000009</v>
      </c>
      <c r="M6" s="582">
        <v>1.0041723779033795</v>
      </c>
      <c r="N6" s="653"/>
      <c r="O6" s="561"/>
      <c r="P6" s="653"/>
      <c r="Q6" s="561"/>
      <c r="R6" s="653"/>
      <c r="S6" s="613"/>
    </row>
    <row r="7" spans="1:19" ht="14.4" customHeight="1" x14ac:dyDescent="0.3">
      <c r="A7" s="594" t="s">
        <v>1645</v>
      </c>
      <c r="B7" s="654">
        <v>497964</v>
      </c>
      <c r="C7" s="567">
        <v>1</v>
      </c>
      <c r="D7" s="654">
        <v>260785</v>
      </c>
      <c r="E7" s="567">
        <v>0.52370251664778977</v>
      </c>
      <c r="F7" s="654">
        <v>452193</v>
      </c>
      <c r="G7" s="583">
        <v>0.90808371689519729</v>
      </c>
      <c r="H7" s="654">
        <v>333136.65000000008</v>
      </c>
      <c r="I7" s="567">
        <v>1</v>
      </c>
      <c r="J7" s="654">
        <v>289078.69000000006</v>
      </c>
      <c r="K7" s="567">
        <v>0.86774808475741105</v>
      </c>
      <c r="L7" s="654">
        <v>482747.75000000012</v>
      </c>
      <c r="M7" s="583">
        <v>1.4490982904462779</v>
      </c>
      <c r="N7" s="654"/>
      <c r="O7" s="567"/>
      <c r="P7" s="654"/>
      <c r="Q7" s="567"/>
      <c r="R7" s="654"/>
      <c r="S7" s="614"/>
    </row>
    <row r="8" spans="1:19" ht="14.4" customHeight="1" x14ac:dyDescent="0.3">
      <c r="A8" s="594" t="s">
        <v>1646</v>
      </c>
      <c r="B8" s="654">
        <v>1432799</v>
      </c>
      <c r="C8" s="567">
        <v>1</v>
      </c>
      <c r="D8" s="654">
        <v>1276019</v>
      </c>
      <c r="E8" s="567">
        <v>0.89057781307775896</v>
      </c>
      <c r="F8" s="654">
        <v>907326</v>
      </c>
      <c r="G8" s="583">
        <v>0.63325421081393829</v>
      </c>
      <c r="H8" s="654">
        <v>987704.66000000015</v>
      </c>
      <c r="I8" s="567">
        <v>1</v>
      </c>
      <c r="J8" s="654">
        <v>1292122.5099999998</v>
      </c>
      <c r="K8" s="567">
        <v>1.3082073643350023</v>
      </c>
      <c r="L8" s="654">
        <v>951215.74000000022</v>
      </c>
      <c r="M8" s="583">
        <v>0.96305685142763231</v>
      </c>
      <c r="N8" s="654"/>
      <c r="O8" s="567"/>
      <c r="P8" s="654"/>
      <c r="Q8" s="567"/>
      <c r="R8" s="654"/>
      <c r="S8" s="614"/>
    </row>
    <row r="9" spans="1:19" ht="14.4" customHeight="1" x14ac:dyDescent="0.3">
      <c r="A9" s="594" t="s">
        <v>1647</v>
      </c>
      <c r="B9" s="654">
        <v>831849</v>
      </c>
      <c r="C9" s="567">
        <v>1</v>
      </c>
      <c r="D9" s="654">
        <v>928366</v>
      </c>
      <c r="E9" s="567">
        <v>1.116027067412475</v>
      </c>
      <c r="F9" s="654">
        <v>902425</v>
      </c>
      <c r="G9" s="583">
        <v>1.084842321142419</v>
      </c>
      <c r="H9" s="654">
        <v>538325.52999999991</v>
      </c>
      <c r="I9" s="567">
        <v>1</v>
      </c>
      <c r="J9" s="654">
        <v>700826.95</v>
      </c>
      <c r="K9" s="567">
        <v>1.3018645985450477</v>
      </c>
      <c r="L9" s="654">
        <v>715994.95</v>
      </c>
      <c r="M9" s="583">
        <v>1.3300408583631544</v>
      </c>
      <c r="N9" s="654"/>
      <c r="O9" s="567"/>
      <c r="P9" s="654"/>
      <c r="Q9" s="567"/>
      <c r="R9" s="654"/>
      <c r="S9" s="614"/>
    </row>
    <row r="10" spans="1:19" ht="14.4" customHeight="1" x14ac:dyDescent="0.3">
      <c r="A10" s="594" t="s">
        <v>1648</v>
      </c>
      <c r="B10" s="654">
        <v>53374</v>
      </c>
      <c r="C10" s="567">
        <v>1</v>
      </c>
      <c r="D10" s="654">
        <v>54348</v>
      </c>
      <c r="E10" s="567">
        <v>1.0182485854535916</v>
      </c>
      <c r="F10" s="654">
        <v>17072</v>
      </c>
      <c r="G10" s="583">
        <v>0.31985610971634126</v>
      </c>
      <c r="H10" s="654">
        <v>41330.350000000006</v>
      </c>
      <c r="I10" s="567">
        <v>1</v>
      </c>
      <c r="J10" s="654">
        <v>44765.67</v>
      </c>
      <c r="K10" s="567">
        <v>1.0831185799297609</v>
      </c>
      <c r="L10" s="654">
        <v>15978.4</v>
      </c>
      <c r="M10" s="583">
        <v>0.38660209749010105</v>
      </c>
      <c r="N10" s="654"/>
      <c r="O10" s="567"/>
      <c r="P10" s="654"/>
      <c r="Q10" s="567"/>
      <c r="R10" s="654"/>
      <c r="S10" s="614"/>
    </row>
    <row r="11" spans="1:19" ht="14.4" customHeight="1" x14ac:dyDescent="0.3">
      <c r="A11" s="594" t="s">
        <v>1649</v>
      </c>
      <c r="B11" s="654">
        <v>37823</v>
      </c>
      <c r="C11" s="567">
        <v>1</v>
      </c>
      <c r="D11" s="654">
        <v>30684</v>
      </c>
      <c r="E11" s="567">
        <v>0.81125241255320835</v>
      </c>
      <c r="F11" s="654">
        <v>2164</v>
      </c>
      <c r="G11" s="583">
        <v>5.7213864579753061E-2</v>
      </c>
      <c r="H11" s="654">
        <v>35693.29</v>
      </c>
      <c r="I11" s="567">
        <v>1</v>
      </c>
      <c r="J11" s="654">
        <v>30870.97</v>
      </c>
      <c r="K11" s="567">
        <v>0.86489561483404864</v>
      </c>
      <c r="L11" s="654">
        <v>28378.799999999999</v>
      </c>
      <c r="M11" s="583">
        <v>0.7950738079902413</v>
      </c>
      <c r="N11" s="654"/>
      <c r="O11" s="567"/>
      <c r="P11" s="654"/>
      <c r="Q11" s="567"/>
      <c r="R11" s="654"/>
      <c r="S11" s="614"/>
    </row>
    <row r="12" spans="1:19" ht="14.4" customHeight="1" x14ac:dyDescent="0.3">
      <c r="A12" s="594" t="s">
        <v>1650</v>
      </c>
      <c r="B12" s="654">
        <v>4351</v>
      </c>
      <c r="C12" s="567">
        <v>1</v>
      </c>
      <c r="D12" s="654">
        <v>16117</v>
      </c>
      <c r="E12" s="567">
        <v>3.7042059296713399</v>
      </c>
      <c r="F12" s="654"/>
      <c r="G12" s="583"/>
      <c r="H12" s="654">
        <v>4005</v>
      </c>
      <c r="I12" s="567">
        <v>1</v>
      </c>
      <c r="J12" s="654">
        <v>17718.07</v>
      </c>
      <c r="K12" s="567">
        <v>4.4239875156054929</v>
      </c>
      <c r="L12" s="654"/>
      <c r="M12" s="583"/>
      <c r="N12" s="654"/>
      <c r="O12" s="567"/>
      <c r="P12" s="654"/>
      <c r="Q12" s="567"/>
      <c r="R12" s="654"/>
      <c r="S12" s="614"/>
    </row>
    <row r="13" spans="1:19" ht="14.4" customHeight="1" x14ac:dyDescent="0.3">
      <c r="A13" s="594" t="s">
        <v>1651</v>
      </c>
      <c r="B13" s="654">
        <v>20542</v>
      </c>
      <c r="C13" s="567">
        <v>1</v>
      </c>
      <c r="D13" s="654">
        <v>37035</v>
      </c>
      <c r="E13" s="567">
        <v>1.8028916366468699</v>
      </c>
      <c r="F13" s="654">
        <v>16569</v>
      </c>
      <c r="G13" s="583">
        <v>0.80659137377081103</v>
      </c>
      <c r="H13" s="654">
        <v>16124.92</v>
      </c>
      <c r="I13" s="567">
        <v>1</v>
      </c>
      <c r="J13" s="654">
        <v>41055.31</v>
      </c>
      <c r="K13" s="567">
        <v>2.5460783681407411</v>
      </c>
      <c r="L13" s="654">
        <v>15661.1</v>
      </c>
      <c r="M13" s="583">
        <v>0.97123582628626992</v>
      </c>
      <c r="N13" s="654"/>
      <c r="O13" s="567"/>
      <c r="P13" s="654"/>
      <c r="Q13" s="567"/>
      <c r="R13" s="654"/>
      <c r="S13" s="614"/>
    </row>
    <row r="14" spans="1:19" ht="14.4" customHeight="1" x14ac:dyDescent="0.3">
      <c r="A14" s="594" t="s">
        <v>1652</v>
      </c>
      <c r="B14" s="654">
        <v>78480</v>
      </c>
      <c r="C14" s="567">
        <v>1</v>
      </c>
      <c r="D14" s="654">
        <v>167304</v>
      </c>
      <c r="E14" s="567">
        <v>2.1318042813455658</v>
      </c>
      <c r="F14" s="654">
        <v>46248</v>
      </c>
      <c r="G14" s="583">
        <v>0.58929663608562688</v>
      </c>
      <c r="H14" s="654">
        <v>23783.540000000005</v>
      </c>
      <c r="I14" s="567">
        <v>1</v>
      </c>
      <c r="J14" s="654">
        <v>128339.47</v>
      </c>
      <c r="K14" s="567">
        <v>5.3961466627760197</v>
      </c>
      <c r="L14" s="654">
        <v>85236.64</v>
      </c>
      <c r="M14" s="583">
        <v>3.5838500071898456</v>
      </c>
      <c r="N14" s="654"/>
      <c r="O14" s="567"/>
      <c r="P14" s="654"/>
      <c r="Q14" s="567"/>
      <c r="R14" s="654"/>
      <c r="S14" s="614"/>
    </row>
    <row r="15" spans="1:19" ht="14.4" customHeight="1" x14ac:dyDescent="0.3">
      <c r="A15" s="594" t="s">
        <v>1653</v>
      </c>
      <c r="B15" s="654">
        <v>9588</v>
      </c>
      <c r="C15" s="567">
        <v>1</v>
      </c>
      <c r="D15" s="654">
        <v>17886</v>
      </c>
      <c r="E15" s="567">
        <v>1.865456821026283</v>
      </c>
      <c r="F15" s="654"/>
      <c r="G15" s="583"/>
      <c r="H15" s="654">
        <v>11599.47</v>
      </c>
      <c r="I15" s="567">
        <v>1</v>
      </c>
      <c r="J15" s="654">
        <v>24821.48</v>
      </c>
      <c r="K15" s="567">
        <v>2.1398805290241709</v>
      </c>
      <c r="L15" s="654"/>
      <c r="M15" s="583"/>
      <c r="N15" s="654"/>
      <c r="O15" s="567"/>
      <c r="P15" s="654"/>
      <c r="Q15" s="567"/>
      <c r="R15" s="654"/>
      <c r="S15" s="614"/>
    </row>
    <row r="16" spans="1:19" ht="14.4" customHeight="1" x14ac:dyDescent="0.3">
      <c r="A16" s="594" t="s">
        <v>1654</v>
      </c>
      <c r="B16" s="654">
        <v>84859</v>
      </c>
      <c r="C16" s="567">
        <v>1</v>
      </c>
      <c r="D16" s="654">
        <v>101983</v>
      </c>
      <c r="E16" s="567">
        <v>1.2017935634405308</v>
      </c>
      <c r="F16" s="654">
        <v>36862</v>
      </c>
      <c r="G16" s="583">
        <v>0.43439116652329157</v>
      </c>
      <c r="H16" s="654">
        <v>60958.610000000008</v>
      </c>
      <c r="I16" s="567">
        <v>1</v>
      </c>
      <c r="J16" s="654">
        <v>83261.62</v>
      </c>
      <c r="K16" s="567">
        <v>1.3658713674737659</v>
      </c>
      <c r="L16" s="654">
        <v>24953.429999999997</v>
      </c>
      <c r="M16" s="583">
        <v>0.40935037724777507</v>
      </c>
      <c r="N16" s="654"/>
      <c r="O16" s="567"/>
      <c r="P16" s="654"/>
      <c r="Q16" s="567"/>
      <c r="R16" s="654"/>
      <c r="S16" s="614"/>
    </row>
    <row r="17" spans="1:19" ht="14.4" customHeight="1" x14ac:dyDescent="0.3">
      <c r="A17" s="594" t="s">
        <v>1655</v>
      </c>
      <c r="B17" s="654">
        <v>76131</v>
      </c>
      <c r="C17" s="567">
        <v>1</v>
      </c>
      <c r="D17" s="654">
        <v>99311</v>
      </c>
      <c r="E17" s="567">
        <v>1.3044751809381199</v>
      </c>
      <c r="F17" s="654">
        <v>44892</v>
      </c>
      <c r="G17" s="583">
        <v>0.5896678094337392</v>
      </c>
      <c r="H17" s="654">
        <v>19329.420000000002</v>
      </c>
      <c r="I17" s="567">
        <v>1</v>
      </c>
      <c r="J17" s="654">
        <v>112516.89000000001</v>
      </c>
      <c r="K17" s="567">
        <v>5.8210173921410995</v>
      </c>
      <c r="L17" s="654">
        <v>43229.919999999998</v>
      </c>
      <c r="M17" s="583">
        <v>2.2364830398428919</v>
      </c>
      <c r="N17" s="654"/>
      <c r="O17" s="567"/>
      <c r="P17" s="654"/>
      <c r="Q17" s="567"/>
      <c r="R17" s="654"/>
      <c r="S17" s="614"/>
    </row>
    <row r="18" spans="1:19" ht="14.4" customHeight="1" x14ac:dyDescent="0.3">
      <c r="A18" s="594" t="s">
        <v>1656</v>
      </c>
      <c r="B18" s="654"/>
      <c r="C18" s="567"/>
      <c r="D18" s="654">
        <v>14158</v>
      </c>
      <c r="E18" s="567"/>
      <c r="F18" s="654"/>
      <c r="G18" s="583"/>
      <c r="H18" s="654"/>
      <c r="I18" s="567"/>
      <c r="J18" s="654">
        <v>14370.91</v>
      </c>
      <c r="K18" s="567"/>
      <c r="L18" s="654"/>
      <c r="M18" s="583"/>
      <c r="N18" s="654"/>
      <c r="O18" s="567"/>
      <c r="P18" s="654"/>
      <c r="Q18" s="567"/>
      <c r="R18" s="654"/>
      <c r="S18" s="614"/>
    </row>
    <row r="19" spans="1:19" ht="14.4" customHeight="1" x14ac:dyDescent="0.3">
      <c r="A19" s="594" t="s">
        <v>1657</v>
      </c>
      <c r="B19" s="654">
        <v>1486888</v>
      </c>
      <c r="C19" s="567">
        <v>1</v>
      </c>
      <c r="D19" s="654">
        <v>1348303</v>
      </c>
      <c r="E19" s="567">
        <v>0.90679526635496421</v>
      </c>
      <c r="F19" s="654">
        <v>1320412</v>
      </c>
      <c r="G19" s="583">
        <v>0.88803729668946152</v>
      </c>
      <c r="H19" s="654">
        <v>911450.95</v>
      </c>
      <c r="I19" s="567">
        <v>1</v>
      </c>
      <c r="J19" s="654">
        <v>1070478.5999999999</v>
      </c>
      <c r="K19" s="567">
        <v>1.1744774636528712</v>
      </c>
      <c r="L19" s="654">
        <v>1353857.83</v>
      </c>
      <c r="M19" s="583">
        <v>1.4853874802588116</v>
      </c>
      <c r="N19" s="654"/>
      <c r="O19" s="567"/>
      <c r="P19" s="654"/>
      <c r="Q19" s="567"/>
      <c r="R19" s="654"/>
      <c r="S19" s="614"/>
    </row>
    <row r="20" spans="1:19" ht="14.4" customHeight="1" x14ac:dyDescent="0.3">
      <c r="A20" s="594" t="s">
        <v>1658</v>
      </c>
      <c r="B20" s="654">
        <v>157700</v>
      </c>
      <c r="C20" s="567">
        <v>1</v>
      </c>
      <c r="D20" s="654">
        <v>110663</v>
      </c>
      <c r="E20" s="567">
        <v>0.70173113506658213</v>
      </c>
      <c r="F20" s="654">
        <v>69691</v>
      </c>
      <c r="G20" s="583">
        <v>0.44192136968928347</v>
      </c>
      <c r="H20" s="654">
        <v>314563.98000000004</v>
      </c>
      <c r="I20" s="567">
        <v>1</v>
      </c>
      <c r="J20" s="654">
        <v>145003.49</v>
      </c>
      <c r="K20" s="567">
        <v>0.46096660526739258</v>
      </c>
      <c r="L20" s="654">
        <v>110055.90000000002</v>
      </c>
      <c r="M20" s="583">
        <v>0.34986809360690313</v>
      </c>
      <c r="N20" s="654"/>
      <c r="O20" s="567"/>
      <c r="P20" s="654"/>
      <c r="Q20" s="567"/>
      <c r="R20" s="654"/>
      <c r="S20" s="614"/>
    </row>
    <row r="21" spans="1:19" ht="14.4" customHeight="1" x14ac:dyDescent="0.3">
      <c r="A21" s="594" t="s">
        <v>1659</v>
      </c>
      <c r="B21" s="654"/>
      <c r="C21" s="567"/>
      <c r="D21" s="654">
        <v>14355</v>
      </c>
      <c r="E21" s="567"/>
      <c r="F21" s="654">
        <v>2282</v>
      </c>
      <c r="G21" s="583"/>
      <c r="H21" s="654"/>
      <c r="I21" s="567"/>
      <c r="J21" s="654">
        <v>5697.72</v>
      </c>
      <c r="K21" s="567"/>
      <c r="L21" s="654">
        <v>5921.68</v>
      </c>
      <c r="M21" s="583"/>
      <c r="N21" s="654"/>
      <c r="O21" s="567"/>
      <c r="P21" s="654"/>
      <c r="Q21" s="567"/>
      <c r="R21" s="654"/>
      <c r="S21" s="614"/>
    </row>
    <row r="22" spans="1:19" ht="14.4" customHeight="1" x14ac:dyDescent="0.3">
      <c r="A22" s="594" t="s">
        <v>1660</v>
      </c>
      <c r="B22" s="654">
        <v>7220</v>
      </c>
      <c r="C22" s="567">
        <v>1</v>
      </c>
      <c r="D22" s="654">
        <v>16526</v>
      </c>
      <c r="E22" s="567">
        <v>2.2889196675900276</v>
      </c>
      <c r="F22" s="654"/>
      <c r="G22" s="583"/>
      <c r="H22" s="654">
        <v>10994.1</v>
      </c>
      <c r="I22" s="567">
        <v>1</v>
      </c>
      <c r="J22" s="654">
        <v>12572.48</v>
      </c>
      <c r="K22" s="567">
        <v>1.1435660945416177</v>
      </c>
      <c r="L22" s="654"/>
      <c r="M22" s="583"/>
      <c r="N22" s="654"/>
      <c r="O22" s="567"/>
      <c r="P22" s="654"/>
      <c r="Q22" s="567"/>
      <c r="R22" s="654"/>
      <c r="S22" s="614"/>
    </row>
    <row r="23" spans="1:19" ht="14.4" customHeight="1" x14ac:dyDescent="0.3">
      <c r="A23" s="594" t="s">
        <v>1661</v>
      </c>
      <c r="B23" s="654">
        <v>17659</v>
      </c>
      <c r="C23" s="567">
        <v>1</v>
      </c>
      <c r="D23" s="654">
        <v>4173</v>
      </c>
      <c r="E23" s="567">
        <v>0.23631009683447535</v>
      </c>
      <c r="F23" s="654">
        <v>685</v>
      </c>
      <c r="G23" s="583">
        <v>3.8790418483492836E-2</v>
      </c>
      <c r="H23" s="654">
        <v>2814.59</v>
      </c>
      <c r="I23" s="567">
        <v>1</v>
      </c>
      <c r="J23" s="654">
        <v>5120.75</v>
      </c>
      <c r="K23" s="567">
        <v>1.8193591251301253</v>
      </c>
      <c r="L23" s="654">
        <v>1951</v>
      </c>
      <c r="M23" s="583">
        <v>0.69317378374825456</v>
      </c>
      <c r="N23" s="654"/>
      <c r="O23" s="567"/>
      <c r="P23" s="654"/>
      <c r="Q23" s="567"/>
      <c r="R23" s="654"/>
      <c r="S23" s="614"/>
    </row>
    <row r="24" spans="1:19" ht="14.4" customHeight="1" x14ac:dyDescent="0.3">
      <c r="A24" s="594" t="s">
        <v>1662</v>
      </c>
      <c r="B24" s="654">
        <v>1039315</v>
      </c>
      <c r="C24" s="567">
        <v>1</v>
      </c>
      <c r="D24" s="654">
        <v>1006155</v>
      </c>
      <c r="E24" s="567">
        <v>0.96809436984937192</v>
      </c>
      <c r="F24" s="654">
        <v>605086</v>
      </c>
      <c r="G24" s="583">
        <v>0.58219692778416554</v>
      </c>
      <c r="H24" s="654">
        <v>567013.79</v>
      </c>
      <c r="I24" s="567">
        <v>1</v>
      </c>
      <c r="J24" s="654">
        <v>866985.57</v>
      </c>
      <c r="K24" s="567">
        <v>1.5290378916533933</v>
      </c>
      <c r="L24" s="654">
        <v>626310.87000000011</v>
      </c>
      <c r="M24" s="583">
        <v>1.1045778445705881</v>
      </c>
      <c r="N24" s="654"/>
      <c r="O24" s="567"/>
      <c r="P24" s="654"/>
      <c r="Q24" s="567"/>
      <c r="R24" s="654"/>
      <c r="S24" s="614"/>
    </row>
    <row r="25" spans="1:19" ht="14.4" customHeight="1" x14ac:dyDescent="0.3">
      <c r="A25" s="594" t="s">
        <v>1663</v>
      </c>
      <c r="B25" s="654">
        <v>2513165</v>
      </c>
      <c r="C25" s="567">
        <v>1</v>
      </c>
      <c r="D25" s="654">
        <v>2481303</v>
      </c>
      <c r="E25" s="567">
        <v>0.98732196254523674</v>
      </c>
      <c r="F25" s="654">
        <v>2070510</v>
      </c>
      <c r="G25" s="583">
        <v>0.82386552414982706</v>
      </c>
      <c r="H25" s="654">
        <v>1377051.5900000003</v>
      </c>
      <c r="I25" s="567">
        <v>1</v>
      </c>
      <c r="J25" s="654">
        <v>1421520.47</v>
      </c>
      <c r="K25" s="567">
        <v>1.0322928206342652</v>
      </c>
      <c r="L25" s="654">
        <v>1196784.52</v>
      </c>
      <c r="M25" s="583">
        <v>0.86909199966865425</v>
      </c>
      <c r="N25" s="654"/>
      <c r="O25" s="567"/>
      <c r="P25" s="654"/>
      <c r="Q25" s="567"/>
      <c r="R25" s="654"/>
      <c r="S25" s="614"/>
    </row>
    <row r="26" spans="1:19" ht="14.4" customHeight="1" x14ac:dyDescent="0.3">
      <c r="A26" s="594" t="s">
        <v>1664</v>
      </c>
      <c r="B26" s="654">
        <v>132176</v>
      </c>
      <c r="C26" s="567">
        <v>1</v>
      </c>
      <c r="D26" s="654">
        <v>30684</v>
      </c>
      <c r="E26" s="567">
        <v>0.23214501876286164</v>
      </c>
      <c r="F26" s="654">
        <v>28656</v>
      </c>
      <c r="G26" s="583">
        <v>0.21680183997094782</v>
      </c>
      <c r="H26" s="654">
        <v>69003.839999999997</v>
      </c>
      <c r="I26" s="567">
        <v>1</v>
      </c>
      <c r="J26" s="654">
        <v>14130.27</v>
      </c>
      <c r="K26" s="567">
        <v>0.20477512555822983</v>
      </c>
      <c r="L26" s="654">
        <v>29514.039999999997</v>
      </c>
      <c r="M26" s="583">
        <v>0.42771590682489552</v>
      </c>
      <c r="N26" s="654"/>
      <c r="O26" s="567"/>
      <c r="P26" s="654"/>
      <c r="Q26" s="567"/>
      <c r="R26" s="654"/>
      <c r="S26" s="614"/>
    </row>
    <row r="27" spans="1:19" ht="14.4" customHeight="1" x14ac:dyDescent="0.3">
      <c r="A27" s="594" t="s">
        <v>1665</v>
      </c>
      <c r="B27" s="654">
        <v>16522</v>
      </c>
      <c r="C27" s="567">
        <v>1</v>
      </c>
      <c r="D27" s="654">
        <v>3874</v>
      </c>
      <c r="E27" s="567">
        <v>0.23447524512770851</v>
      </c>
      <c r="F27" s="654"/>
      <c r="G27" s="583"/>
      <c r="H27" s="654"/>
      <c r="I27" s="567"/>
      <c r="J27" s="654">
        <v>4430</v>
      </c>
      <c r="K27" s="567"/>
      <c r="L27" s="654"/>
      <c r="M27" s="583"/>
      <c r="N27" s="654"/>
      <c r="O27" s="567"/>
      <c r="P27" s="654"/>
      <c r="Q27" s="567"/>
      <c r="R27" s="654"/>
      <c r="S27" s="614"/>
    </row>
    <row r="28" spans="1:19" ht="14.4" customHeight="1" x14ac:dyDescent="0.3">
      <c r="A28" s="594" t="s">
        <v>1666</v>
      </c>
      <c r="B28" s="654">
        <v>175821</v>
      </c>
      <c r="C28" s="567">
        <v>1</v>
      </c>
      <c r="D28" s="654">
        <v>164291</v>
      </c>
      <c r="E28" s="567">
        <v>0.93442194049630023</v>
      </c>
      <c r="F28" s="654"/>
      <c r="G28" s="583"/>
      <c r="H28" s="654">
        <v>60352.58</v>
      </c>
      <c r="I28" s="567">
        <v>1</v>
      </c>
      <c r="J28" s="654">
        <v>55808.35</v>
      </c>
      <c r="K28" s="567">
        <v>0.92470529014666802</v>
      </c>
      <c r="L28" s="654"/>
      <c r="M28" s="583"/>
      <c r="N28" s="654"/>
      <c r="O28" s="567"/>
      <c r="P28" s="654"/>
      <c r="Q28" s="567"/>
      <c r="R28" s="654"/>
      <c r="S28" s="614"/>
    </row>
    <row r="29" spans="1:19" ht="14.4" customHeight="1" x14ac:dyDescent="0.3">
      <c r="A29" s="594" t="s">
        <v>1667</v>
      </c>
      <c r="B29" s="654">
        <v>35084</v>
      </c>
      <c r="C29" s="567">
        <v>1</v>
      </c>
      <c r="D29" s="654">
        <v>5367</v>
      </c>
      <c r="E29" s="567">
        <v>0.15297571542583513</v>
      </c>
      <c r="F29" s="654">
        <v>26100</v>
      </c>
      <c r="G29" s="583">
        <v>0.74392885645878459</v>
      </c>
      <c r="H29" s="654">
        <v>19119.830000000002</v>
      </c>
      <c r="I29" s="567">
        <v>1</v>
      </c>
      <c r="J29" s="654">
        <v>23114.22</v>
      </c>
      <c r="K29" s="567">
        <v>1.2089134683728882</v>
      </c>
      <c r="L29" s="654">
        <v>31799.829999999998</v>
      </c>
      <c r="M29" s="583">
        <v>1.66318581284457</v>
      </c>
      <c r="N29" s="654"/>
      <c r="O29" s="567"/>
      <c r="P29" s="654"/>
      <c r="Q29" s="567"/>
      <c r="R29" s="654"/>
      <c r="S29" s="614"/>
    </row>
    <row r="30" spans="1:19" ht="14.4" customHeight="1" x14ac:dyDescent="0.3">
      <c r="A30" s="594" t="s">
        <v>1668</v>
      </c>
      <c r="B30" s="654">
        <v>486</v>
      </c>
      <c r="C30" s="567">
        <v>1</v>
      </c>
      <c r="D30" s="654">
        <v>227129</v>
      </c>
      <c r="E30" s="567">
        <v>467.34362139917698</v>
      </c>
      <c r="F30" s="654">
        <v>48802</v>
      </c>
      <c r="G30" s="583">
        <v>100.4156378600823</v>
      </c>
      <c r="H30" s="654">
        <v>682.5</v>
      </c>
      <c r="I30" s="567">
        <v>1</v>
      </c>
      <c r="J30" s="654">
        <v>252313.89999999997</v>
      </c>
      <c r="K30" s="567">
        <v>369.69069597069591</v>
      </c>
      <c r="L30" s="654">
        <v>85034.13</v>
      </c>
      <c r="M30" s="583">
        <v>124.59213186813187</v>
      </c>
      <c r="N30" s="654"/>
      <c r="O30" s="567"/>
      <c r="P30" s="654"/>
      <c r="Q30" s="567"/>
      <c r="R30" s="654"/>
      <c r="S30" s="614"/>
    </row>
    <row r="31" spans="1:19" ht="14.4" customHeight="1" x14ac:dyDescent="0.3">
      <c r="A31" s="594" t="s">
        <v>1669</v>
      </c>
      <c r="B31" s="654">
        <v>968888</v>
      </c>
      <c r="C31" s="567">
        <v>1</v>
      </c>
      <c r="D31" s="654">
        <v>941740</v>
      </c>
      <c r="E31" s="567">
        <v>0.97198024952316475</v>
      </c>
      <c r="F31" s="654">
        <v>1061786</v>
      </c>
      <c r="G31" s="583">
        <v>1.0958810512670194</v>
      </c>
      <c r="H31" s="654">
        <v>1972466.26</v>
      </c>
      <c r="I31" s="567">
        <v>1</v>
      </c>
      <c r="J31" s="654">
        <v>902026.85</v>
      </c>
      <c r="K31" s="567">
        <v>0.45730914048689481</v>
      </c>
      <c r="L31" s="654">
        <v>1140813.5199999998</v>
      </c>
      <c r="M31" s="583">
        <v>0.57836909210299992</v>
      </c>
      <c r="N31" s="654"/>
      <c r="O31" s="567"/>
      <c r="P31" s="654"/>
      <c r="Q31" s="567"/>
      <c r="R31" s="654"/>
      <c r="S31" s="614"/>
    </row>
    <row r="32" spans="1:19" ht="14.4" customHeight="1" x14ac:dyDescent="0.3">
      <c r="A32" s="594" t="s">
        <v>1670</v>
      </c>
      <c r="B32" s="654">
        <v>29040</v>
      </c>
      <c r="C32" s="567">
        <v>1</v>
      </c>
      <c r="D32" s="654">
        <v>3299</v>
      </c>
      <c r="E32" s="567">
        <v>0.11360192837465564</v>
      </c>
      <c r="F32" s="654">
        <v>5867</v>
      </c>
      <c r="G32" s="583">
        <v>0.20203168044077136</v>
      </c>
      <c r="H32" s="654">
        <v>23850</v>
      </c>
      <c r="I32" s="567">
        <v>1</v>
      </c>
      <c r="J32" s="654">
        <v>7694.75</v>
      </c>
      <c r="K32" s="567">
        <v>0.32263102725366877</v>
      </c>
      <c r="L32" s="654">
        <v>12311</v>
      </c>
      <c r="M32" s="583">
        <v>0.51618448637316561</v>
      </c>
      <c r="N32" s="654"/>
      <c r="O32" s="567"/>
      <c r="P32" s="654"/>
      <c r="Q32" s="567"/>
      <c r="R32" s="654"/>
      <c r="S32" s="614"/>
    </row>
    <row r="33" spans="1:19" ht="14.4" customHeight="1" thickBot="1" x14ac:dyDescent="0.35">
      <c r="A33" s="656" t="s">
        <v>1671</v>
      </c>
      <c r="B33" s="655"/>
      <c r="C33" s="573"/>
      <c r="D33" s="655">
        <v>17665</v>
      </c>
      <c r="E33" s="573"/>
      <c r="F33" s="655">
        <v>15469</v>
      </c>
      <c r="G33" s="584"/>
      <c r="H33" s="655"/>
      <c r="I33" s="573"/>
      <c r="J33" s="655">
        <v>17761.86</v>
      </c>
      <c r="K33" s="573"/>
      <c r="L33" s="655">
        <v>17026.47</v>
      </c>
      <c r="M33" s="584"/>
      <c r="N33" s="655"/>
      <c r="O33" s="573"/>
      <c r="P33" s="655"/>
      <c r="Q33" s="573"/>
      <c r="R33" s="655"/>
      <c r="S33" s="61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0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392" t="s">
        <v>201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ht="14.4" customHeight="1" thickBot="1" x14ac:dyDescent="0.4">
      <c r="A2" s="521" t="s">
        <v>245</v>
      </c>
      <c r="B2" s="110"/>
      <c r="C2" s="110"/>
      <c r="D2" s="110"/>
      <c r="E2" s="1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4"/>
      <c r="Q2" s="310"/>
    </row>
    <row r="3" spans="1:17" ht="14.4" customHeight="1" thickBot="1" x14ac:dyDescent="0.35">
      <c r="E3" s="163" t="s">
        <v>204</v>
      </c>
      <c r="F3" s="311">
        <f t="shared" ref="F3:O3" si="0">SUBTOTAL(9,F6:F1048576)</f>
        <v>898024.88999999966</v>
      </c>
      <c r="G3" s="312">
        <f t="shared" si="0"/>
        <v>18410020.240000002</v>
      </c>
      <c r="H3" s="312"/>
      <c r="I3" s="312"/>
      <c r="J3" s="312">
        <f t="shared" si="0"/>
        <v>921959.84999999986</v>
      </c>
      <c r="K3" s="312">
        <f t="shared" si="0"/>
        <v>18403487.690000005</v>
      </c>
      <c r="L3" s="312"/>
      <c r="M3" s="312"/>
      <c r="N3" s="312">
        <f t="shared" si="0"/>
        <v>739350.60000000009</v>
      </c>
      <c r="O3" s="312">
        <f t="shared" si="0"/>
        <v>16099522.120000003</v>
      </c>
      <c r="P3" s="112">
        <f>IF(G3=0,0,O3/G3)</f>
        <v>0.87449779577211373</v>
      </c>
      <c r="Q3" s="313">
        <f>IF(N3=0,0,O3/N3)</f>
        <v>21.775220199997133</v>
      </c>
    </row>
    <row r="4" spans="1:17" ht="14.4" customHeight="1" x14ac:dyDescent="0.3">
      <c r="A4" s="462" t="s">
        <v>110</v>
      </c>
      <c r="B4" s="461" t="s">
        <v>158</v>
      </c>
      <c r="C4" s="462" t="s">
        <v>159</v>
      </c>
      <c r="D4" s="463" t="s">
        <v>160</v>
      </c>
      <c r="E4" s="464" t="s">
        <v>119</v>
      </c>
      <c r="F4" s="468">
        <v>2011</v>
      </c>
      <c r="G4" s="469"/>
      <c r="H4" s="315"/>
      <c r="I4" s="315"/>
      <c r="J4" s="468">
        <v>2012</v>
      </c>
      <c r="K4" s="469"/>
      <c r="L4" s="315"/>
      <c r="M4" s="315"/>
      <c r="N4" s="468">
        <v>2013</v>
      </c>
      <c r="O4" s="469"/>
      <c r="P4" s="470" t="s">
        <v>5</v>
      </c>
      <c r="Q4" s="460" t="s">
        <v>161</v>
      </c>
    </row>
    <row r="5" spans="1:17" ht="14.4" customHeight="1" thickBot="1" x14ac:dyDescent="0.35">
      <c r="A5" s="645"/>
      <c r="B5" s="644"/>
      <c r="C5" s="645"/>
      <c r="D5" s="646"/>
      <c r="E5" s="647"/>
      <c r="F5" s="657" t="s">
        <v>129</v>
      </c>
      <c r="G5" s="658" t="s">
        <v>17</v>
      </c>
      <c r="H5" s="659"/>
      <c r="I5" s="659"/>
      <c r="J5" s="657" t="s">
        <v>129</v>
      </c>
      <c r="K5" s="658" t="s">
        <v>17</v>
      </c>
      <c r="L5" s="659"/>
      <c r="M5" s="659"/>
      <c r="N5" s="657" t="s">
        <v>129</v>
      </c>
      <c r="O5" s="658" t="s">
        <v>17</v>
      </c>
      <c r="P5" s="660"/>
      <c r="Q5" s="652"/>
    </row>
    <row r="6" spans="1:17" ht="14.4" customHeight="1" x14ac:dyDescent="0.3">
      <c r="A6" s="560" t="s">
        <v>1672</v>
      </c>
      <c r="B6" s="561" t="s">
        <v>1468</v>
      </c>
      <c r="C6" s="561" t="s">
        <v>1469</v>
      </c>
      <c r="D6" s="561" t="s">
        <v>1477</v>
      </c>
      <c r="E6" s="561" t="s">
        <v>1476</v>
      </c>
      <c r="F6" s="564">
        <v>0.2</v>
      </c>
      <c r="G6" s="564">
        <v>256.68</v>
      </c>
      <c r="H6" s="564">
        <v>1</v>
      </c>
      <c r="I6" s="564">
        <v>1283.3999999999999</v>
      </c>
      <c r="J6" s="564"/>
      <c r="K6" s="564"/>
      <c r="L6" s="564"/>
      <c r="M6" s="564"/>
      <c r="N6" s="564">
        <v>0.4</v>
      </c>
      <c r="O6" s="564">
        <v>433.06</v>
      </c>
      <c r="P6" s="582">
        <v>1.6871591086177342</v>
      </c>
      <c r="Q6" s="565">
        <v>1082.6499999999999</v>
      </c>
    </row>
    <row r="7" spans="1:17" ht="14.4" customHeight="1" x14ac:dyDescent="0.3">
      <c r="A7" s="566" t="s">
        <v>1672</v>
      </c>
      <c r="B7" s="567" t="s">
        <v>1468</v>
      </c>
      <c r="C7" s="567" t="s">
        <v>1469</v>
      </c>
      <c r="D7" s="567" t="s">
        <v>1478</v>
      </c>
      <c r="E7" s="567" t="s">
        <v>1476</v>
      </c>
      <c r="F7" s="570">
        <v>1</v>
      </c>
      <c r="G7" s="570">
        <v>2327.91</v>
      </c>
      <c r="H7" s="570">
        <v>1</v>
      </c>
      <c r="I7" s="570">
        <v>2327.91</v>
      </c>
      <c r="J7" s="570">
        <v>3.0999999999999996</v>
      </c>
      <c r="K7" s="570">
        <v>6712.5</v>
      </c>
      <c r="L7" s="570">
        <v>2.8834877637022052</v>
      </c>
      <c r="M7" s="570">
        <v>2165.3225806451615</v>
      </c>
      <c r="N7" s="570">
        <v>4.7</v>
      </c>
      <c r="O7" s="570">
        <v>10223.530000000001</v>
      </c>
      <c r="P7" s="583">
        <v>4.3917204702930963</v>
      </c>
      <c r="Q7" s="571">
        <v>2175.2191489361703</v>
      </c>
    </row>
    <row r="8" spans="1:17" ht="14.4" customHeight="1" x14ac:dyDescent="0.3">
      <c r="A8" s="566" t="s">
        <v>1672</v>
      </c>
      <c r="B8" s="567" t="s">
        <v>1468</v>
      </c>
      <c r="C8" s="567" t="s">
        <v>1469</v>
      </c>
      <c r="D8" s="567" t="s">
        <v>1479</v>
      </c>
      <c r="E8" s="567" t="s">
        <v>1480</v>
      </c>
      <c r="F8" s="570">
        <v>0.05</v>
      </c>
      <c r="G8" s="570">
        <v>42.15</v>
      </c>
      <c r="H8" s="570">
        <v>1</v>
      </c>
      <c r="I8" s="570">
        <v>842.99999999999989</v>
      </c>
      <c r="J8" s="570">
        <v>0.05</v>
      </c>
      <c r="K8" s="570">
        <v>46.83</v>
      </c>
      <c r="L8" s="570">
        <v>1.1110320284697508</v>
      </c>
      <c r="M8" s="570">
        <v>936.59999999999991</v>
      </c>
      <c r="N8" s="570">
        <v>0.05</v>
      </c>
      <c r="O8" s="570">
        <v>46.83</v>
      </c>
      <c r="P8" s="583">
        <v>1.1110320284697508</v>
      </c>
      <c r="Q8" s="571">
        <v>936.59999999999991</v>
      </c>
    </row>
    <row r="9" spans="1:17" ht="14.4" customHeight="1" x14ac:dyDescent="0.3">
      <c r="A9" s="566" t="s">
        <v>1672</v>
      </c>
      <c r="B9" s="567" t="s">
        <v>1468</v>
      </c>
      <c r="C9" s="567" t="s">
        <v>1485</v>
      </c>
      <c r="D9" s="567" t="s">
        <v>1488</v>
      </c>
      <c r="E9" s="567" t="s">
        <v>1489</v>
      </c>
      <c r="F9" s="570">
        <v>200</v>
      </c>
      <c r="G9" s="570">
        <v>246</v>
      </c>
      <c r="H9" s="570">
        <v>1</v>
      </c>
      <c r="I9" s="570">
        <v>1.23</v>
      </c>
      <c r="J9" s="570"/>
      <c r="K9" s="570"/>
      <c r="L9" s="570"/>
      <c r="M9" s="570"/>
      <c r="N9" s="570">
        <v>100</v>
      </c>
      <c r="O9" s="570">
        <v>191</v>
      </c>
      <c r="P9" s="583">
        <v>0.77642276422764223</v>
      </c>
      <c r="Q9" s="571">
        <v>1.91</v>
      </c>
    </row>
    <row r="10" spans="1:17" ht="14.4" customHeight="1" x14ac:dyDescent="0.3">
      <c r="A10" s="566" t="s">
        <v>1672</v>
      </c>
      <c r="B10" s="567" t="s">
        <v>1468</v>
      </c>
      <c r="C10" s="567" t="s">
        <v>1485</v>
      </c>
      <c r="D10" s="567" t="s">
        <v>1492</v>
      </c>
      <c r="E10" s="567" t="s">
        <v>1493</v>
      </c>
      <c r="F10" s="570">
        <v>6025</v>
      </c>
      <c r="G10" s="570">
        <v>27413.75</v>
      </c>
      <c r="H10" s="570">
        <v>1</v>
      </c>
      <c r="I10" s="570">
        <v>4.55</v>
      </c>
      <c r="J10" s="570">
        <v>8560</v>
      </c>
      <c r="K10" s="570">
        <v>39480.800000000003</v>
      </c>
      <c r="L10" s="570">
        <v>1.4401823902238842</v>
      </c>
      <c r="M10" s="570">
        <v>4.612242990654206</v>
      </c>
      <c r="N10" s="570">
        <v>8935</v>
      </c>
      <c r="O10" s="570">
        <v>42997.9</v>
      </c>
      <c r="P10" s="583">
        <v>1.5684793215083672</v>
      </c>
      <c r="Q10" s="571">
        <v>4.8122999440402907</v>
      </c>
    </row>
    <row r="11" spans="1:17" ht="14.4" customHeight="1" x14ac:dyDescent="0.3">
      <c r="A11" s="566" t="s">
        <v>1672</v>
      </c>
      <c r="B11" s="567" t="s">
        <v>1468</v>
      </c>
      <c r="C11" s="567" t="s">
        <v>1485</v>
      </c>
      <c r="D11" s="567" t="s">
        <v>1500</v>
      </c>
      <c r="E11" s="567" t="s">
        <v>1501</v>
      </c>
      <c r="F11" s="570">
        <v>104750</v>
      </c>
      <c r="G11" s="570">
        <v>555185</v>
      </c>
      <c r="H11" s="570">
        <v>1</v>
      </c>
      <c r="I11" s="570">
        <v>5.3000954653937944</v>
      </c>
      <c r="J11" s="570">
        <v>117000</v>
      </c>
      <c r="K11" s="570">
        <v>633097.5</v>
      </c>
      <c r="L11" s="570">
        <v>1.140336104181489</v>
      </c>
      <c r="M11" s="570">
        <v>5.4110897435897432</v>
      </c>
      <c r="N11" s="570">
        <v>75050</v>
      </c>
      <c r="O11" s="570">
        <v>416630</v>
      </c>
      <c r="P11" s="583">
        <v>0.75043453983807196</v>
      </c>
      <c r="Q11" s="571">
        <v>5.551365756162558</v>
      </c>
    </row>
    <row r="12" spans="1:17" ht="14.4" customHeight="1" x14ac:dyDescent="0.3">
      <c r="A12" s="566" t="s">
        <v>1672</v>
      </c>
      <c r="B12" s="567" t="s">
        <v>1468</v>
      </c>
      <c r="C12" s="567" t="s">
        <v>1485</v>
      </c>
      <c r="D12" s="567" t="s">
        <v>1504</v>
      </c>
      <c r="E12" s="567" t="s">
        <v>1505</v>
      </c>
      <c r="F12" s="570"/>
      <c r="G12" s="570"/>
      <c r="H12" s="570"/>
      <c r="I12" s="570"/>
      <c r="J12" s="570"/>
      <c r="K12" s="570"/>
      <c r="L12" s="570"/>
      <c r="M12" s="570"/>
      <c r="N12" s="570">
        <v>450</v>
      </c>
      <c r="O12" s="570">
        <v>3595.5</v>
      </c>
      <c r="P12" s="583"/>
      <c r="Q12" s="571">
        <v>7.99</v>
      </c>
    </row>
    <row r="13" spans="1:17" ht="14.4" customHeight="1" x14ac:dyDescent="0.3">
      <c r="A13" s="566" t="s">
        <v>1672</v>
      </c>
      <c r="B13" s="567" t="s">
        <v>1468</v>
      </c>
      <c r="C13" s="567" t="s">
        <v>1485</v>
      </c>
      <c r="D13" s="567" t="s">
        <v>1506</v>
      </c>
      <c r="E13" s="567" t="s">
        <v>1507</v>
      </c>
      <c r="F13" s="570"/>
      <c r="G13" s="570"/>
      <c r="H13" s="570"/>
      <c r="I13" s="570"/>
      <c r="J13" s="570"/>
      <c r="K13" s="570"/>
      <c r="L13" s="570"/>
      <c r="M13" s="570"/>
      <c r="N13" s="570">
        <v>179</v>
      </c>
      <c r="O13" s="570">
        <v>1657.54</v>
      </c>
      <c r="P13" s="583"/>
      <c r="Q13" s="571">
        <v>9.26</v>
      </c>
    </row>
    <row r="14" spans="1:17" ht="14.4" customHeight="1" x14ac:dyDescent="0.3">
      <c r="A14" s="566" t="s">
        <v>1672</v>
      </c>
      <c r="B14" s="567" t="s">
        <v>1468</v>
      </c>
      <c r="C14" s="567" t="s">
        <v>1485</v>
      </c>
      <c r="D14" s="567" t="s">
        <v>1516</v>
      </c>
      <c r="E14" s="567" t="s">
        <v>1517</v>
      </c>
      <c r="F14" s="570">
        <v>1982</v>
      </c>
      <c r="G14" s="570">
        <v>27748</v>
      </c>
      <c r="H14" s="570">
        <v>1</v>
      </c>
      <c r="I14" s="570">
        <v>14</v>
      </c>
      <c r="J14" s="570"/>
      <c r="K14" s="570"/>
      <c r="L14" s="570"/>
      <c r="M14" s="570"/>
      <c r="N14" s="570"/>
      <c r="O14" s="570"/>
      <c r="P14" s="583"/>
      <c r="Q14" s="571"/>
    </row>
    <row r="15" spans="1:17" ht="14.4" customHeight="1" x14ac:dyDescent="0.3">
      <c r="A15" s="566" t="s">
        <v>1672</v>
      </c>
      <c r="B15" s="567" t="s">
        <v>1468</v>
      </c>
      <c r="C15" s="567" t="s">
        <v>1485</v>
      </c>
      <c r="D15" s="567" t="s">
        <v>1522</v>
      </c>
      <c r="E15" s="567" t="s">
        <v>1523</v>
      </c>
      <c r="F15" s="570">
        <v>30</v>
      </c>
      <c r="G15" s="570">
        <v>61649.1</v>
      </c>
      <c r="H15" s="570">
        <v>1</v>
      </c>
      <c r="I15" s="570">
        <v>2054.9699999999998</v>
      </c>
      <c r="J15" s="570">
        <v>36</v>
      </c>
      <c r="K15" s="570">
        <v>78252.12</v>
      </c>
      <c r="L15" s="570">
        <v>1.2693148805092045</v>
      </c>
      <c r="M15" s="570">
        <v>2173.67</v>
      </c>
      <c r="N15" s="570">
        <v>43</v>
      </c>
      <c r="O15" s="570">
        <v>98654.39</v>
      </c>
      <c r="P15" s="583">
        <v>1.6002567758491202</v>
      </c>
      <c r="Q15" s="571">
        <v>2294.2881395348836</v>
      </c>
    </row>
    <row r="16" spans="1:17" ht="14.4" customHeight="1" x14ac:dyDescent="0.3">
      <c r="A16" s="566" t="s">
        <v>1672</v>
      </c>
      <c r="B16" s="567" t="s">
        <v>1468</v>
      </c>
      <c r="C16" s="567" t="s">
        <v>1485</v>
      </c>
      <c r="D16" s="567" t="s">
        <v>1524</v>
      </c>
      <c r="E16" s="567" t="s">
        <v>1525</v>
      </c>
      <c r="F16" s="570">
        <v>450</v>
      </c>
      <c r="G16" s="570">
        <v>65965.5</v>
      </c>
      <c r="H16" s="570">
        <v>1</v>
      </c>
      <c r="I16" s="570">
        <v>146.59</v>
      </c>
      <c r="J16" s="570">
        <v>272</v>
      </c>
      <c r="K16" s="570">
        <v>48494.879999999997</v>
      </c>
      <c r="L16" s="570">
        <v>0.73515519476089775</v>
      </c>
      <c r="M16" s="570">
        <v>178.29</v>
      </c>
      <c r="N16" s="570">
        <v>347</v>
      </c>
      <c r="O16" s="570">
        <v>67252.070000000007</v>
      </c>
      <c r="P16" s="583">
        <v>1.0195036799539154</v>
      </c>
      <c r="Q16" s="571">
        <v>193.81000000000003</v>
      </c>
    </row>
    <row r="17" spans="1:17" ht="14.4" customHeight="1" x14ac:dyDescent="0.3">
      <c r="A17" s="566" t="s">
        <v>1672</v>
      </c>
      <c r="B17" s="567" t="s">
        <v>1468</v>
      </c>
      <c r="C17" s="567" t="s">
        <v>1485</v>
      </c>
      <c r="D17" s="567" t="s">
        <v>1526</v>
      </c>
      <c r="E17" s="567" t="s">
        <v>1527</v>
      </c>
      <c r="F17" s="570">
        <v>1430</v>
      </c>
      <c r="G17" s="570">
        <v>3174.6000000000004</v>
      </c>
      <c r="H17" s="570">
        <v>1</v>
      </c>
      <c r="I17" s="570">
        <v>2.2200000000000002</v>
      </c>
      <c r="J17" s="570"/>
      <c r="K17" s="570"/>
      <c r="L17" s="570"/>
      <c r="M17" s="570"/>
      <c r="N17" s="570">
        <v>2107</v>
      </c>
      <c r="O17" s="570">
        <v>6468.49</v>
      </c>
      <c r="P17" s="583">
        <v>2.0375763875763875</v>
      </c>
      <c r="Q17" s="571">
        <v>3.07</v>
      </c>
    </row>
    <row r="18" spans="1:17" ht="14.4" customHeight="1" x14ac:dyDescent="0.3">
      <c r="A18" s="566" t="s">
        <v>1672</v>
      </c>
      <c r="B18" s="567" t="s">
        <v>1468</v>
      </c>
      <c r="C18" s="567" t="s">
        <v>1485</v>
      </c>
      <c r="D18" s="567" t="s">
        <v>1528</v>
      </c>
      <c r="E18" s="567" t="s">
        <v>1529</v>
      </c>
      <c r="F18" s="570"/>
      <c r="G18" s="570"/>
      <c r="H18" s="570"/>
      <c r="I18" s="570"/>
      <c r="J18" s="570"/>
      <c r="K18" s="570"/>
      <c r="L18" s="570"/>
      <c r="M18" s="570"/>
      <c r="N18" s="570">
        <v>1000</v>
      </c>
      <c r="O18" s="570">
        <v>6190</v>
      </c>
      <c r="P18" s="583"/>
      <c r="Q18" s="571">
        <v>6.19</v>
      </c>
    </row>
    <row r="19" spans="1:17" ht="14.4" customHeight="1" x14ac:dyDescent="0.3">
      <c r="A19" s="566" t="s">
        <v>1672</v>
      </c>
      <c r="B19" s="567" t="s">
        <v>1468</v>
      </c>
      <c r="C19" s="567" t="s">
        <v>1485</v>
      </c>
      <c r="D19" s="567" t="s">
        <v>1534</v>
      </c>
      <c r="E19" s="567" t="s">
        <v>1535</v>
      </c>
      <c r="F19" s="570">
        <v>1958</v>
      </c>
      <c r="G19" s="570">
        <v>68432.100000000006</v>
      </c>
      <c r="H19" s="570">
        <v>1</v>
      </c>
      <c r="I19" s="570">
        <v>34.950000000000003</v>
      </c>
      <c r="J19" s="570">
        <v>3247</v>
      </c>
      <c r="K19" s="570">
        <v>102403.24</v>
      </c>
      <c r="L19" s="570">
        <v>1.4964211240046703</v>
      </c>
      <c r="M19" s="570">
        <v>31.537801047120421</v>
      </c>
      <c r="N19" s="570">
        <v>4862</v>
      </c>
      <c r="O19" s="570">
        <v>161490.29</v>
      </c>
      <c r="P19" s="583">
        <v>2.3598616731037043</v>
      </c>
      <c r="Q19" s="571">
        <v>33.214786096256688</v>
      </c>
    </row>
    <row r="20" spans="1:17" ht="14.4" customHeight="1" x14ac:dyDescent="0.3">
      <c r="A20" s="566" t="s">
        <v>1672</v>
      </c>
      <c r="B20" s="567" t="s">
        <v>1468</v>
      </c>
      <c r="C20" s="567" t="s">
        <v>1549</v>
      </c>
      <c r="D20" s="567" t="s">
        <v>1554</v>
      </c>
      <c r="E20" s="567" t="s">
        <v>1555</v>
      </c>
      <c r="F20" s="570">
        <v>40</v>
      </c>
      <c r="G20" s="570">
        <v>23040</v>
      </c>
      <c r="H20" s="570">
        <v>1</v>
      </c>
      <c r="I20" s="570">
        <v>576</v>
      </c>
      <c r="J20" s="570">
        <v>35</v>
      </c>
      <c r="K20" s="570">
        <v>20230</v>
      </c>
      <c r="L20" s="570">
        <v>0.87803819444444442</v>
      </c>
      <c r="M20" s="570">
        <v>578</v>
      </c>
      <c r="N20" s="570">
        <v>40</v>
      </c>
      <c r="O20" s="570">
        <v>23200</v>
      </c>
      <c r="P20" s="583">
        <v>1.0069444444444444</v>
      </c>
      <c r="Q20" s="571">
        <v>580</v>
      </c>
    </row>
    <row r="21" spans="1:17" ht="14.4" customHeight="1" x14ac:dyDescent="0.3">
      <c r="A21" s="566" t="s">
        <v>1672</v>
      </c>
      <c r="B21" s="567" t="s">
        <v>1468</v>
      </c>
      <c r="C21" s="567" t="s">
        <v>1549</v>
      </c>
      <c r="D21" s="567" t="s">
        <v>1556</v>
      </c>
      <c r="E21" s="567" t="s">
        <v>1557</v>
      </c>
      <c r="F21" s="570">
        <v>2</v>
      </c>
      <c r="G21" s="570">
        <v>834</v>
      </c>
      <c r="H21" s="570">
        <v>1</v>
      </c>
      <c r="I21" s="570">
        <v>417</v>
      </c>
      <c r="J21" s="570">
        <v>17</v>
      </c>
      <c r="K21" s="570">
        <v>7123</v>
      </c>
      <c r="L21" s="570">
        <v>8.5407673860911277</v>
      </c>
      <c r="M21" s="570">
        <v>419</v>
      </c>
      <c r="N21" s="570">
        <v>10</v>
      </c>
      <c r="O21" s="570">
        <v>4200</v>
      </c>
      <c r="P21" s="583">
        <v>5.0359712230215825</v>
      </c>
      <c r="Q21" s="571">
        <v>420</v>
      </c>
    </row>
    <row r="22" spans="1:17" ht="14.4" customHeight="1" x14ac:dyDescent="0.3">
      <c r="A22" s="566" t="s">
        <v>1672</v>
      </c>
      <c r="B22" s="567" t="s">
        <v>1468</v>
      </c>
      <c r="C22" s="567" t="s">
        <v>1549</v>
      </c>
      <c r="D22" s="567" t="s">
        <v>1564</v>
      </c>
      <c r="E22" s="567" t="s">
        <v>1565</v>
      </c>
      <c r="F22" s="570"/>
      <c r="G22" s="570"/>
      <c r="H22" s="570"/>
      <c r="I22" s="570"/>
      <c r="J22" s="570"/>
      <c r="K22" s="570"/>
      <c r="L22" s="570"/>
      <c r="M22" s="570"/>
      <c r="N22" s="570">
        <v>1</v>
      </c>
      <c r="O22" s="570">
        <v>1376</v>
      </c>
      <c r="P22" s="583"/>
      <c r="Q22" s="571">
        <v>1376</v>
      </c>
    </row>
    <row r="23" spans="1:17" ht="14.4" customHeight="1" x14ac:dyDescent="0.3">
      <c r="A23" s="566" t="s">
        <v>1672</v>
      </c>
      <c r="B23" s="567" t="s">
        <v>1468</v>
      </c>
      <c r="C23" s="567" t="s">
        <v>1549</v>
      </c>
      <c r="D23" s="567" t="s">
        <v>1569</v>
      </c>
      <c r="E23" s="567" t="s">
        <v>1570</v>
      </c>
      <c r="F23" s="570"/>
      <c r="G23" s="570"/>
      <c r="H23" s="570"/>
      <c r="I23" s="570"/>
      <c r="J23" s="570">
        <v>1</v>
      </c>
      <c r="K23" s="570">
        <v>690</v>
      </c>
      <c r="L23" s="570"/>
      <c r="M23" s="570">
        <v>690</v>
      </c>
      <c r="N23" s="570"/>
      <c r="O23" s="570"/>
      <c r="P23" s="583"/>
      <c r="Q23" s="571"/>
    </row>
    <row r="24" spans="1:17" ht="14.4" customHeight="1" x14ac:dyDescent="0.3">
      <c r="A24" s="566" t="s">
        <v>1672</v>
      </c>
      <c r="B24" s="567" t="s">
        <v>1468</v>
      </c>
      <c r="C24" s="567" t="s">
        <v>1549</v>
      </c>
      <c r="D24" s="567" t="s">
        <v>1573</v>
      </c>
      <c r="E24" s="567" t="s">
        <v>1574</v>
      </c>
      <c r="F24" s="570">
        <v>1</v>
      </c>
      <c r="G24" s="570">
        <v>417</v>
      </c>
      <c r="H24" s="570">
        <v>1</v>
      </c>
      <c r="I24" s="570">
        <v>417</v>
      </c>
      <c r="J24" s="570"/>
      <c r="K24" s="570"/>
      <c r="L24" s="570"/>
      <c r="M24" s="570"/>
      <c r="N24" s="570"/>
      <c r="O24" s="570"/>
      <c r="P24" s="583"/>
      <c r="Q24" s="571"/>
    </row>
    <row r="25" spans="1:17" ht="14.4" customHeight="1" x14ac:dyDescent="0.3">
      <c r="A25" s="566" t="s">
        <v>1672</v>
      </c>
      <c r="B25" s="567" t="s">
        <v>1468</v>
      </c>
      <c r="C25" s="567" t="s">
        <v>1549</v>
      </c>
      <c r="D25" s="567" t="s">
        <v>1579</v>
      </c>
      <c r="E25" s="567" t="s">
        <v>1580</v>
      </c>
      <c r="F25" s="570"/>
      <c r="G25" s="570"/>
      <c r="H25" s="570"/>
      <c r="I25" s="570"/>
      <c r="J25" s="570"/>
      <c r="K25" s="570"/>
      <c r="L25" s="570"/>
      <c r="M25" s="570"/>
      <c r="N25" s="570">
        <v>1</v>
      </c>
      <c r="O25" s="570">
        <v>1965</v>
      </c>
      <c r="P25" s="583"/>
      <c r="Q25" s="571">
        <v>1965</v>
      </c>
    </row>
    <row r="26" spans="1:17" ht="14.4" customHeight="1" x14ac:dyDescent="0.3">
      <c r="A26" s="566" t="s">
        <v>1672</v>
      </c>
      <c r="B26" s="567" t="s">
        <v>1468</v>
      </c>
      <c r="C26" s="567" t="s">
        <v>1549</v>
      </c>
      <c r="D26" s="567" t="s">
        <v>1599</v>
      </c>
      <c r="E26" s="567" t="s">
        <v>1600</v>
      </c>
      <c r="F26" s="570"/>
      <c r="G26" s="570"/>
      <c r="H26" s="570"/>
      <c r="I26" s="570"/>
      <c r="J26" s="570"/>
      <c r="K26" s="570"/>
      <c r="L26" s="570"/>
      <c r="M26" s="570"/>
      <c r="N26" s="570">
        <v>1</v>
      </c>
      <c r="O26" s="570">
        <v>1840</v>
      </c>
      <c r="P26" s="583"/>
      <c r="Q26" s="571">
        <v>1840</v>
      </c>
    </row>
    <row r="27" spans="1:17" ht="14.4" customHeight="1" x14ac:dyDescent="0.3">
      <c r="A27" s="566" t="s">
        <v>1672</v>
      </c>
      <c r="B27" s="567" t="s">
        <v>1468</v>
      </c>
      <c r="C27" s="567" t="s">
        <v>1549</v>
      </c>
      <c r="D27" s="567" t="s">
        <v>1609</v>
      </c>
      <c r="E27" s="567" t="s">
        <v>1610</v>
      </c>
      <c r="F27" s="570">
        <v>3</v>
      </c>
      <c r="G27" s="570">
        <v>6696</v>
      </c>
      <c r="H27" s="570">
        <v>1</v>
      </c>
      <c r="I27" s="570">
        <v>2232</v>
      </c>
      <c r="J27" s="570"/>
      <c r="K27" s="570"/>
      <c r="L27" s="570"/>
      <c r="M27" s="570"/>
      <c r="N27" s="570"/>
      <c r="O27" s="570"/>
      <c r="P27" s="583"/>
      <c r="Q27" s="571"/>
    </row>
    <row r="28" spans="1:17" ht="14.4" customHeight="1" x14ac:dyDescent="0.3">
      <c r="A28" s="566" t="s">
        <v>1672</v>
      </c>
      <c r="B28" s="567" t="s">
        <v>1468</v>
      </c>
      <c r="C28" s="567" t="s">
        <v>1549</v>
      </c>
      <c r="D28" s="567" t="s">
        <v>1611</v>
      </c>
      <c r="E28" s="567" t="s">
        <v>1612</v>
      </c>
      <c r="F28" s="570">
        <v>2</v>
      </c>
      <c r="G28" s="570">
        <v>2562</v>
      </c>
      <c r="H28" s="570">
        <v>1</v>
      </c>
      <c r="I28" s="570">
        <v>1281</v>
      </c>
      <c r="J28" s="570"/>
      <c r="K28" s="570"/>
      <c r="L28" s="570"/>
      <c r="M28" s="570"/>
      <c r="N28" s="570">
        <v>3</v>
      </c>
      <c r="O28" s="570">
        <v>3858</v>
      </c>
      <c r="P28" s="583">
        <v>1.505854800936768</v>
      </c>
      <c r="Q28" s="571">
        <v>1286</v>
      </c>
    </row>
    <row r="29" spans="1:17" ht="14.4" customHeight="1" x14ac:dyDescent="0.3">
      <c r="A29" s="566" t="s">
        <v>1672</v>
      </c>
      <c r="B29" s="567" t="s">
        <v>1468</v>
      </c>
      <c r="C29" s="567" t="s">
        <v>1549</v>
      </c>
      <c r="D29" s="567" t="s">
        <v>1613</v>
      </c>
      <c r="E29" s="567" t="s">
        <v>1614</v>
      </c>
      <c r="F29" s="570"/>
      <c r="G29" s="570"/>
      <c r="H29" s="570"/>
      <c r="I29" s="570"/>
      <c r="J29" s="570"/>
      <c r="K29" s="570"/>
      <c r="L29" s="570"/>
      <c r="M29" s="570"/>
      <c r="N29" s="570">
        <v>1</v>
      </c>
      <c r="O29" s="570">
        <v>1169</v>
      </c>
      <c r="P29" s="583"/>
      <c r="Q29" s="571">
        <v>1169</v>
      </c>
    </row>
    <row r="30" spans="1:17" ht="14.4" customHeight="1" x14ac:dyDescent="0.3">
      <c r="A30" s="566" t="s">
        <v>1672</v>
      </c>
      <c r="B30" s="567" t="s">
        <v>1468</v>
      </c>
      <c r="C30" s="567" t="s">
        <v>1549</v>
      </c>
      <c r="D30" s="567" t="s">
        <v>1617</v>
      </c>
      <c r="E30" s="567" t="s">
        <v>1618</v>
      </c>
      <c r="F30" s="570">
        <v>37</v>
      </c>
      <c r="G30" s="570">
        <v>17982</v>
      </c>
      <c r="H30" s="570">
        <v>1</v>
      </c>
      <c r="I30" s="570">
        <v>486</v>
      </c>
      <c r="J30" s="570">
        <v>48</v>
      </c>
      <c r="K30" s="570">
        <v>23328</v>
      </c>
      <c r="L30" s="570">
        <v>1.2972972972972974</v>
      </c>
      <c r="M30" s="570">
        <v>486</v>
      </c>
      <c r="N30" s="570">
        <v>57</v>
      </c>
      <c r="O30" s="570">
        <v>27759</v>
      </c>
      <c r="P30" s="583">
        <v>1.5437103770437104</v>
      </c>
      <c r="Q30" s="571">
        <v>487</v>
      </c>
    </row>
    <row r="31" spans="1:17" ht="14.4" customHeight="1" x14ac:dyDescent="0.3">
      <c r="A31" s="566" t="s">
        <v>1672</v>
      </c>
      <c r="B31" s="567" t="s">
        <v>1468</v>
      </c>
      <c r="C31" s="567" t="s">
        <v>1549</v>
      </c>
      <c r="D31" s="567" t="s">
        <v>1619</v>
      </c>
      <c r="E31" s="567" t="s">
        <v>1620</v>
      </c>
      <c r="F31" s="570">
        <v>30</v>
      </c>
      <c r="G31" s="570">
        <v>19530</v>
      </c>
      <c r="H31" s="570">
        <v>1</v>
      </c>
      <c r="I31" s="570">
        <v>651</v>
      </c>
      <c r="J31" s="570">
        <v>36</v>
      </c>
      <c r="K31" s="570">
        <v>23508</v>
      </c>
      <c r="L31" s="570">
        <v>1.2036866359447005</v>
      </c>
      <c r="M31" s="570">
        <v>653</v>
      </c>
      <c r="N31" s="570">
        <v>43</v>
      </c>
      <c r="O31" s="570">
        <v>28122</v>
      </c>
      <c r="P31" s="583">
        <v>1.4399385560675884</v>
      </c>
      <c r="Q31" s="571">
        <v>654</v>
      </c>
    </row>
    <row r="32" spans="1:17" ht="14.4" customHeight="1" x14ac:dyDescent="0.3">
      <c r="A32" s="566" t="s">
        <v>1672</v>
      </c>
      <c r="B32" s="567" t="s">
        <v>1468</v>
      </c>
      <c r="C32" s="567" t="s">
        <v>1549</v>
      </c>
      <c r="D32" s="567" t="s">
        <v>1625</v>
      </c>
      <c r="E32" s="567" t="s">
        <v>1626</v>
      </c>
      <c r="F32" s="570">
        <v>2</v>
      </c>
      <c r="G32" s="570">
        <v>5050</v>
      </c>
      <c r="H32" s="570">
        <v>1</v>
      </c>
      <c r="I32" s="570">
        <v>2525</v>
      </c>
      <c r="J32" s="570">
        <v>1</v>
      </c>
      <c r="K32" s="570">
        <v>2529</v>
      </c>
      <c r="L32" s="570">
        <v>0.50079207920792079</v>
      </c>
      <c r="M32" s="570">
        <v>2529</v>
      </c>
      <c r="N32" s="570">
        <v>1</v>
      </c>
      <c r="O32" s="570">
        <v>2535</v>
      </c>
      <c r="P32" s="583">
        <v>0.50198019801980198</v>
      </c>
      <c r="Q32" s="571">
        <v>2535</v>
      </c>
    </row>
    <row r="33" spans="1:17" ht="14.4" customHeight="1" x14ac:dyDescent="0.3">
      <c r="A33" s="566" t="s">
        <v>1672</v>
      </c>
      <c r="B33" s="567" t="s">
        <v>1468</v>
      </c>
      <c r="C33" s="567" t="s">
        <v>1549</v>
      </c>
      <c r="D33" s="567" t="s">
        <v>1627</v>
      </c>
      <c r="E33" s="567" t="s">
        <v>1628</v>
      </c>
      <c r="F33" s="570">
        <v>145</v>
      </c>
      <c r="G33" s="570">
        <v>253605</v>
      </c>
      <c r="H33" s="570">
        <v>1</v>
      </c>
      <c r="I33" s="570">
        <v>1749</v>
      </c>
      <c r="J33" s="570">
        <v>162</v>
      </c>
      <c r="K33" s="570">
        <v>283662</v>
      </c>
      <c r="L33" s="570">
        <v>1.1185189566451765</v>
      </c>
      <c r="M33" s="570">
        <v>1751</v>
      </c>
      <c r="N33" s="570">
        <v>176</v>
      </c>
      <c r="O33" s="570">
        <v>308704</v>
      </c>
      <c r="P33" s="583">
        <v>1.2172630665799176</v>
      </c>
      <c r="Q33" s="571">
        <v>1754</v>
      </c>
    </row>
    <row r="34" spans="1:17" ht="14.4" customHeight="1" x14ac:dyDescent="0.3">
      <c r="A34" s="566" t="s">
        <v>1672</v>
      </c>
      <c r="B34" s="567" t="s">
        <v>1468</v>
      </c>
      <c r="C34" s="567" t="s">
        <v>1549</v>
      </c>
      <c r="D34" s="567" t="s">
        <v>1629</v>
      </c>
      <c r="E34" s="567" t="s">
        <v>1630</v>
      </c>
      <c r="F34" s="570">
        <v>124</v>
      </c>
      <c r="G34" s="570">
        <v>50716</v>
      </c>
      <c r="H34" s="570">
        <v>1</v>
      </c>
      <c r="I34" s="570">
        <v>409</v>
      </c>
      <c r="J34" s="570">
        <v>141</v>
      </c>
      <c r="K34" s="570">
        <v>57669</v>
      </c>
      <c r="L34" s="570">
        <v>1.1370967741935485</v>
      </c>
      <c r="M34" s="570">
        <v>409</v>
      </c>
      <c r="N34" s="570">
        <v>139</v>
      </c>
      <c r="O34" s="570">
        <v>56990</v>
      </c>
      <c r="P34" s="583">
        <v>1.123708494360754</v>
      </c>
      <c r="Q34" s="571">
        <v>410</v>
      </c>
    </row>
    <row r="35" spans="1:17" ht="14.4" customHeight="1" x14ac:dyDescent="0.3">
      <c r="A35" s="566" t="s">
        <v>1672</v>
      </c>
      <c r="B35" s="567" t="s">
        <v>1468</v>
      </c>
      <c r="C35" s="567" t="s">
        <v>1549</v>
      </c>
      <c r="D35" s="567" t="s">
        <v>1633</v>
      </c>
      <c r="E35" s="567" t="s">
        <v>1482</v>
      </c>
      <c r="F35" s="570">
        <v>5</v>
      </c>
      <c r="G35" s="570">
        <v>82610</v>
      </c>
      <c r="H35" s="570">
        <v>1</v>
      </c>
      <c r="I35" s="570">
        <v>16522</v>
      </c>
      <c r="J35" s="570">
        <v>7</v>
      </c>
      <c r="K35" s="570">
        <v>103842</v>
      </c>
      <c r="L35" s="570">
        <v>1.2570148892385911</v>
      </c>
      <c r="M35" s="570">
        <v>14834.571428571429</v>
      </c>
      <c r="N35" s="570"/>
      <c r="O35" s="570"/>
      <c r="P35" s="583"/>
      <c r="Q35" s="571"/>
    </row>
    <row r="36" spans="1:17" ht="14.4" customHeight="1" x14ac:dyDescent="0.3">
      <c r="A36" s="566" t="s">
        <v>1672</v>
      </c>
      <c r="B36" s="567" t="s">
        <v>1468</v>
      </c>
      <c r="C36" s="567" t="s">
        <v>1549</v>
      </c>
      <c r="D36" s="567" t="s">
        <v>1636</v>
      </c>
      <c r="E36" s="567" t="s">
        <v>1637</v>
      </c>
      <c r="F36" s="570">
        <v>3</v>
      </c>
      <c r="G36" s="570">
        <v>25458</v>
      </c>
      <c r="H36" s="570">
        <v>1</v>
      </c>
      <c r="I36" s="570">
        <v>8486</v>
      </c>
      <c r="J36" s="570">
        <v>1</v>
      </c>
      <c r="K36" s="570">
        <v>8488</v>
      </c>
      <c r="L36" s="570">
        <v>0.33341189410008643</v>
      </c>
      <c r="M36" s="570">
        <v>8488</v>
      </c>
      <c r="N36" s="570">
        <v>1</v>
      </c>
      <c r="O36" s="570">
        <v>8491</v>
      </c>
      <c r="P36" s="583">
        <v>0.33352973525021606</v>
      </c>
      <c r="Q36" s="571">
        <v>8491</v>
      </c>
    </row>
    <row r="37" spans="1:17" ht="14.4" customHeight="1" x14ac:dyDescent="0.3">
      <c r="A37" s="566" t="s">
        <v>1672</v>
      </c>
      <c r="B37" s="567" t="s">
        <v>1468</v>
      </c>
      <c r="C37" s="567" t="s">
        <v>1549</v>
      </c>
      <c r="D37" s="567" t="s">
        <v>1638</v>
      </c>
      <c r="E37" s="567" t="s">
        <v>1639</v>
      </c>
      <c r="F37" s="570"/>
      <c r="G37" s="570"/>
      <c r="H37" s="570"/>
      <c r="I37" s="570"/>
      <c r="J37" s="570"/>
      <c r="K37" s="570"/>
      <c r="L37" s="570"/>
      <c r="M37" s="570"/>
      <c r="N37" s="570">
        <v>11</v>
      </c>
      <c r="O37" s="570">
        <v>157608</v>
      </c>
      <c r="P37" s="583"/>
      <c r="Q37" s="571">
        <v>14328</v>
      </c>
    </row>
    <row r="38" spans="1:17" ht="14.4" customHeight="1" x14ac:dyDescent="0.3">
      <c r="A38" s="566" t="s">
        <v>1673</v>
      </c>
      <c r="B38" s="567" t="s">
        <v>1468</v>
      </c>
      <c r="C38" s="567" t="s">
        <v>1469</v>
      </c>
      <c r="D38" s="567" t="s">
        <v>1470</v>
      </c>
      <c r="E38" s="567" t="s">
        <v>1471</v>
      </c>
      <c r="F38" s="570"/>
      <c r="G38" s="570"/>
      <c r="H38" s="570"/>
      <c r="I38" s="570"/>
      <c r="J38" s="570"/>
      <c r="K38" s="570"/>
      <c r="L38" s="570"/>
      <c r="M38" s="570"/>
      <c r="N38" s="570">
        <v>0.5</v>
      </c>
      <c r="O38" s="570">
        <v>980.42</v>
      </c>
      <c r="P38" s="583"/>
      <c r="Q38" s="571">
        <v>1960.84</v>
      </c>
    </row>
    <row r="39" spans="1:17" ht="14.4" customHeight="1" x14ac:dyDescent="0.3">
      <c r="A39" s="566" t="s">
        <v>1673</v>
      </c>
      <c r="B39" s="567" t="s">
        <v>1468</v>
      </c>
      <c r="C39" s="567" t="s">
        <v>1469</v>
      </c>
      <c r="D39" s="567" t="s">
        <v>1477</v>
      </c>
      <c r="E39" s="567" t="s">
        <v>1476</v>
      </c>
      <c r="F39" s="570">
        <v>1.2</v>
      </c>
      <c r="G39" s="570">
        <v>1540.0800000000002</v>
      </c>
      <c r="H39" s="570">
        <v>1</v>
      </c>
      <c r="I39" s="570">
        <v>1283.4000000000001</v>
      </c>
      <c r="J39" s="570"/>
      <c r="K39" s="570"/>
      <c r="L39" s="570"/>
      <c r="M39" s="570"/>
      <c r="N39" s="570">
        <v>0.4</v>
      </c>
      <c r="O39" s="570">
        <v>433.06</v>
      </c>
      <c r="P39" s="583">
        <v>0.28119318476962235</v>
      </c>
      <c r="Q39" s="571">
        <v>1082.6499999999999</v>
      </c>
    </row>
    <row r="40" spans="1:17" ht="14.4" customHeight="1" x14ac:dyDescent="0.3">
      <c r="A40" s="566" t="s">
        <v>1673</v>
      </c>
      <c r="B40" s="567" t="s">
        <v>1468</v>
      </c>
      <c r="C40" s="567" t="s">
        <v>1469</v>
      </c>
      <c r="D40" s="567" t="s">
        <v>1478</v>
      </c>
      <c r="E40" s="567" t="s">
        <v>1476</v>
      </c>
      <c r="F40" s="570">
        <v>5.6</v>
      </c>
      <c r="G40" s="570">
        <v>12964.619999999999</v>
      </c>
      <c r="H40" s="570">
        <v>1</v>
      </c>
      <c r="I40" s="570">
        <v>2315.110714285714</v>
      </c>
      <c r="J40" s="570">
        <v>4.3499999999999996</v>
      </c>
      <c r="K40" s="570">
        <v>9419.130000000001</v>
      </c>
      <c r="L40" s="570">
        <v>0.72652572925392356</v>
      </c>
      <c r="M40" s="570">
        <v>2165.3172413793109</v>
      </c>
      <c r="N40" s="570">
        <v>11.250000000000002</v>
      </c>
      <c r="O40" s="570">
        <v>24446.25</v>
      </c>
      <c r="P40" s="583">
        <v>1.8856125362717922</v>
      </c>
      <c r="Q40" s="571">
        <v>2172.9999999999995</v>
      </c>
    </row>
    <row r="41" spans="1:17" ht="14.4" customHeight="1" x14ac:dyDescent="0.3">
      <c r="A41" s="566" t="s">
        <v>1673</v>
      </c>
      <c r="B41" s="567" t="s">
        <v>1468</v>
      </c>
      <c r="C41" s="567" t="s">
        <v>1469</v>
      </c>
      <c r="D41" s="567" t="s">
        <v>1479</v>
      </c>
      <c r="E41" s="567" t="s">
        <v>1480</v>
      </c>
      <c r="F41" s="570">
        <v>0.1</v>
      </c>
      <c r="G41" s="570">
        <v>109.9</v>
      </c>
      <c r="H41" s="570">
        <v>1</v>
      </c>
      <c r="I41" s="570">
        <v>1099</v>
      </c>
      <c r="J41" s="570">
        <v>0.2</v>
      </c>
      <c r="K41" s="570">
        <v>187.32</v>
      </c>
      <c r="L41" s="570">
        <v>1.7044585987261145</v>
      </c>
      <c r="M41" s="570">
        <v>936.59999999999991</v>
      </c>
      <c r="N41" s="570">
        <v>0.35</v>
      </c>
      <c r="O41" s="570">
        <v>329.03999999999996</v>
      </c>
      <c r="P41" s="583">
        <v>2.9939945404913555</v>
      </c>
      <c r="Q41" s="571">
        <v>940.11428571428564</v>
      </c>
    </row>
    <row r="42" spans="1:17" ht="14.4" customHeight="1" x14ac:dyDescent="0.3">
      <c r="A42" s="566" t="s">
        <v>1673</v>
      </c>
      <c r="B42" s="567" t="s">
        <v>1468</v>
      </c>
      <c r="C42" s="567" t="s">
        <v>1485</v>
      </c>
      <c r="D42" s="567" t="s">
        <v>1488</v>
      </c>
      <c r="E42" s="567" t="s">
        <v>1489</v>
      </c>
      <c r="F42" s="570"/>
      <c r="G42" s="570"/>
      <c r="H42" s="570"/>
      <c r="I42" s="570"/>
      <c r="J42" s="570">
        <v>170</v>
      </c>
      <c r="K42" s="570">
        <v>319.60000000000002</v>
      </c>
      <c r="L42" s="570"/>
      <c r="M42" s="570">
        <v>1.8800000000000001</v>
      </c>
      <c r="N42" s="570"/>
      <c r="O42" s="570"/>
      <c r="P42" s="583"/>
      <c r="Q42" s="571"/>
    </row>
    <row r="43" spans="1:17" ht="14.4" customHeight="1" x14ac:dyDescent="0.3">
      <c r="A43" s="566" t="s">
        <v>1673</v>
      </c>
      <c r="B43" s="567" t="s">
        <v>1468</v>
      </c>
      <c r="C43" s="567" t="s">
        <v>1485</v>
      </c>
      <c r="D43" s="567" t="s">
        <v>1492</v>
      </c>
      <c r="E43" s="567" t="s">
        <v>1493</v>
      </c>
      <c r="F43" s="570">
        <v>5810</v>
      </c>
      <c r="G43" s="570">
        <v>26409.5</v>
      </c>
      <c r="H43" s="570">
        <v>1</v>
      </c>
      <c r="I43" s="570">
        <v>4.5455249569707403</v>
      </c>
      <c r="J43" s="570">
        <v>7795</v>
      </c>
      <c r="K43" s="570">
        <v>35982.550000000003</v>
      </c>
      <c r="L43" s="570">
        <v>1.3624850905924006</v>
      </c>
      <c r="M43" s="570">
        <v>4.6161064785118668</v>
      </c>
      <c r="N43" s="570">
        <v>6935</v>
      </c>
      <c r="O43" s="570">
        <v>33133.4</v>
      </c>
      <c r="P43" s="583">
        <v>1.2546015638311971</v>
      </c>
      <c r="Q43" s="571">
        <v>4.777707281903389</v>
      </c>
    </row>
    <row r="44" spans="1:17" ht="14.4" customHeight="1" x14ac:dyDescent="0.3">
      <c r="A44" s="566" t="s">
        <v>1673</v>
      </c>
      <c r="B44" s="567" t="s">
        <v>1468</v>
      </c>
      <c r="C44" s="567" t="s">
        <v>1485</v>
      </c>
      <c r="D44" s="567" t="s">
        <v>1500</v>
      </c>
      <c r="E44" s="567" t="s">
        <v>1501</v>
      </c>
      <c r="F44" s="570">
        <v>800</v>
      </c>
      <c r="G44" s="570">
        <v>4240</v>
      </c>
      <c r="H44" s="570">
        <v>1</v>
      </c>
      <c r="I44" s="570">
        <v>5.3</v>
      </c>
      <c r="J44" s="570"/>
      <c r="K44" s="570"/>
      <c r="L44" s="570"/>
      <c r="M44" s="570"/>
      <c r="N44" s="570">
        <v>300</v>
      </c>
      <c r="O44" s="570">
        <v>1659</v>
      </c>
      <c r="P44" s="583">
        <v>0.39127358490566039</v>
      </c>
      <c r="Q44" s="571">
        <v>5.53</v>
      </c>
    </row>
    <row r="45" spans="1:17" ht="14.4" customHeight="1" x14ac:dyDescent="0.3">
      <c r="A45" s="566" t="s">
        <v>1673</v>
      </c>
      <c r="B45" s="567" t="s">
        <v>1468</v>
      </c>
      <c r="C45" s="567" t="s">
        <v>1485</v>
      </c>
      <c r="D45" s="567" t="s">
        <v>1516</v>
      </c>
      <c r="E45" s="567" t="s">
        <v>1517</v>
      </c>
      <c r="F45" s="570">
        <v>475</v>
      </c>
      <c r="G45" s="570">
        <v>6650</v>
      </c>
      <c r="H45" s="570">
        <v>1</v>
      </c>
      <c r="I45" s="570">
        <v>14</v>
      </c>
      <c r="J45" s="570">
        <v>2000</v>
      </c>
      <c r="K45" s="570">
        <v>32625</v>
      </c>
      <c r="L45" s="570">
        <v>4.9060150375939848</v>
      </c>
      <c r="M45" s="570">
        <v>16.3125</v>
      </c>
      <c r="N45" s="570"/>
      <c r="O45" s="570"/>
      <c r="P45" s="583"/>
      <c r="Q45" s="571"/>
    </row>
    <row r="46" spans="1:17" ht="14.4" customHeight="1" x14ac:dyDescent="0.3">
      <c r="A46" s="566" t="s">
        <v>1673</v>
      </c>
      <c r="B46" s="567" t="s">
        <v>1468</v>
      </c>
      <c r="C46" s="567" t="s">
        <v>1485</v>
      </c>
      <c r="D46" s="567" t="s">
        <v>1522</v>
      </c>
      <c r="E46" s="567" t="s">
        <v>1523</v>
      </c>
      <c r="F46" s="570">
        <v>25</v>
      </c>
      <c r="G46" s="570">
        <v>51534.49</v>
      </c>
      <c r="H46" s="570">
        <v>1</v>
      </c>
      <c r="I46" s="570">
        <v>2061.3795999999998</v>
      </c>
      <c r="J46" s="570">
        <v>35</v>
      </c>
      <c r="K46" s="570">
        <v>76348.510000000009</v>
      </c>
      <c r="L46" s="570">
        <v>1.481503164191593</v>
      </c>
      <c r="M46" s="570">
        <v>2181.3860000000004</v>
      </c>
      <c r="N46" s="570">
        <v>24</v>
      </c>
      <c r="O46" s="570">
        <v>54887.520000000004</v>
      </c>
      <c r="P46" s="583">
        <v>1.0650638048421552</v>
      </c>
      <c r="Q46" s="571">
        <v>2286.98</v>
      </c>
    </row>
    <row r="47" spans="1:17" ht="14.4" customHeight="1" x14ac:dyDescent="0.3">
      <c r="A47" s="566" t="s">
        <v>1673</v>
      </c>
      <c r="B47" s="567" t="s">
        <v>1468</v>
      </c>
      <c r="C47" s="567" t="s">
        <v>1485</v>
      </c>
      <c r="D47" s="567" t="s">
        <v>1526</v>
      </c>
      <c r="E47" s="567" t="s">
        <v>1527</v>
      </c>
      <c r="F47" s="570">
        <v>1282</v>
      </c>
      <c r="G47" s="570">
        <v>2846.04</v>
      </c>
      <c r="H47" s="570">
        <v>1</v>
      </c>
      <c r="I47" s="570">
        <v>2.2199999999999998</v>
      </c>
      <c r="J47" s="570">
        <v>660</v>
      </c>
      <c r="K47" s="570">
        <v>2013</v>
      </c>
      <c r="L47" s="570">
        <v>0.70729856221275877</v>
      </c>
      <c r="M47" s="570">
        <v>3.05</v>
      </c>
      <c r="N47" s="570">
        <v>654</v>
      </c>
      <c r="O47" s="570">
        <v>2040.48</v>
      </c>
      <c r="P47" s="583">
        <v>0.71695408356874812</v>
      </c>
      <c r="Q47" s="571">
        <v>3.12</v>
      </c>
    </row>
    <row r="48" spans="1:17" ht="14.4" customHeight="1" x14ac:dyDescent="0.3">
      <c r="A48" s="566" t="s">
        <v>1673</v>
      </c>
      <c r="B48" s="567" t="s">
        <v>1468</v>
      </c>
      <c r="C48" s="567" t="s">
        <v>1485</v>
      </c>
      <c r="D48" s="567" t="s">
        <v>1530</v>
      </c>
      <c r="E48" s="567" t="s">
        <v>1531</v>
      </c>
      <c r="F48" s="570">
        <v>150</v>
      </c>
      <c r="G48" s="570">
        <v>33861</v>
      </c>
      <c r="H48" s="570">
        <v>1</v>
      </c>
      <c r="I48" s="570">
        <v>225.74</v>
      </c>
      <c r="J48" s="570"/>
      <c r="K48" s="570"/>
      <c r="L48" s="570"/>
      <c r="M48" s="570"/>
      <c r="N48" s="570"/>
      <c r="O48" s="570"/>
      <c r="P48" s="583"/>
      <c r="Q48" s="571"/>
    </row>
    <row r="49" spans="1:17" ht="14.4" customHeight="1" x14ac:dyDescent="0.3">
      <c r="A49" s="566" t="s">
        <v>1673</v>
      </c>
      <c r="B49" s="567" t="s">
        <v>1468</v>
      </c>
      <c r="C49" s="567" t="s">
        <v>1485</v>
      </c>
      <c r="D49" s="567" t="s">
        <v>1534</v>
      </c>
      <c r="E49" s="567" t="s">
        <v>1535</v>
      </c>
      <c r="F49" s="570">
        <v>5559</v>
      </c>
      <c r="G49" s="570">
        <v>192981.02000000002</v>
      </c>
      <c r="H49" s="570">
        <v>1</v>
      </c>
      <c r="I49" s="570">
        <v>34.715060262637166</v>
      </c>
      <c r="J49" s="570">
        <v>4156</v>
      </c>
      <c r="K49" s="570">
        <v>132183.57999999999</v>
      </c>
      <c r="L49" s="570">
        <v>0.684956375502627</v>
      </c>
      <c r="M49" s="570">
        <v>31.805481231953799</v>
      </c>
      <c r="N49" s="570">
        <v>10989</v>
      </c>
      <c r="O49" s="570">
        <v>364838.57999999996</v>
      </c>
      <c r="P49" s="583">
        <v>1.8905412563370219</v>
      </c>
      <c r="Q49" s="571">
        <v>33.200343980343973</v>
      </c>
    </row>
    <row r="50" spans="1:17" ht="14.4" customHeight="1" x14ac:dyDescent="0.3">
      <c r="A50" s="566" t="s">
        <v>1673</v>
      </c>
      <c r="B50" s="567" t="s">
        <v>1468</v>
      </c>
      <c r="C50" s="567" t="s">
        <v>1549</v>
      </c>
      <c r="D50" s="567" t="s">
        <v>1554</v>
      </c>
      <c r="E50" s="567" t="s">
        <v>1555</v>
      </c>
      <c r="F50" s="570"/>
      <c r="G50" s="570"/>
      <c r="H50" s="570"/>
      <c r="I50" s="570"/>
      <c r="J50" s="570"/>
      <c r="K50" s="570"/>
      <c r="L50" s="570"/>
      <c r="M50" s="570"/>
      <c r="N50" s="570">
        <v>1</v>
      </c>
      <c r="O50" s="570">
        <v>580</v>
      </c>
      <c r="P50" s="583"/>
      <c r="Q50" s="571">
        <v>580</v>
      </c>
    </row>
    <row r="51" spans="1:17" ht="14.4" customHeight="1" x14ac:dyDescent="0.3">
      <c r="A51" s="566" t="s">
        <v>1673</v>
      </c>
      <c r="B51" s="567" t="s">
        <v>1468</v>
      </c>
      <c r="C51" s="567" t="s">
        <v>1549</v>
      </c>
      <c r="D51" s="567" t="s">
        <v>1585</v>
      </c>
      <c r="E51" s="567" t="s">
        <v>1586</v>
      </c>
      <c r="F51" s="570"/>
      <c r="G51" s="570"/>
      <c r="H51" s="570"/>
      <c r="I51" s="570"/>
      <c r="J51" s="570">
        <v>1</v>
      </c>
      <c r="K51" s="570">
        <v>1302</v>
      </c>
      <c r="L51" s="570"/>
      <c r="M51" s="570">
        <v>1302</v>
      </c>
      <c r="N51" s="570"/>
      <c r="O51" s="570"/>
      <c r="P51" s="583"/>
      <c r="Q51" s="571"/>
    </row>
    <row r="52" spans="1:17" ht="14.4" customHeight="1" x14ac:dyDescent="0.3">
      <c r="A52" s="566" t="s">
        <v>1673</v>
      </c>
      <c r="B52" s="567" t="s">
        <v>1468</v>
      </c>
      <c r="C52" s="567" t="s">
        <v>1549</v>
      </c>
      <c r="D52" s="567" t="s">
        <v>1609</v>
      </c>
      <c r="E52" s="567" t="s">
        <v>1610</v>
      </c>
      <c r="F52" s="570">
        <v>1</v>
      </c>
      <c r="G52" s="570">
        <v>2232</v>
      </c>
      <c r="H52" s="570">
        <v>1</v>
      </c>
      <c r="I52" s="570">
        <v>2232</v>
      </c>
      <c r="J52" s="570">
        <v>3</v>
      </c>
      <c r="K52" s="570">
        <v>6708</v>
      </c>
      <c r="L52" s="570">
        <v>3.0053763440860215</v>
      </c>
      <c r="M52" s="570">
        <v>2236</v>
      </c>
      <c r="N52" s="570"/>
      <c r="O52" s="570"/>
      <c r="P52" s="583"/>
      <c r="Q52" s="571"/>
    </row>
    <row r="53" spans="1:17" ht="14.4" customHeight="1" x14ac:dyDescent="0.3">
      <c r="A53" s="566" t="s">
        <v>1673</v>
      </c>
      <c r="B53" s="567" t="s">
        <v>1468</v>
      </c>
      <c r="C53" s="567" t="s">
        <v>1549</v>
      </c>
      <c r="D53" s="567" t="s">
        <v>1611</v>
      </c>
      <c r="E53" s="567" t="s">
        <v>1612</v>
      </c>
      <c r="F53" s="570">
        <v>2</v>
      </c>
      <c r="G53" s="570">
        <v>2562</v>
      </c>
      <c r="H53" s="570">
        <v>1</v>
      </c>
      <c r="I53" s="570">
        <v>1281</v>
      </c>
      <c r="J53" s="570">
        <v>1</v>
      </c>
      <c r="K53" s="570">
        <v>1283</v>
      </c>
      <c r="L53" s="570">
        <v>0.50078064012490242</v>
      </c>
      <c r="M53" s="570">
        <v>1283</v>
      </c>
      <c r="N53" s="570">
        <v>1</v>
      </c>
      <c r="O53" s="570">
        <v>1286</v>
      </c>
      <c r="P53" s="583">
        <v>0.50195160031225605</v>
      </c>
      <c r="Q53" s="571">
        <v>1286</v>
      </c>
    </row>
    <row r="54" spans="1:17" ht="14.4" customHeight="1" x14ac:dyDescent="0.3">
      <c r="A54" s="566" t="s">
        <v>1673</v>
      </c>
      <c r="B54" s="567" t="s">
        <v>1468</v>
      </c>
      <c r="C54" s="567" t="s">
        <v>1549</v>
      </c>
      <c r="D54" s="567" t="s">
        <v>1617</v>
      </c>
      <c r="E54" s="567" t="s">
        <v>1618</v>
      </c>
      <c r="F54" s="570">
        <v>33</v>
      </c>
      <c r="G54" s="570">
        <v>16038</v>
      </c>
      <c r="H54" s="570">
        <v>1</v>
      </c>
      <c r="I54" s="570">
        <v>486</v>
      </c>
      <c r="J54" s="570">
        <v>45</v>
      </c>
      <c r="K54" s="570">
        <v>21870</v>
      </c>
      <c r="L54" s="570">
        <v>1.3636363636363635</v>
      </c>
      <c r="M54" s="570">
        <v>486</v>
      </c>
      <c r="N54" s="570">
        <v>43</v>
      </c>
      <c r="O54" s="570">
        <v>20941</v>
      </c>
      <c r="P54" s="583">
        <v>1.305711435341065</v>
      </c>
      <c r="Q54" s="571">
        <v>487</v>
      </c>
    </row>
    <row r="55" spans="1:17" ht="14.4" customHeight="1" x14ac:dyDescent="0.3">
      <c r="A55" s="566" t="s">
        <v>1673</v>
      </c>
      <c r="B55" s="567" t="s">
        <v>1468</v>
      </c>
      <c r="C55" s="567" t="s">
        <v>1549</v>
      </c>
      <c r="D55" s="567" t="s">
        <v>1619</v>
      </c>
      <c r="E55" s="567" t="s">
        <v>1620</v>
      </c>
      <c r="F55" s="570">
        <v>25</v>
      </c>
      <c r="G55" s="570">
        <v>16275</v>
      </c>
      <c r="H55" s="570">
        <v>1</v>
      </c>
      <c r="I55" s="570">
        <v>651</v>
      </c>
      <c r="J55" s="570">
        <v>35</v>
      </c>
      <c r="K55" s="570">
        <v>22855</v>
      </c>
      <c r="L55" s="570">
        <v>1.4043010752688172</v>
      </c>
      <c r="M55" s="570">
        <v>653</v>
      </c>
      <c r="N55" s="570">
        <v>24</v>
      </c>
      <c r="O55" s="570">
        <v>15696</v>
      </c>
      <c r="P55" s="583">
        <v>0.96442396313364054</v>
      </c>
      <c r="Q55" s="571">
        <v>654</v>
      </c>
    </row>
    <row r="56" spans="1:17" ht="14.4" customHeight="1" x14ac:dyDescent="0.3">
      <c r="A56" s="566" t="s">
        <v>1673</v>
      </c>
      <c r="B56" s="567" t="s">
        <v>1468</v>
      </c>
      <c r="C56" s="567" t="s">
        <v>1549</v>
      </c>
      <c r="D56" s="567" t="s">
        <v>1625</v>
      </c>
      <c r="E56" s="567" t="s">
        <v>1626</v>
      </c>
      <c r="F56" s="570">
        <v>2</v>
      </c>
      <c r="G56" s="570">
        <v>5050</v>
      </c>
      <c r="H56" s="570">
        <v>1</v>
      </c>
      <c r="I56" s="570">
        <v>2525</v>
      </c>
      <c r="J56" s="570"/>
      <c r="K56" s="570"/>
      <c r="L56" s="570"/>
      <c r="M56" s="570"/>
      <c r="N56" s="570"/>
      <c r="O56" s="570"/>
      <c r="P56" s="583"/>
      <c r="Q56" s="571"/>
    </row>
    <row r="57" spans="1:17" ht="14.4" customHeight="1" x14ac:dyDescent="0.3">
      <c r="A57" s="566" t="s">
        <v>1673</v>
      </c>
      <c r="B57" s="567" t="s">
        <v>1468</v>
      </c>
      <c r="C57" s="567" t="s">
        <v>1549</v>
      </c>
      <c r="D57" s="567" t="s">
        <v>1627</v>
      </c>
      <c r="E57" s="567" t="s">
        <v>1628</v>
      </c>
      <c r="F57" s="570">
        <v>15</v>
      </c>
      <c r="G57" s="570">
        <v>26235</v>
      </c>
      <c r="H57" s="570">
        <v>1</v>
      </c>
      <c r="I57" s="570">
        <v>1749</v>
      </c>
      <c r="J57" s="570">
        <v>17</v>
      </c>
      <c r="K57" s="570">
        <v>29767</v>
      </c>
      <c r="L57" s="570">
        <v>1.1346293119878026</v>
      </c>
      <c r="M57" s="570">
        <v>1751</v>
      </c>
      <c r="N57" s="570">
        <v>23</v>
      </c>
      <c r="O57" s="570">
        <v>40342</v>
      </c>
      <c r="P57" s="583">
        <v>1.5377167905469793</v>
      </c>
      <c r="Q57" s="571">
        <v>1754</v>
      </c>
    </row>
    <row r="58" spans="1:17" ht="14.4" customHeight="1" x14ac:dyDescent="0.3">
      <c r="A58" s="566" t="s">
        <v>1673</v>
      </c>
      <c r="B58" s="567" t="s">
        <v>1468</v>
      </c>
      <c r="C58" s="567" t="s">
        <v>1549</v>
      </c>
      <c r="D58" s="567" t="s">
        <v>1629</v>
      </c>
      <c r="E58" s="567" t="s">
        <v>1630</v>
      </c>
      <c r="F58" s="570"/>
      <c r="G58" s="570"/>
      <c r="H58" s="570"/>
      <c r="I58" s="570"/>
      <c r="J58" s="570"/>
      <c r="K58" s="570"/>
      <c r="L58" s="570"/>
      <c r="M58" s="570"/>
      <c r="N58" s="570">
        <v>2</v>
      </c>
      <c r="O58" s="570">
        <v>820</v>
      </c>
      <c r="P58" s="583"/>
      <c r="Q58" s="571">
        <v>410</v>
      </c>
    </row>
    <row r="59" spans="1:17" ht="14.4" customHeight="1" x14ac:dyDescent="0.3">
      <c r="A59" s="566" t="s">
        <v>1673</v>
      </c>
      <c r="B59" s="567" t="s">
        <v>1468</v>
      </c>
      <c r="C59" s="567" t="s">
        <v>1549</v>
      </c>
      <c r="D59" s="567" t="s">
        <v>1633</v>
      </c>
      <c r="E59" s="567" t="s">
        <v>1482</v>
      </c>
      <c r="F59" s="570">
        <v>26</v>
      </c>
      <c r="G59" s="570">
        <v>429572</v>
      </c>
      <c r="H59" s="570">
        <v>1</v>
      </c>
      <c r="I59" s="570">
        <v>16522</v>
      </c>
      <c r="J59" s="570">
        <v>12</v>
      </c>
      <c r="K59" s="570">
        <v>177000</v>
      </c>
      <c r="L59" s="570">
        <v>0.41203802854934679</v>
      </c>
      <c r="M59" s="570">
        <v>14750</v>
      </c>
      <c r="N59" s="570"/>
      <c r="O59" s="570"/>
      <c r="P59" s="583"/>
      <c r="Q59" s="571"/>
    </row>
    <row r="60" spans="1:17" ht="14.4" customHeight="1" x14ac:dyDescent="0.3">
      <c r="A60" s="566" t="s">
        <v>1673</v>
      </c>
      <c r="B60" s="567" t="s">
        <v>1468</v>
      </c>
      <c r="C60" s="567" t="s">
        <v>1549</v>
      </c>
      <c r="D60" s="567" t="s">
        <v>1638</v>
      </c>
      <c r="E60" s="567" t="s">
        <v>1639</v>
      </c>
      <c r="F60" s="570"/>
      <c r="G60" s="570"/>
      <c r="H60" s="570"/>
      <c r="I60" s="570"/>
      <c r="J60" s="570"/>
      <c r="K60" s="570"/>
      <c r="L60" s="570"/>
      <c r="M60" s="570"/>
      <c r="N60" s="570">
        <v>26</v>
      </c>
      <c r="O60" s="570">
        <v>372528</v>
      </c>
      <c r="P60" s="583"/>
      <c r="Q60" s="571">
        <v>14328</v>
      </c>
    </row>
    <row r="61" spans="1:17" ht="14.4" customHeight="1" x14ac:dyDescent="0.3">
      <c r="A61" s="566" t="s">
        <v>1673</v>
      </c>
      <c r="B61" s="567" t="s">
        <v>1468</v>
      </c>
      <c r="C61" s="567" t="s">
        <v>1549</v>
      </c>
      <c r="D61" s="567" t="s">
        <v>1640</v>
      </c>
      <c r="E61" s="567" t="s">
        <v>1641</v>
      </c>
      <c r="F61" s="570"/>
      <c r="G61" s="570"/>
      <c r="H61" s="570"/>
      <c r="I61" s="570"/>
      <c r="J61" s="570">
        <v>1</v>
      </c>
      <c r="K61" s="570">
        <v>0</v>
      </c>
      <c r="L61" s="570"/>
      <c r="M61" s="570">
        <v>0</v>
      </c>
      <c r="N61" s="570"/>
      <c r="O61" s="570"/>
      <c r="P61" s="583"/>
      <c r="Q61" s="571"/>
    </row>
    <row r="62" spans="1:17" ht="14.4" customHeight="1" x14ac:dyDescent="0.3">
      <c r="A62" s="566" t="s">
        <v>1674</v>
      </c>
      <c r="B62" s="567" t="s">
        <v>1468</v>
      </c>
      <c r="C62" s="567" t="s">
        <v>1469</v>
      </c>
      <c r="D62" s="567" t="s">
        <v>1477</v>
      </c>
      <c r="E62" s="567" t="s">
        <v>1476</v>
      </c>
      <c r="F62" s="570">
        <v>1.2000000000000002</v>
      </c>
      <c r="G62" s="570">
        <v>1540.08</v>
      </c>
      <c r="H62" s="570">
        <v>1</v>
      </c>
      <c r="I62" s="570">
        <v>1283.3999999999996</v>
      </c>
      <c r="J62" s="570">
        <v>0.2</v>
      </c>
      <c r="K62" s="570">
        <v>216.53</v>
      </c>
      <c r="L62" s="570">
        <v>0.14059659238481118</v>
      </c>
      <c r="M62" s="570">
        <v>1082.6499999999999</v>
      </c>
      <c r="N62" s="570">
        <v>2.6</v>
      </c>
      <c r="O62" s="570">
        <v>2828.2000000000003</v>
      </c>
      <c r="P62" s="583">
        <v>1.8363981091891333</v>
      </c>
      <c r="Q62" s="571">
        <v>1087.7692307692309</v>
      </c>
    </row>
    <row r="63" spans="1:17" ht="14.4" customHeight="1" x14ac:dyDescent="0.3">
      <c r="A63" s="566" t="s">
        <v>1674</v>
      </c>
      <c r="B63" s="567" t="s">
        <v>1468</v>
      </c>
      <c r="C63" s="567" t="s">
        <v>1469</v>
      </c>
      <c r="D63" s="567" t="s">
        <v>1478</v>
      </c>
      <c r="E63" s="567" t="s">
        <v>1476</v>
      </c>
      <c r="F63" s="570">
        <v>11.15</v>
      </c>
      <c r="G63" s="570">
        <v>25155.86</v>
      </c>
      <c r="H63" s="570">
        <v>1</v>
      </c>
      <c r="I63" s="570">
        <v>2256.1309417040356</v>
      </c>
      <c r="J63" s="570">
        <v>17.55</v>
      </c>
      <c r="K63" s="570">
        <v>38001.370000000003</v>
      </c>
      <c r="L63" s="570">
        <v>1.5106368854016521</v>
      </c>
      <c r="M63" s="570">
        <v>2165.3202279202278</v>
      </c>
      <c r="N63" s="570">
        <v>15.85</v>
      </c>
      <c r="O63" s="570">
        <v>34461.86</v>
      </c>
      <c r="P63" s="583">
        <v>1.3699336854315456</v>
      </c>
      <c r="Q63" s="571">
        <v>2174.2498422712933</v>
      </c>
    </row>
    <row r="64" spans="1:17" ht="14.4" customHeight="1" x14ac:dyDescent="0.3">
      <c r="A64" s="566" t="s">
        <v>1674</v>
      </c>
      <c r="B64" s="567" t="s">
        <v>1468</v>
      </c>
      <c r="C64" s="567" t="s">
        <v>1469</v>
      </c>
      <c r="D64" s="567" t="s">
        <v>1479</v>
      </c>
      <c r="E64" s="567" t="s">
        <v>1480</v>
      </c>
      <c r="F64" s="570">
        <v>1</v>
      </c>
      <c r="G64" s="570">
        <v>872.66000000000008</v>
      </c>
      <c r="H64" s="570">
        <v>1</v>
      </c>
      <c r="I64" s="570">
        <v>872.66000000000008</v>
      </c>
      <c r="J64" s="570">
        <v>0.9</v>
      </c>
      <c r="K64" s="570">
        <v>842.94</v>
      </c>
      <c r="L64" s="570">
        <v>0.96594320812229273</v>
      </c>
      <c r="M64" s="570">
        <v>936.6</v>
      </c>
      <c r="N64" s="570">
        <v>0.6</v>
      </c>
      <c r="O64" s="570">
        <v>565.24</v>
      </c>
      <c r="P64" s="583">
        <v>0.64772076180872273</v>
      </c>
      <c r="Q64" s="571">
        <v>942.06666666666672</v>
      </c>
    </row>
    <row r="65" spans="1:17" ht="14.4" customHeight="1" x14ac:dyDescent="0.3">
      <c r="A65" s="566" t="s">
        <v>1674</v>
      </c>
      <c r="B65" s="567" t="s">
        <v>1468</v>
      </c>
      <c r="C65" s="567" t="s">
        <v>1485</v>
      </c>
      <c r="D65" s="567" t="s">
        <v>1486</v>
      </c>
      <c r="E65" s="567" t="s">
        <v>1487</v>
      </c>
      <c r="F65" s="570"/>
      <c r="G65" s="570"/>
      <c r="H65" s="570"/>
      <c r="I65" s="570"/>
      <c r="J65" s="570">
        <v>180</v>
      </c>
      <c r="K65" s="570">
        <v>3522.6</v>
      </c>
      <c r="L65" s="570"/>
      <c r="M65" s="570">
        <v>19.57</v>
      </c>
      <c r="N65" s="570"/>
      <c r="O65" s="570"/>
      <c r="P65" s="583"/>
      <c r="Q65" s="571"/>
    </row>
    <row r="66" spans="1:17" ht="14.4" customHeight="1" x14ac:dyDescent="0.3">
      <c r="A66" s="566" t="s">
        <v>1674</v>
      </c>
      <c r="B66" s="567" t="s">
        <v>1468</v>
      </c>
      <c r="C66" s="567" t="s">
        <v>1485</v>
      </c>
      <c r="D66" s="567" t="s">
        <v>1488</v>
      </c>
      <c r="E66" s="567" t="s">
        <v>1489</v>
      </c>
      <c r="F66" s="570">
        <v>1260</v>
      </c>
      <c r="G66" s="570">
        <v>1549.8000000000002</v>
      </c>
      <c r="H66" s="570">
        <v>1</v>
      </c>
      <c r="I66" s="570">
        <v>1.2300000000000002</v>
      </c>
      <c r="J66" s="570">
        <v>1180</v>
      </c>
      <c r="K66" s="570">
        <v>2194.4</v>
      </c>
      <c r="L66" s="570">
        <v>1.4159246354368304</v>
      </c>
      <c r="M66" s="570">
        <v>1.8596610169491525</v>
      </c>
      <c r="N66" s="570">
        <v>1320</v>
      </c>
      <c r="O66" s="570">
        <v>2515.6000000000004</v>
      </c>
      <c r="P66" s="583">
        <v>1.623177184152794</v>
      </c>
      <c r="Q66" s="571">
        <v>1.905757575757576</v>
      </c>
    </row>
    <row r="67" spans="1:17" ht="14.4" customHeight="1" x14ac:dyDescent="0.3">
      <c r="A67" s="566" t="s">
        <v>1674</v>
      </c>
      <c r="B67" s="567" t="s">
        <v>1468</v>
      </c>
      <c r="C67" s="567" t="s">
        <v>1485</v>
      </c>
      <c r="D67" s="567" t="s">
        <v>1492</v>
      </c>
      <c r="E67" s="567" t="s">
        <v>1493</v>
      </c>
      <c r="F67" s="570">
        <v>12605</v>
      </c>
      <c r="G67" s="570">
        <v>57309.75</v>
      </c>
      <c r="H67" s="570">
        <v>1</v>
      </c>
      <c r="I67" s="570">
        <v>4.5465886552955173</v>
      </c>
      <c r="J67" s="570">
        <v>15420</v>
      </c>
      <c r="K67" s="570">
        <v>71038.199999999983</v>
      </c>
      <c r="L67" s="570">
        <v>1.2395482444086736</v>
      </c>
      <c r="M67" s="570">
        <v>4.6068871595330725</v>
      </c>
      <c r="N67" s="570">
        <v>13460</v>
      </c>
      <c r="O67" s="570">
        <v>64505.599999999991</v>
      </c>
      <c r="P67" s="583">
        <v>1.1255606593991423</v>
      </c>
      <c r="Q67" s="571">
        <v>4.7923922734026743</v>
      </c>
    </row>
    <row r="68" spans="1:17" ht="14.4" customHeight="1" x14ac:dyDescent="0.3">
      <c r="A68" s="566" t="s">
        <v>1674</v>
      </c>
      <c r="B68" s="567" t="s">
        <v>1468</v>
      </c>
      <c r="C68" s="567" t="s">
        <v>1485</v>
      </c>
      <c r="D68" s="567" t="s">
        <v>1498</v>
      </c>
      <c r="E68" s="567" t="s">
        <v>1499</v>
      </c>
      <c r="F68" s="570"/>
      <c r="G68" s="570"/>
      <c r="H68" s="570"/>
      <c r="I68" s="570"/>
      <c r="J68" s="570"/>
      <c r="K68" s="570"/>
      <c r="L68" s="570"/>
      <c r="M68" s="570"/>
      <c r="N68" s="570">
        <v>700</v>
      </c>
      <c r="O68" s="570">
        <v>4004</v>
      </c>
      <c r="P68" s="583"/>
      <c r="Q68" s="571">
        <v>5.72</v>
      </c>
    </row>
    <row r="69" spans="1:17" ht="14.4" customHeight="1" x14ac:dyDescent="0.3">
      <c r="A69" s="566" t="s">
        <v>1674</v>
      </c>
      <c r="B69" s="567" t="s">
        <v>1468</v>
      </c>
      <c r="C69" s="567" t="s">
        <v>1485</v>
      </c>
      <c r="D69" s="567" t="s">
        <v>1500</v>
      </c>
      <c r="E69" s="567" t="s">
        <v>1501</v>
      </c>
      <c r="F69" s="570">
        <v>54000</v>
      </c>
      <c r="G69" s="570">
        <v>286200</v>
      </c>
      <c r="H69" s="570">
        <v>1</v>
      </c>
      <c r="I69" s="570">
        <v>5.3</v>
      </c>
      <c r="J69" s="570">
        <v>65500</v>
      </c>
      <c r="K69" s="570">
        <v>353286.5</v>
      </c>
      <c r="L69" s="570">
        <v>1.2344042627533194</v>
      </c>
      <c r="M69" s="570">
        <v>5.393687022900763</v>
      </c>
      <c r="N69" s="570">
        <v>29100</v>
      </c>
      <c r="O69" s="570">
        <v>161520</v>
      </c>
      <c r="P69" s="583">
        <v>0.56436058700209646</v>
      </c>
      <c r="Q69" s="571">
        <v>5.5505154639175256</v>
      </c>
    </row>
    <row r="70" spans="1:17" ht="14.4" customHeight="1" x14ac:dyDescent="0.3">
      <c r="A70" s="566" t="s">
        <v>1674</v>
      </c>
      <c r="B70" s="567" t="s">
        <v>1468</v>
      </c>
      <c r="C70" s="567" t="s">
        <v>1485</v>
      </c>
      <c r="D70" s="567" t="s">
        <v>1502</v>
      </c>
      <c r="E70" s="567" t="s">
        <v>1503</v>
      </c>
      <c r="F70" s="570"/>
      <c r="G70" s="570"/>
      <c r="H70" s="570"/>
      <c r="I70" s="570"/>
      <c r="J70" s="570"/>
      <c r="K70" s="570"/>
      <c r="L70" s="570"/>
      <c r="M70" s="570"/>
      <c r="N70" s="570">
        <v>140</v>
      </c>
      <c r="O70" s="570">
        <v>1044.4000000000001</v>
      </c>
      <c r="P70" s="583"/>
      <c r="Q70" s="571">
        <v>7.4600000000000009</v>
      </c>
    </row>
    <row r="71" spans="1:17" ht="14.4" customHeight="1" x14ac:dyDescent="0.3">
      <c r="A71" s="566" t="s">
        <v>1674</v>
      </c>
      <c r="B71" s="567" t="s">
        <v>1468</v>
      </c>
      <c r="C71" s="567" t="s">
        <v>1485</v>
      </c>
      <c r="D71" s="567" t="s">
        <v>1675</v>
      </c>
      <c r="E71" s="567" t="s">
        <v>1676</v>
      </c>
      <c r="F71" s="570">
        <v>30</v>
      </c>
      <c r="G71" s="570">
        <v>170.4</v>
      </c>
      <c r="H71" s="570">
        <v>1</v>
      </c>
      <c r="I71" s="570">
        <v>5.6800000000000006</v>
      </c>
      <c r="J71" s="570"/>
      <c r="K71" s="570"/>
      <c r="L71" s="570"/>
      <c r="M71" s="570"/>
      <c r="N71" s="570"/>
      <c r="O71" s="570"/>
      <c r="P71" s="583"/>
      <c r="Q71" s="571"/>
    </row>
    <row r="72" spans="1:17" ht="14.4" customHeight="1" x14ac:dyDescent="0.3">
      <c r="A72" s="566" t="s">
        <v>1674</v>
      </c>
      <c r="B72" s="567" t="s">
        <v>1468</v>
      </c>
      <c r="C72" s="567" t="s">
        <v>1485</v>
      </c>
      <c r="D72" s="567" t="s">
        <v>1504</v>
      </c>
      <c r="E72" s="567" t="s">
        <v>1505</v>
      </c>
      <c r="F72" s="570">
        <v>120</v>
      </c>
      <c r="G72" s="570">
        <v>622.79999999999995</v>
      </c>
      <c r="H72" s="570">
        <v>1</v>
      </c>
      <c r="I72" s="570">
        <v>5.1899999999999995</v>
      </c>
      <c r="J72" s="570">
        <v>365</v>
      </c>
      <c r="K72" s="570">
        <v>2925.3</v>
      </c>
      <c r="L72" s="570">
        <v>4.6970134874759157</v>
      </c>
      <c r="M72" s="570">
        <v>8.0145205479452066</v>
      </c>
      <c r="N72" s="570">
        <v>300</v>
      </c>
      <c r="O72" s="570">
        <v>2309.6000000000004</v>
      </c>
      <c r="P72" s="583">
        <v>3.7084136159280678</v>
      </c>
      <c r="Q72" s="571">
        <v>7.6986666666666679</v>
      </c>
    </row>
    <row r="73" spans="1:17" ht="14.4" customHeight="1" x14ac:dyDescent="0.3">
      <c r="A73" s="566" t="s">
        <v>1674</v>
      </c>
      <c r="B73" s="567" t="s">
        <v>1468</v>
      </c>
      <c r="C73" s="567" t="s">
        <v>1485</v>
      </c>
      <c r="D73" s="567" t="s">
        <v>1506</v>
      </c>
      <c r="E73" s="567" t="s">
        <v>1507</v>
      </c>
      <c r="F73" s="570"/>
      <c r="G73" s="570"/>
      <c r="H73" s="570"/>
      <c r="I73" s="570"/>
      <c r="J73" s="570">
        <v>480</v>
      </c>
      <c r="K73" s="570">
        <v>4118.1000000000004</v>
      </c>
      <c r="L73" s="570"/>
      <c r="M73" s="570">
        <v>8.5793750000000006</v>
      </c>
      <c r="N73" s="570">
        <v>140</v>
      </c>
      <c r="O73" s="570">
        <v>1229.2</v>
      </c>
      <c r="P73" s="583"/>
      <c r="Q73" s="571">
        <v>8.7800000000000011</v>
      </c>
    </row>
    <row r="74" spans="1:17" ht="14.4" customHeight="1" x14ac:dyDescent="0.3">
      <c r="A74" s="566" t="s">
        <v>1674</v>
      </c>
      <c r="B74" s="567" t="s">
        <v>1468</v>
      </c>
      <c r="C74" s="567" t="s">
        <v>1485</v>
      </c>
      <c r="D74" s="567" t="s">
        <v>1508</v>
      </c>
      <c r="E74" s="567" t="s">
        <v>1509</v>
      </c>
      <c r="F74" s="570">
        <v>800</v>
      </c>
      <c r="G74" s="570">
        <v>10864</v>
      </c>
      <c r="H74" s="570">
        <v>1</v>
      </c>
      <c r="I74" s="570">
        <v>13.58</v>
      </c>
      <c r="J74" s="570"/>
      <c r="K74" s="570"/>
      <c r="L74" s="570"/>
      <c r="M74" s="570"/>
      <c r="N74" s="570"/>
      <c r="O74" s="570"/>
      <c r="P74" s="583"/>
      <c r="Q74" s="571"/>
    </row>
    <row r="75" spans="1:17" ht="14.4" customHeight="1" x14ac:dyDescent="0.3">
      <c r="A75" s="566" t="s">
        <v>1674</v>
      </c>
      <c r="B75" s="567" t="s">
        <v>1468</v>
      </c>
      <c r="C75" s="567" t="s">
        <v>1485</v>
      </c>
      <c r="D75" s="567" t="s">
        <v>1516</v>
      </c>
      <c r="E75" s="567" t="s">
        <v>1517</v>
      </c>
      <c r="F75" s="570">
        <v>4400</v>
      </c>
      <c r="G75" s="570">
        <v>61600</v>
      </c>
      <c r="H75" s="570">
        <v>1</v>
      </c>
      <c r="I75" s="570">
        <v>14</v>
      </c>
      <c r="J75" s="570">
        <v>3157</v>
      </c>
      <c r="K75" s="570">
        <v>51357.929999999993</v>
      </c>
      <c r="L75" s="570">
        <v>0.83373262987012975</v>
      </c>
      <c r="M75" s="570">
        <v>16.267953753563507</v>
      </c>
      <c r="N75" s="570">
        <v>2097</v>
      </c>
      <c r="O75" s="570">
        <v>36592.65</v>
      </c>
      <c r="P75" s="583">
        <v>0.59403652597402601</v>
      </c>
      <c r="Q75" s="571">
        <v>17.45</v>
      </c>
    </row>
    <row r="76" spans="1:17" ht="14.4" customHeight="1" x14ac:dyDescent="0.3">
      <c r="A76" s="566" t="s">
        <v>1674</v>
      </c>
      <c r="B76" s="567" t="s">
        <v>1468</v>
      </c>
      <c r="C76" s="567" t="s">
        <v>1485</v>
      </c>
      <c r="D76" s="567" t="s">
        <v>1520</v>
      </c>
      <c r="E76" s="567" t="s">
        <v>1521</v>
      </c>
      <c r="F76" s="570"/>
      <c r="G76" s="570"/>
      <c r="H76" s="570"/>
      <c r="I76" s="570"/>
      <c r="J76" s="570"/>
      <c r="K76" s="570"/>
      <c r="L76" s="570"/>
      <c r="M76" s="570"/>
      <c r="N76" s="570">
        <v>5.5</v>
      </c>
      <c r="O76" s="570">
        <v>24566.3</v>
      </c>
      <c r="P76" s="583"/>
      <c r="Q76" s="571">
        <v>4466.5999999999995</v>
      </c>
    </row>
    <row r="77" spans="1:17" ht="14.4" customHeight="1" x14ac:dyDescent="0.3">
      <c r="A77" s="566" t="s">
        <v>1674</v>
      </c>
      <c r="B77" s="567" t="s">
        <v>1468</v>
      </c>
      <c r="C77" s="567" t="s">
        <v>1485</v>
      </c>
      <c r="D77" s="567" t="s">
        <v>1522</v>
      </c>
      <c r="E77" s="567" t="s">
        <v>1523</v>
      </c>
      <c r="F77" s="570">
        <v>35</v>
      </c>
      <c r="G77" s="570">
        <v>72324.549999999988</v>
      </c>
      <c r="H77" s="570">
        <v>1</v>
      </c>
      <c r="I77" s="570">
        <v>2066.4157142857139</v>
      </c>
      <c r="J77" s="570">
        <v>42</v>
      </c>
      <c r="K77" s="570">
        <v>91216.98000000001</v>
      </c>
      <c r="L77" s="570">
        <v>1.2612173874569566</v>
      </c>
      <c r="M77" s="570">
        <v>2171.8328571428574</v>
      </c>
      <c r="N77" s="570">
        <v>33</v>
      </c>
      <c r="O77" s="570">
        <v>75583.47</v>
      </c>
      <c r="P77" s="583">
        <v>1.0450596650791468</v>
      </c>
      <c r="Q77" s="571">
        <v>2290.4081818181817</v>
      </c>
    </row>
    <row r="78" spans="1:17" ht="14.4" customHeight="1" x14ac:dyDescent="0.3">
      <c r="A78" s="566" t="s">
        <v>1674</v>
      </c>
      <c r="B78" s="567" t="s">
        <v>1468</v>
      </c>
      <c r="C78" s="567" t="s">
        <v>1485</v>
      </c>
      <c r="D78" s="567" t="s">
        <v>1524</v>
      </c>
      <c r="E78" s="567" t="s">
        <v>1525</v>
      </c>
      <c r="F78" s="570">
        <v>268</v>
      </c>
      <c r="G78" s="570">
        <v>39286.120000000003</v>
      </c>
      <c r="H78" s="570">
        <v>1</v>
      </c>
      <c r="I78" s="570">
        <v>146.59</v>
      </c>
      <c r="J78" s="570">
        <v>277</v>
      </c>
      <c r="K78" s="570">
        <v>49386.33</v>
      </c>
      <c r="L78" s="570">
        <v>1.2570935994697363</v>
      </c>
      <c r="M78" s="570">
        <v>178.29000000000002</v>
      </c>
      <c r="N78" s="570"/>
      <c r="O78" s="570"/>
      <c r="P78" s="583"/>
      <c r="Q78" s="571"/>
    </row>
    <row r="79" spans="1:17" ht="14.4" customHeight="1" x14ac:dyDescent="0.3">
      <c r="A79" s="566" t="s">
        <v>1674</v>
      </c>
      <c r="B79" s="567" t="s">
        <v>1468</v>
      </c>
      <c r="C79" s="567" t="s">
        <v>1485</v>
      </c>
      <c r="D79" s="567" t="s">
        <v>1526</v>
      </c>
      <c r="E79" s="567" t="s">
        <v>1527</v>
      </c>
      <c r="F79" s="570">
        <v>10568</v>
      </c>
      <c r="G79" s="570">
        <v>23460.959999999999</v>
      </c>
      <c r="H79" s="570">
        <v>1</v>
      </c>
      <c r="I79" s="570">
        <v>2.2199999999999998</v>
      </c>
      <c r="J79" s="570">
        <v>11534</v>
      </c>
      <c r="K79" s="570">
        <v>34574.03</v>
      </c>
      <c r="L79" s="570">
        <v>1.4736835150820768</v>
      </c>
      <c r="M79" s="570">
        <v>2.9975749956649902</v>
      </c>
      <c r="N79" s="570">
        <v>6623</v>
      </c>
      <c r="O79" s="570">
        <v>20601.61</v>
      </c>
      <c r="P79" s="583">
        <v>0.87812306060792067</v>
      </c>
      <c r="Q79" s="571">
        <v>3.1106160350294427</v>
      </c>
    </row>
    <row r="80" spans="1:17" ht="14.4" customHeight="1" x14ac:dyDescent="0.3">
      <c r="A80" s="566" t="s">
        <v>1674</v>
      </c>
      <c r="B80" s="567" t="s">
        <v>1468</v>
      </c>
      <c r="C80" s="567" t="s">
        <v>1485</v>
      </c>
      <c r="D80" s="567" t="s">
        <v>1528</v>
      </c>
      <c r="E80" s="567" t="s">
        <v>1529</v>
      </c>
      <c r="F80" s="570"/>
      <c r="G80" s="570"/>
      <c r="H80" s="570"/>
      <c r="I80" s="570"/>
      <c r="J80" s="570"/>
      <c r="K80" s="570"/>
      <c r="L80" s="570"/>
      <c r="M80" s="570"/>
      <c r="N80" s="570">
        <v>300</v>
      </c>
      <c r="O80" s="570">
        <v>1857</v>
      </c>
      <c r="P80" s="583"/>
      <c r="Q80" s="571">
        <v>6.19</v>
      </c>
    </row>
    <row r="81" spans="1:17" ht="14.4" customHeight="1" x14ac:dyDescent="0.3">
      <c r="A81" s="566" t="s">
        <v>1674</v>
      </c>
      <c r="B81" s="567" t="s">
        <v>1468</v>
      </c>
      <c r="C81" s="567" t="s">
        <v>1485</v>
      </c>
      <c r="D81" s="567" t="s">
        <v>1530</v>
      </c>
      <c r="E81" s="567" t="s">
        <v>1531</v>
      </c>
      <c r="F81" s="570"/>
      <c r="G81" s="570"/>
      <c r="H81" s="570"/>
      <c r="I81" s="570"/>
      <c r="J81" s="570">
        <v>220</v>
      </c>
      <c r="K81" s="570">
        <v>51453.599999999999</v>
      </c>
      <c r="L81" s="570"/>
      <c r="M81" s="570">
        <v>233.88</v>
      </c>
      <c r="N81" s="570"/>
      <c r="O81" s="570"/>
      <c r="P81" s="583"/>
      <c r="Q81" s="571"/>
    </row>
    <row r="82" spans="1:17" ht="14.4" customHeight="1" x14ac:dyDescent="0.3">
      <c r="A82" s="566" t="s">
        <v>1674</v>
      </c>
      <c r="B82" s="567" t="s">
        <v>1468</v>
      </c>
      <c r="C82" s="567" t="s">
        <v>1485</v>
      </c>
      <c r="D82" s="567" t="s">
        <v>1534</v>
      </c>
      <c r="E82" s="567" t="s">
        <v>1535</v>
      </c>
      <c r="F82" s="570">
        <v>11685</v>
      </c>
      <c r="G82" s="570">
        <v>406747.68</v>
      </c>
      <c r="H82" s="570">
        <v>1</v>
      </c>
      <c r="I82" s="570">
        <v>34.809386392811298</v>
      </c>
      <c r="J82" s="570">
        <v>16863</v>
      </c>
      <c r="K82" s="570">
        <v>537103.38000000012</v>
      </c>
      <c r="L82" s="570">
        <v>1.3204829588702267</v>
      </c>
      <c r="M82" s="570">
        <v>31.850998043052844</v>
      </c>
      <c r="N82" s="570">
        <v>15583</v>
      </c>
      <c r="O82" s="570">
        <v>517031.01</v>
      </c>
      <c r="P82" s="583">
        <v>1.2711345028446137</v>
      </c>
      <c r="Q82" s="571">
        <v>33.179170249631007</v>
      </c>
    </row>
    <row r="83" spans="1:17" ht="14.4" customHeight="1" x14ac:dyDescent="0.3">
      <c r="A83" s="566" t="s">
        <v>1674</v>
      </c>
      <c r="B83" s="567" t="s">
        <v>1468</v>
      </c>
      <c r="C83" s="567" t="s">
        <v>1546</v>
      </c>
      <c r="D83" s="567" t="s">
        <v>1547</v>
      </c>
      <c r="E83" s="567" t="s">
        <v>1548</v>
      </c>
      <c r="F83" s="570"/>
      <c r="G83" s="570"/>
      <c r="H83" s="570"/>
      <c r="I83" s="570"/>
      <c r="J83" s="570">
        <v>1</v>
      </c>
      <c r="K83" s="570">
        <v>884.32</v>
      </c>
      <c r="L83" s="570"/>
      <c r="M83" s="570">
        <v>884.32</v>
      </c>
      <c r="N83" s="570"/>
      <c r="O83" s="570"/>
      <c r="P83" s="583"/>
      <c r="Q83" s="571"/>
    </row>
    <row r="84" spans="1:17" ht="14.4" customHeight="1" x14ac:dyDescent="0.3">
      <c r="A84" s="566" t="s">
        <v>1674</v>
      </c>
      <c r="B84" s="567" t="s">
        <v>1468</v>
      </c>
      <c r="C84" s="567" t="s">
        <v>1549</v>
      </c>
      <c r="D84" s="567" t="s">
        <v>1550</v>
      </c>
      <c r="E84" s="567" t="s">
        <v>1551</v>
      </c>
      <c r="F84" s="570">
        <v>9</v>
      </c>
      <c r="G84" s="570">
        <v>306</v>
      </c>
      <c r="H84" s="570">
        <v>1</v>
      </c>
      <c r="I84" s="570">
        <v>34</v>
      </c>
      <c r="J84" s="570">
        <v>5</v>
      </c>
      <c r="K84" s="570">
        <v>170</v>
      </c>
      <c r="L84" s="570">
        <v>0.55555555555555558</v>
      </c>
      <c r="M84" s="570">
        <v>34</v>
      </c>
      <c r="N84" s="570">
        <v>1</v>
      </c>
      <c r="O84" s="570">
        <v>34</v>
      </c>
      <c r="P84" s="583">
        <v>0.1111111111111111</v>
      </c>
      <c r="Q84" s="571">
        <v>34</v>
      </c>
    </row>
    <row r="85" spans="1:17" ht="14.4" customHeight="1" x14ac:dyDescent="0.3">
      <c r="A85" s="566" t="s">
        <v>1674</v>
      </c>
      <c r="B85" s="567" t="s">
        <v>1468</v>
      </c>
      <c r="C85" s="567" t="s">
        <v>1549</v>
      </c>
      <c r="D85" s="567" t="s">
        <v>1554</v>
      </c>
      <c r="E85" s="567" t="s">
        <v>1555</v>
      </c>
      <c r="F85" s="570">
        <v>7</v>
      </c>
      <c r="G85" s="570">
        <v>4032</v>
      </c>
      <c r="H85" s="570">
        <v>1</v>
      </c>
      <c r="I85" s="570">
        <v>576</v>
      </c>
      <c r="J85" s="570">
        <v>6</v>
      </c>
      <c r="K85" s="570">
        <v>3468</v>
      </c>
      <c r="L85" s="570">
        <v>0.86011904761904767</v>
      </c>
      <c r="M85" s="570">
        <v>578</v>
      </c>
      <c r="N85" s="570">
        <v>4</v>
      </c>
      <c r="O85" s="570">
        <v>2320</v>
      </c>
      <c r="P85" s="583">
        <v>0.57539682539682535</v>
      </c>
      <c r="Q85" s="571">
        <v>580</v>
      </c>
    </row>
    <row r="86" spans="1:17" ht="14.4" customHeight="1" x14ac:dyDescent="0.3">
      <c r="A86" s="566" t="s">
        <v>1674</v>
      </c>
      <c r="B86" s="567" t="s">
        <v>1468</v>
      </c>
      <c r="C86" s="567" t="s">
        <v>1549</v>
      </c>
      <c r="D86" s="567" t="s">
        <v>1556</v>
      </c>
      <c r="E86" s="567" t="s">
        <v>1557</v>
      </c>
      <c r="F86" s="570">
        <v>1</v>
      </c>
      <c r="G86" s="570">
        <v>417</v>
      </c>
      <c r="H86" s="570">
        <v>1</v>
      </c>
      <c r="I86" s="570">
        <v>417</v>
      </c>
      <c r="J86" s="570">
        <v>9</v>
      </c>
      <c r="K86" s="570">
        <v>3771</v>
      </c>
      <c r="L86" s="570">
        <v>9.043165467625899</v>
      </c>
      <c r="M86" s="570">
        <v>419</v>
      </c>
      <c r="N86" s="570">
        <v>3</v>
      </c>
      <c r="O86" s="570">
        <v>1260</v>
      </c>
      <c r="P86" s="583">
        <v>3.0215827338129495</v>
      </c>
      <c r="Q86" s="571">
        <v>420</v>
      </c>
    </row>
    <row r="87" spans="1:17" ht="14.4" customHeight="1" x14ac:dyDescent="0.3">
      <c r="A87" s="566" t="s">
        <v>1674</v>
      </c>
      <c r="B87" s="567" t="s">
        <v>1468</v>
      </c>
      <c r="C87" s="567" t="s">
        <v>1549</v>
      </c>
      <c r="D87" s="567" t="s">
        <v>1562</v>
      </c>
      <c r="E87" s="567" t="s">
        <v>1563</v>
      </c>
      <c r="F87" s="570"/>
      <c r="G87" s="570"/>
      <c r="H87" s="570"/>
      <c r="I87" s="570"/>
      <c r="J87" s="570">
        <v>1</v>
      </c>
      <c r="K87" s="570">
        <v>300</v>
      </c>
      <c r="L87" s="570"/>
      <c r="M87" s="570">
        <v>300</v>
      </c>
      <c r="N87" s="570"/>
      <c r="O87" s="570"/>
      <c r="P87" s="583"/>
      <c r="Q87" s="571"/>
    </row>
    <row r="88" spans="1:17" ht="14.4" customHeight="1" x14ac:dyDescent="0.3">
      <c r="A88" s="566" t="s">
        <v>1674</v>
      </c>
      <c r="B88" s="567" t="s">
        <v>1468</v>
      </c>
      <c r="C88" s="567" t="s">
        <v>1549</v>
      </c>
      <c r="D88" s="567" t="s">
        <v>1573</v>
      </c>
      <c r="E88" s="567" t="s">
        <v>1574</v>
      </c>
      <c r="F88" s="570">
        <v>4</v>
      </c>
      <c r="G88" s="570">
        <v>1668</v>
      </c>
      <c r="H88" s="570">
        <v>1</v>
      </c>
      <c r="I88" s="570">
        <v>417</v>
      </c>
      <c r="J88" s="570">
        <v>2</v>
      </c>
      <c r="K88" s="570">
        <v>834</v>
      </c>
      <c r="L88" s="570">
        <v>0.5</v>
      </c>
      <c r="M88" s="570">
        <v>417</v>
      </c>
      <c r="N88" s="570">
        <v>5</v>
      </c>
      <c r="O88" s="570">
        <v>2090</v>
      </c>
      <c r="P88" s="583">
        <v>1.2529976019184652</v>
      </c>
      <c r="Q88" s="571">
        <v>418</v>
      </c>
    </row>
    <row r="89" spans="1:17" ht="14.4" customHeight="1" x14ac:dyDescent="0.3">
      <c r="A89" s="566" t="s">
        <v>1674</v>
      </c>
      <c r="B89" s="567" t="s">
        <v>1468</v>
      </c>
      <c r="C89" s="567" t="s">
        <v>1549</v>
      </c>
      <c r="D89" s="567" t="s">
        <v>1579</v>
      </c>
      <c r="E89" s="567" t="s">
        <v>1580</v>
      </c>
      <c r="F89" s="570">
        <v>5</v>
      </c>
      <c r="G89" s="570">
        <v>9785</v>
      </c>
      <c r="H89" s="570">
        <v>1</v>
      </c>
      <c r="I89" s="570">
        <v>1957</v>
      </c>
      <c r="J89" s="570">
        <v>8</v>
      </c>
      <c r="K89" s="570">
        <v>15688</v>
      </c>
      <c r="L89" s="570">
        <v>1.6032703117015841</v>
      </c>
      <c r="M89" s="570">
        <v>1961</v>
      </c>
      <c r="N89" s="570">
        <v>5</v>
      </c>
      <c r="O89" s="570">
        <v>9825</v>
      </c>
      <c r="P89" s="583">
        <v>1.00408788962698</v>
      </c>
      <c r="Q89" s="571">
        <v>1965</v>
      </c>
    </row>
    <row r="90" spans="1:17" ht="14.4" customHeight="1" x14ac:dyDescent="0.3">
      <c r="A90" s="566" t="s">
        <v>1674</v>
      </c>
      <c r="B90" s="567" t="s">
        <v>1468</v>
      </c>
      <c r="C90" s="567" t="s">
        <v>1549</v>
      </c>
      <c r="D90" s="567" t="s">
        <v>1581</v>
      </c>
      <c r="E90" s="567" t="s">
        <v>1582</v>
      </c>
      <c r="F90" s="570">
        <v>1</v>
      </c>
      <c r="G90" s="570">
        <v>2976</v>
      </c>
      <c r="H90" s="570">
        <v>1</v>
      </c>
      <c r="I90" s="570">
        <v>2976</v>
      </c>
      <c r="J90" s="570"/>
      <c r="K90" s="570"/>
      <c r="L90" s="570"/>
      <c r="M90" s="570"/>
      <c r="N90" s="570"/>
      <c r="O90" s="570"/>
      <c r="P90" s="583"/>
      <c r="Q90" s="571"/>
    </row>
    <row r="91" spans="1:17" ht="14.4" customHeight="1" x14ac:dyDescent="0.3">
      <c r="A91" s="566" t="s">
        <v>1674</v>
      </c>
      <c r="B91" s="567" t="s">
        <v>1468</v>
      </c>
      <c r="C91" s="567" t="s">
        <v>1549</v>
      </c>
      <c r="D91" s="567" t="s">
        <v>1583</v>
      </c>
      <c r="E91" s="567" t="s">
        <v>1584</v>
      </c>
      <c r="F91" s="570">
        <v>4</v>
      </c>
      <c r="G91" s="570">
        <v>2544</v>
      </c>
      <c r="H91" s="570">
        <v>1</v>
      </c>
      <c r="I91" s="570">
        <v>636</v>
      </c>
      <c r="J91" s="570">
        <v>3</v>
      </c>
      <c r="K91" s="570">
        <v>1914</v>
      </c>
      <c r="L91" s="570">
        <v>0.75235849056603776</v>
      </c>
      <c r="M91" s="570">
        <v>638</v>
      </c>
      <c r="N91" s="570">
        <v>8</v>
      </c>
      <c r="O91" s="570">
        <v>5112</v>
      </c>
      <c r="P91" s="583">
        <v>2.0094339622641511</v>
      </c>
      <c r="Q91" s="571">
        <v>639</v>
      </c>
    </row>
    <row r="92" spans="1:17" ht="14.4" customHeight="1" x14ac:dyDescent="0.3">
      <c r="A92" s="566" t="s">
        <v>1674</v>
      </c>
      <c r="B92" s="567" t="s">
        <v>1468</v>
      </c>
      <c r="C92" s="567" t="s">
        <v>1549</v>
      </c>
      <c r="D92" s="567" t="s">
        <v>1593</v>
      </c>
      <c r="E92" s="567" t="s">
        <v>1594</v>
      </c>
      <c r="F92" s="570"/>
      <c r="G92" s="570"/>
      <c r="H92" s="570"/>
      <c r="I92" s="570"/>
      <c r="J92" s="570">
        <v>3</v>
      </c>
      <c r="K92" s="570">
        <v>549</v>
      </c>
      <c r="L92" s="570"/>
      <c r="M92" s="570">
        <v>183</v>
      </c>
      <c r="N92" s="570"/>
      <c r="O92" s="570"/>
      <c r="P92" s="583"/>
      <c r="Q92" s="571"/>
    </row>
    <row r="93" spans="1:17" ht="14.4" customHeight="1" x14ac:dyDescent="0.3">
      <c r="A93" s="566" t="s">
        <v>1674</v>
      </c>
      <c r="B93" s="567" t="s">
        <v>1468</v>
      </c>
      <c r="C93" s="567" t="s">
        <v>1549</v>
      </c>
      <c r="D93" s="567" t="s">
        <v>1597</v>
      </c>
      <c r="E93" s="567" t="s">
        <v>1598</v>
      </c>
      <c r="F93" s="570"/>
      <c r="G93" s="570"/>
      <c r="H93" s="570"/>
      <c r="I93" s="570"/>
      <c r="J93" s="570"/>
      <c r="K93" s="570"/>
      <c r="L93" s="570"/>
      <c r="M93" s="570"/>
      <c r="N93" s="570">
        <v>1</v>
      </c>
      <c r="O93" s="570">
        <v>1383</v>
      </c>
      <c r="P93" s="583"/>
      <c r="Q93" s="571">
        <v>1383</v>
      </c>
    </row>
    <row r="94" spans="1:17" ht="14.4" customHeight="1" x14ac:dyDescent="0.3">
      <c r="A94" s="566" t="s">
        <v>1674</v>
      </c>
      <c r="B94" s="567" t="s">
        <v>1468</v>
      </c>
      <c r="C94" s="567" t="s">
        <v>1549</v>
      </c>
      <c r="D94" s="567" t="s">
        <v>1599</v>
      </c>
      <c r="E94" s="567" t="s">
        <v>1600</v>
      </c>
      <c r="F94" s="570"/>
      <c r="G94" s="570"/>
      <c r="H94" s="570"/>
      <c r="I94" s="570"/>
      <c r="J94" s="570">
        <v>4</v>
      </c>
      <c r="K94" s="570">
        <v>7344</v>
      </c>
      <c r="L94" s="570"/>
      <c r="M94" s="570">
        <v>1836</v>
      </c>
      <c r="N94" s="570">
        <v>1</v>
      </c>
      <c r="O94" s="570">
        <v>1840</v>
      </c>
      <c r="P94" s="583"/>
      <c r="Q94" s="571">
        <v>1840</v>
      </c>
    </row>
    <row r="95" spans="1:17" ht="14.4" customHeight="1" x14ac:dyDescent="0.3">
      <c r="A95" s="566" t="s">
        <v>1674</v>
      </c>
      <c r="B95" s="567" t="s">
        <v>1468</v>
      </c>
      <c r="C95" s="567" t="s">
        <v>1549</v>
      </c>
      <c r="D95" s="567" t="s">
        <v>1607</v>
      </c>
      <c r="E95" s="567" t="s">
        <v>1608</v>
      </c>
      <c r="F95" s="570"/>
      <c r="G95" s="570"/>
      <c r="H95" s="570"/>
      <c r="I95" s="570"/>
      <c r="J95" s="570"/>
      <c r="K95" s="570"/>
      <c r="L95" s="570"/>
      <c r="M95" s="570"/>
      <c r="N95" s="570">
        <v>1</v>
      </c>
      <c r="O95" s="570">
        <v>1196</v>
      </c>
      <c r="P95" s="583"/>
      <c r="Q95" s="571">
        <v>1196</v>
      </c>
    </row>
    <row r="96" spans="1:17" ht="14.4" customHeight="1" x14ac:dyDescent="0.3">
      <c r="A96" s="566" t="s">
        <v>1674</v>
      </c>
      <c r="B96" s="567" t="s">
        <v>1468</v>
      </c>
      <c r="C96" s="567" t="s">
        <v>1549</v>
      </c>
      <c r="D96" s="567" t="s">
        <v>1609</v>
      </c>
      <c r="E96" s="567" t="s">
        <v>1610</v>
      </c>
      <c r="F96" s="570">
        <v>8</v>
      </c>
      <c r="G96" s="570">
        <v>17856</v>
      </c>
      <c r="H96" s="570">
        <v>1</v>
      </c>
      <c r="I96" s="570">
        <v>2232</v>
      </c>
      <c r="J96" s="570">
        <v>6</v>
      </c>
      <c r="K96" s="570">
        <v>13416</v>
      </c>
      <c r="L96" s="570">
        <v>0.75134408602150538</v>
      </c>
      <c r="M96" s="570">
        <v>2236</v>
      </c>
      <c r="N96" s="570">
        <v>4</v>
      </c>
      <c r="O96" s="570">
        <v>8968</v>
      </c>
      <c r="P96" s="583">
        <v>0.50224014336917566</v>
      </c>
      <c r="Q96" s="571">
        <v>2242</v>
      </c>
    </row>
    <row r="97" spans="1:17" ht="14.4" customHeight="1" x14ac:dyDescent="0.3">
      <c r="A97" s="566" t="s">
        <v>1674</v>
      </c>
      <c r="B97" s="567" t="s">
        <v>1468</v>
      </c>
      <c r="C97" s="567" t="s">
        <v>1549</v>
      </c>
      <c r="D97" s="567" t="s">
        <v>1611</v>
      </c>
      <c r="E97" s="567" t="s">
        <v>1612</v>
      </c>
      <c r="F97" s="570">
        <v>16</v>
      </c>
      <c r="G97" s="570">
        <v>20496</v>
      </c>
      <c r="H97" s="570">
        <v>1</v>
      </c>
      <c r="I97" s="570">
        <v>1281</v>
      </c>
      <c r="J97" s="570">
        <v>17</v>
      </c>
      <c r="K97" s="570">
        <v>21811</v>
      </c>
      <c r="L97" s="570">
        <v>1.0641588602654177</v>
      </c>
      <c r="M97" s="570">
        <v>1283</v>
      </c>
      <c r="N97" s="570">
        <v>10</v>
      </c>
      <c r="O97" s="570">
        <v>12860</v>
      </c>
      <c r="P97" s="583">
        <v>0.62743950039032004</v>
      </c>
      <c r="Q97" s="571">
        <v>1286</v>
      </c>
    </row>
    <row r="98" spans="1:17" ht="14.4" customHeight="1" x14ac:dyDescent="0.3">
      <c r="A98" s="566" t="s">
        <v>1674</v>
      </c>
      <c r="B98" s="567" t="s">
        <v>1468</v>
      </c>
      <c r="C98" s="567" t="s">
        <v>1549</v>
      </c>
      <c r="D98" s="567" t="s">
        <v>1613</v>
      </c>
      <c r="E98" s="567" t="s">
        <v>1614</v>
      </c>
      <c r="F98" s="570">
        <v>4</v>
      </c>
      <c r="G98" s="570">
        <v>4656</v>
      </c>
      <c r="H98" s="570">
        <v>1</v>
      </c>
      <c r="I98" s="570">
        <v>1164</v>
      </c>
      <c r="J98" s="570">
        <v>1</v>
      </c>
      <c r="K98" s="570">
        <v>1166</v>
      </c>
      <c r="L98" s="570">
        <v>0.25042955326460481</v>
      </c>
      <c r="M98" s="570">
        <v>1166</v>
      </c>
      <c r="N98" s="570">
        <v>2</v>
      </c>
      <c r="O98" s="570">
        <v>2338</v>
      </c>
      <c r="P98" s="583">
        <v>0.50214776632302405</v>
      </c>
      <c r="Q98" s="571">
        <v>1169</v>
      </c>
    </row>
    <row r="99" spans="1:17" ht="14.4" customHeight="1" x14ac:dyDescent="0.3">
      <c r="A99" s="566" t="s">
        <v>1674</v>
      </c>
      <c r="B99" s="567" t="s">
        <v>1468</v>
      </c>
      <c r="C99" s="567" t="s">
        <v>1549</v>
      </c>
      <c r="D99" s="567" t="s">
        <v>1615</v>
      </c>
      <c r="E99" s="567" t="s">
        <v>1616</v>
      </c>
      <c r="F99" s="570"/>
      <c r="G99" s="570"/>
      <c r="H99" s="570"/>
      <c r="I99" s="570"/>
      <c r="J99" s="570"/>
      <c r="K99" s="570"/>
      <c r="L99" s="570"/>
      <c r="M99" s="570"/>
      <c r="N99" s="570">
        <v>1</v>
      </c>
      <c r="O99" s="570">
        <v>1553</v>
      </c>
      <c r="P99" s="583"/>
      <c r="Q99" s="571">
        <v>1553</v>
      </c>
    </row>
    <row r="100" spans="1:17" ht="14.4" customHeight="1" x14ac:dyDescent="0.3">
      <c r="A100" s="566" t="s">
        <v>1674</v>
      </c>
      <c r="B100" s="567" t="s">
        <v>1468</v>
      </c>
      <c r="C100" s="567" t="s">
        <v>1549</v>
      </c>
      <c r="D100" s="567" t="s">
        <v>1617</v>
      </c>
      <c r="E100" s="567" t="s">
        <v>1618</v>
      </c>
      <c r="F100" s="570">
        <v>72</v>
      </c>
      <c r="G100" s="570">
        <v>34992</v>
      </c>
      <c r="H100" s="570">
        <v>1</v>
      </c>
      <c r="I100" s="570">
        <v>486</v>
      </c>
      <c r="J100" s="570">
        <v>86</v>
      </c>
      <c r="K100" s="570">
        <v>41796</v>
      </c>
      <c r="L100" s="570">
        <v>1.1944444444444444</v>
      </c>
      <c r="M100" s="570">
        <v>486</v>
      </c>
      <c r="N100" s="570">
        <v>80</v>
      </c>
      <c r="O100" s="570">
        <v>38960</v>
      </c>
      <c r="P100" s="583">
        <v>1.1133973479652493</v>
      </c>
      <c r="Q100" s="571">
        <v>487</v>
      </c>
    </row>
    <row r="101" spans="1:17" ht="14.4" customHeight="1" x14ac:dyDescent="0.3">
      <c r="A101" s="566" t="s">
        <v>1674</v>
      </c>
      <c r="B101" s="567" t="s">
        <v>1468</v>
      </c>
      <c r="C101" s="567" t="s">
        <v>1549</v>
      </c>
      <c r="D101" s="567" t="s">
        <v>1619</v>
      </c>
      <c r="E101" s="567" t="s">
        <v>1620</v>
      </c>
      <c r="F101" s="570">
        <v>35</v>
      </c>
      <c r="G101" s="570">
        <v>22785</v>
      </c>
      <c r="H101" s="570">
        <v>1</v>
      </c>
      <c r="I101" s="570">
        <v>651</v>
      </c>
      <c r="J101" s="570">
        <v>42</v>
      </c>
      <c r="K101" s="570">
        <v>27426</v>
      </c>
      <c r="L101" s="570">
        <v>1.2036866359447005</v>
      </c>
      <c r="M101" s="570">
        <v>653</v>
      </c>
      <c r="N101" s="570">
        <v>33</v>
      </c>
      <c r="O101" s="570">
        <v>21582</v>
      </c>
      <c r="P101" s="583">
        <v>0.94720210664911131</v>
      </c>
      <c r="Q101" s="571">
        <v>654</v>
      </c>
    </row>
    <row r="102" spans="1:17" ht="14.4" customHeight="1" x14ac:dyDescent="0.3">
      <c r="A102" s="566" t="s">
        <v>1674</v>
      </c>
      <c r="B102" s="567" t="s">
        <v>1468</v>
      </c>
      <c r="C102" s="567" t="s">
        <v>1549</v>
      </c>
      <c r="D102" s="567" t="s">
        <v>1623</v>
      </c>
      <c r="E102" s="567" t="s">
        <v>1624</v>
      </c>
      <c r="F102" s="570">
        <v>1</v>
      </c>
      <c r="G102" s="570">
        <v>2517</v>
      </c>
      <c r="H102" s="570">
        <v>1</v>
      </c>
      <c r="I102" s="570">
        <v>2517</v>
      </c>
      <c r="J102" s="570"/>
      <c r="K102" s="570"/>
      <c r="L102" s="570"/>
      <c r="M102" s="570"/>
      <c r="N102" s="570"/>
      <c r="O102" s="570"/>
      <c r="P102" s="583"/>
      <c r="Q102" s="571"/>
    </row>
    <row r="103" spans="1:17" ht="14.4" customHeight="1" x14ac:dyDescent="0.3">
      <c r="A103" s="566" t="s">
        <v>1674</v>
      </c>
      <c r="B103" s="567" t="s">
        <v>1468</v>
      </c>
      <c r="C103" s="567" t="s">
        <v>1549</v>
      </c>
      <c r="D103" s="567" t="s">
        <v>1625</v>
      </c>
      <c r="E103" s="567" t="s">
        <v>1626</v>
      </c>
      <c r="F103" s="570">
        <v>45</v>
      </c>
      <c r="G103" s="570">
        <v>113625</v>
      </c>
      <c r="H103" s="570">
        <v>1</v>
      </c>
      <c r="I103" s="570">
        <v>2525</v>
      </c>
      <c r="J103" s="570">
        <v>42</v>
      </c>
      <c r="K103" s="570">
        <v>106218</v>
      </c>
      <c r="L103" s="570">
        <v>0.93481188118811887</v>
      </c>
      <c r="M103" s="570">
        <v>2529</v>
      </c>
      <c r="N103" s="570">
        <v>23</v>
      </c>
      <c r="O103" s="570">
        <v>58305</v>
      </c>
      <c r="P103" s="583">
        <v>0.51313531353135311</v>
      </c>
      <c r="Q103" s="571">
        <v>2535</v>
      </c>
    </row>
    <row r="104" spans="1:17" ht="14.4" customHeight="1" x14ac:dyDescent="0.3">
      <c r="A104" s="566" t="s">
        <v>1674</v>
      </c>
      <c r="B104" s="567" t="s">
        <v>1468</v>
      </c>
      <c r="C104" s="567" t="s">
        <v>1549</v>
      </c>
      <c r="D104" s="567" t="s">
        <v>1627</v>
      </c>
      <c r="E104" s="567" t="s">
        <v>1628</v>
      </c>
      <c r="F104" s="570">
        <v>169</v>
      </c>
      <c r="G104" s="570">
        <v>295581</v>
      </c>
      <c r="H104" s="570">
        <v>1</v>
      </c>
      <c r="I104" s="570">
        <v>1749</v>
      </c>
      <c r="J104" s="570">
        <v>190</v>
      </c>
      <c r="K104" s="570">
        <v>332690</v>
      </c>
      <c r="L104" s="570">
        <v>1.1255459586373955</v>
      </c>
      <c r="M104" s="570">
        <v>1751</v>
      </c>
      <c r="N104" s="570">
        <v>123</v>
      </c>
      <c r="O104" s="570">
        <v>215742</v>
      </c>
      <c r="P104" s="583">
        <v>0.72989129883179227</v>
      </c>
      <c r="Q104" s="571">
        <v>1754</v>
      </c>
    </row>
    <row r="105" spans="1:17" ht="14.4" customHeight="1" x14ac:dyDescent="0.3">
      <c r="A105" s="566" t="s">
        <v>1674</v>
      </c>
      <c r="B105" s="567" t="s">
        <v>1468</v>
      </c>
      <c r="C105" s="567" t="s">
        <v>1549</v>
      </c>
      <c r="D105" s="567" t="s">
        <v>1629</v>
      </c>
      <c r="E105" s="567" t="s">
        <v>1630</v>
      </c>
      <c r="F105" s="570">
        <v>17</v>
      </c>
      <c r="G105" s="570">
        <v>6953</v>
      </c>
      <c r="H105" s="570">
        <v>1</v>
      </c>
      <c r="I105" s="570">
        <v>409</v>
      </c>
      <c r="J105" s="570">
        <v>32</v>
      </c>
      <c r="K105" s="570">
        <v>13088</v>
      </c>
      <c r="L105" s="570">
        <v>1.8823529411764706</v>
      </c>
      <c r="M105" s="570">
        <v>409</v>
      </c>
      <c r="N105" s="570">
        <v>15</v>
      </c>
      <c r="O105" s="570">
        <v>6150</v>
      </c>
      <c r="P105" s="583">
        <v>0.88451028333093629</v>
      </c>
      <c r="Q105" s="571">
        <v>410</v>
      </c>
    </row>
    <row r="106" spans="1:17" ht="14.4" customHeight="1" x14ac:dyDescent="0.3">
      <c r="A106" s="566" t="s">
        <v>1674</v>
      </c>
      <c r="B106" s="567" t="s">
        <v>1468</v>
      </c>
      <c r="C106" s="567" t="s">
        <v>1549</v>
      </c>
      <c r="D106" s="567" t="s">
        <v>1633</v>
      </c>
      <c r="E106" s="567" t="s">
        <v>1482</v>
      </c>
      <c r="F106" s="570">
        <v>52</v>
      </c>
      <c r="G106" s="570">
        <v>859144</v>
      </c>
      <c r="H106" s="570">
        <v>1</v>
      </c>
      <c r="I106" s="570">
        <v>16522</v>
      </c>
      <c r="J106" s="570">
        <v>47</v>
      </c>
      <c r="K106" s="570">
        <v>684370</v>
      </c>
      <c r="L106" s="570">
        <v>0.79657193671840809</v>
      </c>
      <c r="M106" s="570">
        <v>14561.063829787234</v>
      </c>
      <c r="N106" s="570"/>
      <c r="O106" s="570"/>
      <c r="P106" s="583"/>
      <c r="Q106" s="571"/>
    </row>
    <row r="107" spans="1:17" ht="14.4" customHeight="1" x14ac:dyDescent="0.3">
      <c r="A107" s="566" t="s">
        <v>1674</v>
      </c>
      <c r="B107" s="567" t="s">
        <v>1468</v>
      </c>
      <c r="C107" s="567" t="s">
        <v>1549</v>
      </c>
      <c r="D107" s="567" t="s">
        <v>1634</v>
      </c>
      <c r="E107" s="567" t="s">
        <v>1635</v>
      </c>
      <c r="F107" s="570">
        <v>2</v>
      </c>
      <c r="G107" s="570">
        <v>32466</v>
      </c>
      <c r="H107" s="570">
        <v>1</v>
      </c>
      <c r="I107" s="570">
        <v>16233</v>
      </c>
      <c r="J107" s="570"/>
      <c r="K107" s="570"/>
      <c r="L107" s="570"/>
      <c r="M107" s="570"/>
      <c r="N107" s="570"/>
      <c r="O107" s="570"/>
      <c r="P107" s="583"/>
      <c r="Q107" s="571"/>
    </row>
    <row r="108" spans="1:17" ht="14.4" customHeight="1" x14ac:dyDescent="0.3">
      <c r="A108" s="566" t="s">
        <v>1674</v>
      </c>
      <c r="B108" s="567" t="s">
        <v>1468</v>
      </c>
      <c r="C108" s="567" t="s">
        <v>1549</v>
      </c>
      <c r="D108" s="567" t="s">
        <v>1638</v>
      </c>
      <c r="E108" s="567" t="s">
        <v>1639</v>
      </c>
      <c r="F108" s="570"/>
      <c r="G108" s="570"/>
      <c r="H108" s="570"/>
      <c r="I108" s="570"/>
      <c r="J108" s="570"/>
      <c r="K108" s="570"/>
      <c r="L108" s="570"/>
      <c r="M108" s="570"/>
      <c r="N108" s="570">
        <v>36</v>
      </c>
      <c r="O108" s="570">
        <v>515808</v>
      </c>
      <c r="P108" s="583"/>
      <c r="Q108" s="571">
        <v>14328</v>
      </c>
    </row>
    <row r="109" spans="1:17" ht="14.4" customHeight="1" x14ac:dyDescent="0.3">
      <c r="A109" s="566" t="s">
        <v>1677</v>
      </c>
      <c r="B109" s="567" t="s">
        <v>1468</v>
      </c>
      <c r="C109" s="567" t="s">
        <v>1469</v>
      </c>
      <c r="D109" s="567" t="s">
        <v>1477</v>
      </c>
      <c r="E109" s="567" t="s">
        <v>1476</v>
      </c>
      <c r="F109" s="570">
        <v>0.8</v>
      </c>
      <c r="G109" s="570">
        <v>1026.72</v>
      </c>
      <c r="H109" s="570">
        <v>1</v>
      </c>
      <c r="I109" s="570">
        <v>1283.3999999999999</v>
      </c>
      <c r="J109" s="570"/>
      <c r="K109" s="570"/>
      <c r="L109" s="570"/>
      <c r="M109" s="570"/>
      <c r="N109" s="570">
        <v>0.4</v>
      </c>
      <c r="O109" s="570">
        <v>434.96000000000004</v>
      </c>
      <c r="P109" s="583">
        <v>0.42364033037244819</v>
      </c>
      <c r="Q109" s="571">
        <v>1087.4000000000001</v>
      </c>
    </row>
    <row r="110" spans="1:17" ht="14.4" customHeight="1" x14ac:dyDescent="0.3">
      <c r="A110" s="566" t="s">
        <v>1677</v>
      </c>
      <c r="B110" s="567" t="s">
        <v>1468</v>
      </c>
      <c r="C110" s="567" t="s">
        <v>1469</v>
      </c>
      <c r="D110" s="567" t="s">
        <v>1478</v>
      </c>
      <c r="E110" s="567" t="s">
        <v>1476</v>
      </c>
      <c r="F110" s="570">
        <v>8.8000000000000007</v>
      </c>
      <c r="G110" s="570">
        <v>20509.480000000003</v>
      </c>
      <c r="H110" s="570">
        <v>1</v>
      </c>
      <c r="I110" s="570">
        <v>2330.6227272727274</v>
      </c>
      <c r="J110" s="570">
        <v>8.6</v>
      </c>
      <c r="K110" s="570">
        <v>18621.79</v>
      </c>
      <c r="L110" s="570">
        <v>0.90796012380616176</v>
      </c>
      <c r="M110" s="570">
        <v>2165.3244186046513</v>
      </c>
      <c r="N110" s="570">
        <v>6.85</v>
      </c>
      <c r="O110" s="570">
        <v>14877.07</v>
      </c>
      <c r="P110" s="583">
        <v>0.72537528986595456</v>
      </c>
      <c r="Q110" s="571">
        <v>2171.8350364963503</v>
      </c>
    </row>
    <row r="111" spans="1:17" ht="14.4" customHeight="1" x14ac:dyDescent="0.3">
      <c r="A111" s="566" t="s">
        <v>1677</v>
      </c>
      <c r="B111" s="567" t="s">
        <v>1468</v>
      </c>
      <c r="C111" s="567" t="s">
        <v>1469</v>
      </c>
      <c r="D111" s="567" t="s">
        <v>1479</v>
      </c>
      <c r="E111" s="567" t="s">
        <v>1480</v>
      </c>
      <c r="F111" s="570">
        <v>0.1</v>
      </c>
      <c r="G111" s="570">
        <v>84.3</v>
      </c>
      <c r="H111" s="570">
        <v>1</v>
      </c>
      <c r="I111" s="570">
        <v>842.99999999999989</v>
      </c>
      <c r="J111" s="570">
        <v>0.25</v>
      </c>
      <c r="K111" s="570">
        <v>234.14999999999998</v>
      </c>
      <c r="L111" s="570">
        <v>2.777580071174377</v>
      </c>
      <c r="M111" s="570">
        <v>936.59999999999991</v>
      </c>
      <c r="N111" s="570">
        <v>0.05</v>
      </c>
      <c r="O111" s="570">
        <v>47.24</v>
      </c>
      <c r="P111" s="583">
        <v>0.5603795966785291</v>
      </c>
      <c r="Q111" s="571">
        <v>944.8</v>
      </c>
    </row>
    <row r="112" spans="1:17" ht="14.4" customHeight="1" x14ac:dyDescent="0.3">
      <c r="A112" s="566" t="s">
        <v>1677</v>
      </c>
      <c r="B112" s="567" t="s">
        <v>1468</v>
      </c>
      <c r="C112" s="567" t="s">
        <v>1485</v>
      </c>
      <c r="D112" s="567" t="s">
        <v>1492</v>
      </c>
      <c r="E112" s="567" t="s">
        <v>1493</v>
      </c>
      <c r="F112" s="570">
        <v>250</v>
      </c>
      <c r="G112" s="570">
        <v>1132.5</v>
      </c>
      <c r="H112" s="570">
        <v>1</v>
      </c>
      <c r="I112" s="570">
        <v>4.53</v>
      </c>
      <c r="J112" s="570">
        <v>330</v>
      </c>
      <c r="K112" s="570">
        <v>1523.7</v>
      </c>
      <c r="L112" s="570">
        <v>1.3454304635761589</v>
      </c>
      <c r="M112" s="570">
        <v>4.6172727272727272</v>
      </c>
      <c r="N112" s="570">
        <v>150</v>
      </c>
      <c r="O112" s="570">
        <v>699</v>
      </c>
      <c r="P112" s="583">
        <v>0.61721854304635759</v>
      </c>
      <c r="Q112" s="571">
        <v>4.66</v>
      </c>
    </row>
    <row r="113" spans="1:17" ht="14.4" customHeight="1" x14ac:dyDescent="0.3">
      <c r="A113" s="566" t="s">
        <v>1677</v>
      </c>
      <c r="B113" s="567" t="s">
        <v>1468</v>
      </c>
      <c r="C113" s="567" t="s">
        <v>1485</v>
      </c>
      <c r="D113" s="567" t="s">
        <v>1500</v>
      </c>
      <c r="E113" s="567" t="s">
        <v>1501</v>
      </c>
      <c r="F113" s="570">
        <v>1100</v>
      </c>
      <c r="G113" s="570">
        <v>5830</v>
      </c>
      <c r="H113" s="570">
        <v>1</v>
      </c>
      <c r="I113" s="570">
        <v>5.3</v>
      </c>
      <c r="J113" s="570"/>
      <c r="K113" s="570"/>
      <c r="L113" s="570"/>
      <c r="M113" s="570"/>
      <c r="N113" s="570"/>
      <c r="O113" s="570"/>
      <c r="P113" s="583"/>
      <c r="Q113" s="571"/>
    </row>
    <row r="114" spans="1:17" ht="14.4" customHeight="1" x14ac:dyDescent="0.3">
      <c r="A114" s="566" t="s">
        <v>1677</v>
      </c>
      <c r="B114" s="567" t="s">
        <v>1468</v>
      </c>
      <c r="C114" s="567" t="s">
        <v>1485</v>
      </c>
      <c r="D114" s="567" t="s">
        <v>1675</v>
      </c>
      <c r="E114" s="567" t="s">
        <v>1676</v>
      </c>
      <c r="F114" s="570"/>
      <c r="G114" s="570"/>
      <c r="H114" s="570"/>
      <c r="I114" s="570"/>
      <c r="J114" s="570">
        <v>45</v>
      </c>
      <c r="K114" s="570">
        <v>292.5</v>
      </c>
      <c r="L114" s="570"/>
      <c r="M114" s="570">
        <v>6.5</v>
      </c>
      <c r="N114" s="570"/>
      <c r="O114" s="570"/>
      <c r="P114" s="583"/>
      <c r="Q114" s="571"/>
    </row>
    <row r="115" spans="1:17" ht="14.4" customHeight="1" x14ac:dyDescent="0.3">
      <c r="A115" s="566" t="s">
        <v>1677</v>
      </c>
      <c r="B115" s="567" t="s">
        <v>1468</v>
      </c>
      <c r="C115" s="567" t="s">
        <v>1485</v>
      </c>
      <c r="D115" s="567" t="s">
        <v>1516</v>
      </c>
      <c r="E115" s="567" t="s">
        <v>1517</v>
      </c>
      <c r="F115" s="570">
        <v>610</v>
      </c>
      <c r="G115" s="570">
        <v>8540</v>
      </c>
      <c r="H115" s="570">
        <v>1</v>
      </c>
      <c r="I115" s="570">
        <v>14</v>
      </c>
      <c r="J115" s="570">
        <v>505</v>
      </c>
      <c r="K115" s="570">
        <v>8044.65</v>
      </c>
      <c r="L115" s="570">
        <v>0.94199648711943784</v>
      </c>
      <c r="M115" s="570">
        <v>15.93</v>
      </c>
      <c r="N115" s="570"/>
      <c r="O115" s="570"/>
      <c r="P115" s="583"/>
      <c r="Q115" s="571"/>
    </row>
    <row r="116" spans="1:17" ht="14.4" customHeight="1" x14ac:dyDescent="0.3">
      <c r="A116" s="566" t="s">
        <v>1677</v>
      </c>
      <c r="B116" s="567" t="s">
        <v>1468</v>
      </c>
      <c r="C116" s="567" t="s">
        <v>1485</v>
      </c>
      <c r="D116" s="567" t="s">
        <v>1522</v>
      </c>
      <c r="E116" s="567" t="s">
        <v>1523</v>
      </c>
      <c r="F116" s="570"/>
      <c r="G116" s="570"/>
      <c r="H116" s="570"/>
      <c r="I116" s="570"/>
      <c r="J116" s="570"/>
      <c r="K116" s="570"/>
      <c r="L116" s="570"/>
      <c r="M116" s="570"/>
      <c r="N116" s="570">
        <v>1</v>
      </c>
      <c r="O116" s="570">
        <v>2261.84</v>
      </c>
      <c r="P116" s="583"/>
      <c r="Q116" s="571">
        <v>2261.84</v>
      </c>
    </row>
    <row r="117" spans="1:17" ht="14.4" customHeight="1" x14ac:dyDescent="0.3">
      <c r="A117" s="566" t="s">
        <v>1677</v>
      </c>
      <c r="B117" s="567" t="s">
        <v>1468</v>
      </c>
      <c r="C117" s="567" t="s">
        <v>1485</v>
      </c>
      <c r="D117" s="567" t="s">
        <v>1526</v>
      </c>
      <c r="E117" s="567" t="s">
        <v>1527</v>
      </c>
      <c r="F117" s="570"/>
      <c r="G117" s="570"/>
      <c r="H117" s="570"/>
      <c r="I117" s="570"/>
      <c r="J117" s="570"/>
      <c r="K117" s="570"/>
      <c r="L117" s="570"/>
      <c r="M117" s="570"/>
      <c r="N117" s="570">
        <v>1473</v>
      </c>
      <c r="O117" s="570">
        <v>4563.6099999999997</v>
      </c>
      <c r="P117" s="583"/>
      <c r="Q117" s="571">
        <v>3.0981737949762387</v>
      </c>
    </row>
    <row r="118" spans="1:17" ht="14.4" customHeight="1" x14ac:dyDescent="0.3">
      <c r="A118" s="566" t="s">
        <v>1677</v>
      </c>
      <c r="B118" s="567" t="s">
        <v>1468</v>
      </c>
      <c r="C118" s="567" t="s">
        <v>1485</v>
      </c>
      <c r="D118" s="567" t="s">
        <v>1534</v>
      </c>
      <c r="E118" s="567" t="s">
        <v>1535</v>
      </c>
      <c r="F118" s="570">
        <v>7271</v>
      </c>
      <c r="G118" s="570">
        <v>252727.33</v>
      </c>
      <c r="H118" s="570">
        <v>1</v>
      </c>
      <c r="I118" s="570">
        <v>34.758262962453578</v>
      </c>
      <c r="J118" s="570">
        <v>9074</v>
      </c>
      <c r="K118" s="570">
        <v>286100.42000000004</v>
      </c>
      <c r="L118" s="570">
        <v>1.132051765038629</v>
      </c>
      <c r="M118" s="570">
        <v>31.529691426052462</v>
      </c>
      <c r="N118" s="570">
        <v>6239</v>
      </c>
      <c r="O118" s="570">
        <v>207146.97999999998</v>
      </c>
      <c r="P118" s="583">
        <v>0.81964613799386077</v>
      </c>
      <c r="Q118" s="571">
        <v>33.201952235935245</v>
      </c>
    </row>
    <row r="119" spans="1:17" ht="14.4" customHeight="1" x14ac:dyDescent="0.3">
      <c r="A119" s="566" t="s">
        <v>1677</v>
      </c>
      <c r="B119" s="567" t="s">
        <v>1468</v>
      </c>
      <c r="C119" s="567" t="s">
        <v>1485</v>
      </c>
      <c r="D119" s="567" t="s">
        <v>1540</v>
      </c>
      <c r="E119" s="567" t="s">
        <v>1541</v>
      </c>
      <c r="F119" s="570">
        <v>15520</v>
      </c>
      <c r="G119" s="570">
        <v>248475.2</v>
      </c>
      <c r="H119" s="570">
        <v>1</v>
      </c>
      <c r="I119" s="570">
        <v>16.010000000000002</v>
      </c>
      <c r="J119" s="570">
        <v>21310</v>
      </c>
      <c r="K119" s="570">
        <v>384241.1</v>
      </c>
      <c r="L119" s="570">
        <v>1.5463961795784849</v>
      </c>
      <c r="M119" s="570">
        <v>18.031022993899576</v>
      </c>
      <c r="N119" s="570">
        <v>25125</v>
      </c>
      <c r="O119" s="570">
        <v>485964.25</v>
      </c>
      <c r="P119" s="583">
        <v>1.9557857283141336</v>
      </c>
      <c r="Q119" s="571">
        <v>19.341860696517411</v>
      </c>
    </row>
    <row r="120" spans="1:17" ht="14.4" customHeight="1" x14ac:dyDescent="0.3">
      <c r="A120" s="566" t="s">
        <v>1677</v>
      </c>
      <c r="B120" s="567" t="s">
        <v>1468</v>
      </c>
      <c r="C120" s="567" t="s">
        <v>1546</v>
      </c>
      <c r="D120" s="567" t="s">
        <v>1547</v>
      </c>
      <c r="E120" s="567" t="s">
        <v>1548</v>
      </c>
      <c r="F120" s="570"/>
      <c r="G120" s="570"/>
      <c r="H120" s="570"/>
      <c r="I120" s="570"/>
      <c r="J120" s="570">
        <v>2</v>
      </c>
      <c r="K120" s="570">
        <v>1768.64</v>
      </c>
      <c r="L120" s="570"/>
      <c r="M120" s="570">
        <v>884.32</v>
      </c>
      <c r="N120" s="570"/>
      <c r="O120" s="570"/>
      <c r="P120" s="583"/>
      <c r="Q120" s="571"/>
    </row>
    <row r="121" spans="1:17" ht="14.4" customHeight="1" x14ac:dyDescent="0.3">
      <c r="A121" s="566" t="s">
        <v>1677</v>
      </c>
      <c r="B121" s="567" t="s">
        <v>1468</v>
      </c>
      <c r="C121" s="567" t="s">
        <v>1549</v>
      </c>
      <c r="D121" s="567" t="s">
        <v>1554</v>
      </c>
      <c r="E121" s="567" t="s">
        <v>1555</v>
      </c>
      <c r="F121" s="570">
        <v>1</v>
      </c>
      <c r="G121" s="570">
        <v>576</v>
      </c>
      <c r="H121" s="570">
        <v>1</v>
      </c>
      <c r="I121" s="570">
        <v>576</v>
      </c>
      <c r="J121" s="570"/>
      <c r="K121" s="570"/>
      <c r="L121" s="570"/>
      <c r="M121" s="570"/>
      <c r="N121" s="570"/>
      <c r="O121" s="570"/>
      <c r="P121" s="583"/>
      <c r="Q121" s="571"/>
    </row>
    <row r="122" spans="1:17" ht="14.4" customHeight="1" x14ac:dyDescent="0.3">
      <c r="A122" s="566" t="s">
        <v>1677</v>
      </c>
      <c r="B122" s="567" t="s">
        <v>1468</v>
      </c>
      <c r="C122" s="567" t="s">
        <v>1549</v>
      </c>
      <c r="D122" s="567" t="s">
        <v>1581</v>
      </c>
      <c r="E122" s="567" t="s">
        <v>1582</v>
      </c>
      <c r="F122" s="570"/>
      <c r="G122" s="570"/>
      <c r="H122" s="570"/>
      <c r="I122" s="570"/>
      <c r="J122" s="570">
        <v>1</v>
      </c>
      <c r="K122" s="570">
        <v>2982</v>
      </c>
      <c r="L122" s="570"/>
      <c r="M122" s="570">
        <v>2982</v>
      </c>
      <c r="N122" s="570"/>
      <c r="O122" s="570"/>
      <c r="P122" s="583"/>
      <c r="Q122" s="571"/>
    </row>
    <row r="123" spans="1:17" ht="14.4" customHeight="1" x14ac:dyDescent="0.3">
      <c r="A123" s="566" t="s">
        <v>1677</v>
      </c>
      <c r="B123" s="567" t="s">
        <v>1468</v>
      </c>
      <c r="C123" s="567" t="s">
        <v>1549</v>
      </c>
      <c r="D123" s="567" t="s">
        <v>1609</v>
      </c>
      <c r="E123" s="567" t="s">
        <v>1610</v>
      </c>
      <c r="F123" s="570">
        <v>1</v>
      </c>
      <c r="G123" s="570">
        <v>2232</v>
      </c>
      <c r="H123" s="570">
        <v>1</v>
      </c>
      <c r="I123" s="570">
        <v>2232</v>
      </c>
      <c r="J123" s="570">
        <v>1</v>
      </c>
      <c r="K123" s="570">
        <v>2236</v>
      </c>
      <c r="L123" s="570">
        <v>1.0017921146953406</v>
      </c>
      <c r="M123" s="570">
        <v>2236</v>
      </c>
      <c r="N123" s="570"/>
      <c r="O123" s="570"/>
      <c r="P123" s="583"/>
      <c r="Q123" s="571"/>
    </row>
    <row r="124" spans="1:17" ht="14.4" customHeight="1" x14ac:dyDescent="0.3">
      <c r="A124" s="566" t="s">
        <v>1677</v>
      </c>
      <c r="B124" s="567" t="s">
        <v>1468</v>
      </c>
      <c r="C124" s="567" t="s">
        <v>1549</v>
      </c>
      <c r="D124" s="567" t="s">
        <v>1611</v>
      </c>
      <c r="E124" s="567" t="s">
        <v>1612</v>
      </c>
      <c r="F124" s="570"/>
      <c r="G124" s="570"/>
      <c r="H124" s="570"/>
      <c r="I124" s="570"/>
      <c r="J124" s="570"/>
      <c r="K124" s="570"/>
      <c r="L124" s="570"/>
      <c r="M124" s="570"/>
      <c r="N124" s="570">
        <v>2</v>
      </c>
      <c r="O124" s="570">
        <v>2572</v>
      </c>
      <c r="P124" s="583"/>
      <c r="Q124" s="571">
        <v>1286</v>
      </c>
    </row>
    <row r="125" spans="1:17" ht="14.4" customHeight="1" x14ac:dyDescent="0.3">
      <c r="A125" s="566" t="s">
        <v>1677</v>
      </c>
      <c r="B125" s="567" t="s">
        <v>1468</v>
      </c>
      <c r="C125" s="567" t="s">
        <v>1549</v>
      </c>
      <c r="D125" s="567" t="s">
        <v>1617</v>
      </c>
      <c r="E125" s="567" t="s">
        <v>1618</v>
      </c>
      <c r="F125" s="570">
        <v>1</v>
      </c>
      <c r="G125" s="570">
        <v>486</v>
      </c>
      <c r="H125" s="570">
        <v>1</v>
      </c>
      <c r="I125" s="570">
        <v>486</v>
      </c>
      <c r="J125" s="570">
        <v>2</v>
      </c>
      <c r="K125" s="570">
        <v>972</v>
      </c>
      <c r="L125" s="570">
        <v>2</v>
      </c>
      <c r="M125" s="570">
        <v>486</v>
      </c>
      <c r="N125" s="570">
        <v>1</v>
      </c>
      <c r="O125" s="570">
        <v>487</v>
      </c>
      <c r="P125" s="583">
        <v>1.0020576131687242</v>
      </c>
      <c r="Q125" s="571">
        <v>487</v>
      </c>
    </row>
    <row r="126" spans="1:17" ht="14.4" customHeight="1" x14ac:dyDescent="0.3">
      <c r="A126" s="566" t="s">
        <v>1677</v>
      </c>
      <c r="B126" s="567" t="s">
        <v>1468</v>
      </c>
      <c r="C126" s="567" t="s">
        <v>1549</v>
      </c>
      <c r="D126" s="567" t="s">
        <v>1619</v>
      </c>
      <c r="E126" s="567" t="s">
        <v>1620</v>
      </c>
      <c r="F126" s="570"/>
      <c r="G126" s="570"/>
      <c r="H126" s="570"/>
      <c r="I126" s="570"/>
      <c r="J126" s="570"/>
      <c r="K126" s="570"/>
      <c r="L126" s="570"/>
      <c r="M126" s="570"/>
      <c r="N126" s="570">
        <v>1</v>
      </c>
      <c r="O126" s="570">
        <v>654</v>
      </c>
      <c r="P126" s="583"/>
      <c r="Q126" s="571">
        <v>654</v>
      </c>
    </row>
    <row r="127" spans="1:17" ht="14.4" customHeight="1" x14ac:dyDescent="0.3">
      <c r="A127" s="566" t="s">
        <v>1677</v>
      </c>
      <c r="B127" s="567" t="s">
        <v>1468</v>
      </c>
      <c r="C127" s="567" t="s">
        <v>1549</v>
      </c>
      <c r="D127" s="567" t="s">
        <v>1621</v>
      </c>
      <c r="E127" s="567" t="s">
        <v>1622</v>
      </c>
      <c r="F127" s="570"/>
      <c r="G127" s="570"/>
      <c r="H127" s="570"/>
      <c r="I127" s="570"/>
      <c r="J127" s="570"/>
      <c r="K127" s="570"/>
      <c r="L127" s="570"/>
      <c r="M127" s="570"/>
      <c r="N127" s="570">
        <v>2</v>
      </c>
      <c r="O127" s="570">
        <v>1370</v>
      </c>
      <c r="P127" s="583"/>
      <c r="Q127" s="571">
        <v>685</v>
      </c>
    </row>
    <row r="128" spans="1:17" ht="14.4" customHeight="1" x14ac:dyDescent="0.3">
      <c r="A128" s="566" t="s">
        <v>1677</v>
      </c>
      <c r="B128" s="567" t="s">
        <v>1468</v>
      </c>
      <c r="C128" s="567" t="s">
        <v>1549</v>
      </c>
      <c r="D128" s="567" t="s">
        <v>1625</v>
      </c>
      <c r="E128" s="567" t="s">
        <v>1626</v>
      </c>
      <c r="F128" s="570">
        <v>1</v>
      </c>
      <c r="G128" s="570">
        <v>2525</v>
      </c>
      <c r="H128" s="570">
        <v>1</v>
      </c>
      <c r="I128" s="570">
        <v>2525</v>
      </c>
      <c r="J128" s="570"/>
      <c r="K128" s="570"/>
      <c r="L128" s="570"/>
      <c r="M128" s="570"/>
      <c r="N128" s="570"/>
      <c r="O128" s="570"/>
      <c r="P128" s="583"/>
      <c r="Q128" s="571"/>
    </row>
    <row r="129" spans="1:17" ht="14.4" customHeight="1" x14ac:dyDescent="0.3">
      <c r="A129" s="566" t="s">
        <v>1677</v>
      </c>
      <c r="B129" s="567" t="s">
        <v>1468</v>
      </c>
      <c r="C129" s="567" t="s">
        <v>1549</v>
      </c>
      <c r="D129" s="567" t="s">
        <v>1627</v>
      </c>
      <c r="E129" s="567" t="s">
        <v>1628</v>
      </c>
      <c r="F129" s="570">
        <v>6</v>
      </c>
      <c r="G129" s="570">
        <v>10494</v>
      </c>
      <c r="H129" s="570">
        <v>1</v>
      </c>
      <c r="I129" s="570">
        <v>1749</v>
      </c>
      <c r="J129" s="570">
        <v>3</v>
      </c>
      <c r="K129" s="570">
        <v>5253</v>
      </c>
      <c r="L129" s="570">
        <v>0.50057175528873643</v>
      </c>
      <c r="M129" s="570">
        <v>1751</v>
      </c>
      <c r="N129" s="570">
        <v>5</v>
      </c>
      <c r="O129" s="570">
        <v>8770</v>
      </c>
      <c r="P129" s="583">
        <v>0.83571564703640178</v>
      </c>
      <c r="Q129" s="571">
        <v>1754</v>
      </c>
    </row>
    <row r="130" spans="1:17" ht="14.4" customHeight="1" x14ac:dyDescent="0.3">
      <c r="A130" s="566" t="s">
        <v>1677</v>
      </c>
      <c r="B130" s="567" t="s">
        <v>1468</v>
      </c>
      <c r="C130" s="567" t="s">
        <v>1549</v>
      </c>
      <c r="D130" s="567" t="s">
        <v>1629</v>
      </c>
      <c r="E130" s="567" t="s">
        <v>1630</v>
      </c>
      <c r="F130" s="570">
        <v>1</v>
      </c>
      <c r="G130" s="570">
        <v>409</v>
      </c>
      <c r="H130" s="570">
        <v>1</v>
      </c>
      <c r="I130" s="570">
        <v>409</v>
      </c>
      <c r="J130" s="570"/>
      <c r="K130" s="570"/>
      <c r="L130" s="570"/>
      <c r="M130" s="570"/>
      <c r="N130" s="570"/>
      <c r="O130" s="570"/>
      <c r="P130" s="583"/>
      <c r="Q130" s="571"/>
    </row>
    <row r="131" spans="1:17" ht="14.4" customHeight="1" x14ac:dyDescent="0.3">
      <c r="A131" s="566" t="s">
        <v>1677</v>
      </c>
      <c r="B131" s="567" t="s">
        <v>1468</v>
      </c>
      <c r="C131" s="567" t="s">
        <v>1549</v>
      </c>
      <c r="D131" s="567" t="s">
        <v>1631</v>
      </c>
      <c r="E131" s="567" t="s">
        <v>1632</v>
      </c>
      <c r="F131" s="570">
        <v>108</v>
      </c>
      <c r="G131" s="570">
        <v>369900</v>
      </c>
      <c r="H131" s="570">
        <v>1</v>
      </c>
      <c r="I131" s="570">
        <v>3425</v>
      </c>
      <c r="J131" s="570">
        <v>151</v>
      </c>
      <c r="K131" s="570">
        <v>518081</v>
      </c>
      <c r="L131" s="570">
        <v>1.4005974587726413</v>
      </c>
      <c r="M131" s="570">
        <v>3431</v>
      </c>
      <c r="N131" s="570">
        <v>196</v>
      </c>
      <c r="O131" s="570">
        <v>673652</v>
      </c>
      <c r="P131" s="583">
        <v>1.8211732900783997</v>
      </c>
      <c r="Q131" s="571">
        <v>3437</v>
      </c>
    </row>
    <row r="132" spans="1:17" ht="14.4" customHeight="1" x14ac:dyDescent="0.3">
      <c r="A132" s="566" t="s">
        <v>1677</v>
      </c>
      <c r="B132" s="567" t="s">
        <v>1468</v>
      </c>
      <c r="C132" s="567" t="s">
        <v>1549</v>
      </c>
      <c r="D132" s="567" t="s">
        <v>1633</v>
      </c>
      <c r="E132" s="567" t="s">
        <v>1482</v>
      </c>
      <c r="F132" s="570">
        <v>24</v>
      </c>
      <c r="G132" s="570">
        <v>396528</v>
      </c>
      <c r="H132" s="570">
        <v>1</v>
      </c>
      <c r="I132" s="570">
        <v>16522</v>
      </c>
      <c r="J132" s="570">
        <v>27</v>
      </c>
      <c r="K132" s="570">
        <v>398842</v>
      </c>
      <c r="L132" s="570">
        <v>1.0058356534721382</v>
      </c>
      <c r="M132" s="570">
        <v>14771.925925925925</v>
      </c>
      <c r="N132" s="570"/>
      <c r="O132" s="570"/>
      <c r="P132" s="583"/>
      <c r="Q132" s="571"/>
    </row>
    <row r="133" spans="1:17" ht="14.4" customHeight="1" x14ac:dyDescent="0.3">
      <c r="A133" s="566" t="s">
        <v>1677</v>
      </c>
      <c r="B133" s="567" t="s">
        <v>1468</v>
      </c>
      <c r="C133" s="567" t="s">
        <v>1549</v>
      </c>
      <c r="D133" s="567" t="s">
        <v>1634</v>
      </c>
      <c r="E133" s="567" t="s">
        <v>1635</v>
      </c>
      <c r="F133" s="570">
        <v>3</v>
      </c>
      <c r="G133" s="570">
        <v>48699</v>
      </c>
      <c r="H133" s="570">
        <v>1</v>
      </c>
      <c r="I133" s="570">
        <v>16233</v>
      </c>
      <c r="J133" s="570"/>
      <c r="K133" s="570"/>
      <c r="L133" s="570"/>
      <c r="M133" s="570"/>
      <c r="N133" s="570"/>
      <c r="O133" s="570"/>
      <c r="P133" s="583"/>
      <c r="Q133" s="571"/>
    </row>
    <row r="134" spans="1:17" ht="14.4" customHeight="1" x14ac:dyDescent="0.3">
      <c r="A134" s="566" t="s">
        <v>1677</v>
      </c>
      <c r="B134" s="567" t="s">
        <v>1468</v>
      </c>
      <c r="C134" s="567" t="s">
        <v>1549</v>
      </c>
      <c r="D134" s="567" t="s">
        <v>1638</v>
      </c>
      <c r="E134" s="567" t="s">
        <v>1639</v>
      </c>
      <c r="F134" s="570"/>
      <c r="G134" s="570"/>
      <c r="H134" s="570"/>
      <c r="I134" s="570"/>
      <c r="J134" s="570"/>
      <c r="K134" s="570"/>
      <c r="L134" s="570"/>
      <c r="M134" s="570"/>
      <c r="N134" s="570">
        <v>15</v>
      </c>
      <c r="O134" s="570">
        <v>214920</v>
      </c>
      <c r="P134" s="583"/>
      <c r="Q134" s="571">
        <v>14328</v>
      </c>
    </row>
    <row r="135" spans="1:17" ht="14.4" customHeight="1" x14ac:dyDescent="0.3">
      <c r="A135" s="566" t="s">
        <v>1678</v>
      </c>
      <c r="B135" s="567" t="s">
        <v>1468</v>
      </c>
      <c r="C135" s="567" t="s">
        <v>1469</v>
      </c>
      <c r="D135" s="567" t="s">
        <v>1478</v>
      </c>
      <c r="E135" s="567" t="s">
        <v>1476</v>
      </c>
      <c r="F135" s="570">
        <v>0.5</v>
      </c>
      <c r="G135" s="570">
        <v>1283.4000000000001</v>
      </c>
      <c r="H135" s="570">
        <v>1</v>
      </c>
      <c r="I135" s="570">
        <v>2566.8000000000002</v>
      </c>
      <c r="J135" s="570">
        <v>0.6</v>
      </c>
      <c r="K135" s="570">
        <v>1299.19</v>
      </c>
      <c r="L135" s="570">
        <v>1.0123032569736636</v>
      </c>
      <c r="M135" s="570">
        <v>2165.3166666666671</v>
      </c>
      <c r="N135" s="570">
        <v>0.4</v>
      </c>
      <c r="O135" s="570">
        <v>873.72</v>
      </c>
      <c r="P135" s="583">
        <v>0.68078541374474055</v>
      </c>
      <c r="Q135" s="571">
        <v>2184.2999999999997</v>
      </c>
    </row>
    <row r="136" spans="1:17" ht="14.4" customHeight="1" x14ac:dyDescent="0.3">
      <c r="A136" s="566" t="s">
        <v>1678</v>
      </c>
      <c r="B136" s="567" t="s">
        <v>1468</v>
      </c>
      <c r="C136" s="567" t="s">
        <v>1469</v>
      </c>
      <c r="D136" s="567" t="s">
        <v>1479</v>
      </c>
      <c r="E136" s="567" t="s">
        <v>1480</v>
      </c>
      <c r="F136" s="570"/>
      <c r="G136" s="570"/>
      <c r="H136" s="570"/>
      <c r="I136" s="570"/>
      <c r="J136" s="570"/>
      <c r="K136" s="570"/>
      <c r="L136" s="570"/>
      <c r="M136" s="570"/>
      <c r="N136" s="570">
        <v>0.05</v>
      </c>
      <c r="O136" s="570">
        <v>47.24</v>
      </c>
      <c r="P136" s="583"/>
      <c r="Q136" s="571">
        <v>944.8</v>
      </c>
    </row>
    <row r="137" spans="1:17" ht="14.4" customHeight="1" x14ac:dyDescent="0.3">
      <c r="A137" s="566" t="s">
        <v>1678</v>
      </c>
      <c r="B137" s="567" t="s">
        <v>1468</v>
      </c>
      <c r="C137" s="567" t="s">
        <v>1485</v>
      </c>
      <c r="D137" s="567" t="s">
        <v>1488</v>
      </c>
      <c r="E137" s="567" t="s">
        <v>1489</v>
      </c>
      <c r="F137" s="570">
        <v>100</v>
      </c>
      <c r="G137" s="570">
        <v>123</v>
      </c>
      <c r="H137" s="570">
        <v>1</v>
      </c>
      <c r="I137" s="570">
        <v>1.23</v>
      </c>
      <c r="J137" s="570"/>
      <c r="K137" s="570"/>
      <c r="L137" s="570"/>
      <c r="M137" s="570"/>
      <c r="N137" s="570"/>
      <c r="O137" s="570"/>
      <c r="P137" s="583"/>
      <c r="Q137" s="571"/>
    </row>
    <row r="138" spans="1:17" ht="14.4" customHeight="1" x14ac:dyDescent="0.3">
      <c r="A138" s="566" t="s">
        <v>1678</v>
      </c>
      <c r="B138" s="567" t="s">
        <v>1468</v>
      </c>
      <c r="C138" s="567" t="s">
        <v>1485</v>
      </c>
      <c r="D138" s="567" t="s">
        <v>1492</v>
      </c>
      <c r="E138" s="567" t="s">
        <v>1493</v>
      </c>
      <c r="F138" s="570"/>
      <c r="G138" s="570"/>
      <c r="H138" s="570"/>
      <c r="I138" s="570"/>
      <c r="J138" s="570">
        <v>250</v>
      </c>
      <c r="K138" s="570">
        <v>1132.5</v>
      </c>
      <c r="L138" s="570"/>
      <c r="M138" s="570">
        <v>4.53</v>
      </c>
      <c r="N138" s="570"/>
      <c r="O138" s="570"/>
      <c r="P138" s="583"/>
      <c r="Q138" s="571"/>
    </row>
    <row r="139" spans="1:17" ht="14.4" customHeight="1" x14ac:dyDescent="0.3">
      <c r="A139" s="566" t="s">
        <v>1678</v>
      </c>
      <c r="B139" s="567" t="s">
        <v>1468</v>
      </c>
      <c r="C139" s="567" t="s">
        <v>1485</v>
      </c>
      <c r="D139" s="567" t="s">
        <v>1500</v>
      </c>
      <c r="E139" s="567" t="s">
        <v>1501</v>
      </c>
      <c r="F139" s="570">
        <v>800</v>
      </c>
      <c r="G139" s="570">
        <v>4240</v>
      </c>
      <c r="H139" s="570">
        <v>1</v>
      </c>
      <c r="I139" s="570">
        <v>5.3</v>
      </c>
      <c r="J139" s="570">
        <v>800</v>
      </c>
      <c r="K139" s="570">
        <v>4248</v>
      </c>
      <c r="L139" s="570">
        <v>1.0018867924528303</v>
      </c>
      <c r="M139" s="570">
        <v>5.31</v>
      </c>
      <c r="N139" s="570">
        <v>300</v>
      </c>
      <c r="O139" s="570">
        <v>1659</v>
      </c>
      <c r="P139" s="583">
        <v>0.39127358490566039</v>
      </c>
      <c r="Q139" s="571">
        <v>5.53</v>
      </c>
    </row>
    <row r="140" spans="1:17" ht="14.4" customHeight="1" x14ac:dyDescent="0.3">
      <c r="A140" s="566" t="s">
        <v>1678</v>
      </c>
      <c r="B140" s="567" t="s">
        <v>1468</v>
      </c>
      <c r="C140" s="567" t="s">
        <v>1485</v>
      </c>
      <c r="D140" s="567" t="s">
        <v>1504</v>
      </c>
      <c r="E140" s="567" t="s">
        <v>1505</v>
      </c>
      <c r="F140" s="570"/>
      <c r="G140" s="570"/>
      <c r="H140" s="570"/>
      <c r="I140" s="570"/>
      <c r="J140" s="570">
        <v>150</v>
      </c>
      <c r="K140" s="570">
        <v>1093.5</v>
      </c>
      <c r="L140" s="570"/>
      <c r="M140" s="570">
        <v>7.29</v>
      </c>
      <c r="N140" s="570"/>
      <c r="O140" s="570"/>
      <c r="P140" s="583"/>
      <c r="Q140" s="571"/>
    </row>
    <row r="141" spans="1:17" ht="14.4" customHeight="1" x14ac:dyDescent="0.3">
      <c r="A141" s="566" t="s">
        <v>1678</v>
      </c>
      <c r="B141" s="567" t="s">
        <v>1468</v>
      </c>
      <c r="C141" s="567" t="s">
        <v>1485</v>
      </c>
      <c r="D141" s="567" t="s">
        <v>1516</v>
      </c>
      <c r="E141" s="567" t="s">
        <v>1517</v>
      </c>
      <c r="F141" s="570"/>
      <c r="G141" s="570"/>
      <c r="H141" s="570"/>
      <c r="I141" s="570"/>
      <c r="J141" s="570">
        <v>480</v>
      </c>
      <c r="K141" s="570">
        <v>7646.4</v>
      </c>
      <c r="L141" s="570"/>
      <c r="M141" s="570">
        <v>15.93</v>
      </c>
      <c r="N141" s="570"/>
      <c r="O141" s="570"/>
      <c r="P141" s="583"/>
      <c r="Q141" s="571"/>
    </row>
    <row r="142" spans="1:17" ht="14.4" customHeight="1" x14ac:dyDescent="0.3">
      <c r="A142" s="566" t="s">
        <v>1678</v>
      </c>
      <c r="B142" s="567" t="s">
        <v>1468</v>
      </c>
      <c r="C142" s="567" t="s">
        <v>1485</v>
      </c>
      <c r="D142" s="567" t="s">
        <v>1534</v>
      </c>
      <c r="E142" s="567" t="s">
        <v>1535</v>
      </c>
      <c r="F142" s="570">
        <v>1021</v>
      </c>
      <c r="G142" s="570">
        <v>35683.949999999997</v>
      </c>
      <c r="H142" s="570">
        <v>1</v>
      </c>
      <c r="I142" s="570">
        <v>34.949999999999996</v>
      </c>
      <c r="J142" s="570">
        <v>926</v>
      </c>
      <c r="K142" s="570">
        <v>29346.080000000002</v>
      </c>
      <c r="L142" s="570">
        <v>0.82238877702720703</v>
      </c>
      <c r="M142" s="570">
        <v>31.691231101511882</v>
      </c>
      <c r="N142" s="570">
        <v>407</v>
      </c>
      <c r="O142" s="570">
        <v>13398.44</v>
      </c>
      <c r="P142" s="583">
        <v>0.37547524867622561</v>
      </c>
      <c r="Q142" s="571">
        <v>32.92</v>
      </c>
    </row>
    <row r="143" spans="1:17" ht="14.4" customHeight="1" x14ac:dyDescent="0.3">
      <c r="A143" s="566" t="s">
        <v>1678</v>
      </c>
      <c r="B143" s="567" t="s">
        <v>1468</v>
      </c>
      <c r="C143" s="567" t="s">
        <v>1549</v>
      </c>
      <c r="D143" s="567" t="s">
        <v>1550</v>
      </c>
      <c r="E143" s="567" t="s">
        <v>1551</v>
      </c>
      <c r="F143" s="570">
        <v>3</v>
      </c>
      <c r="G143" s="570">
        <v>102</v>
      </c>
      <c r="H143" s="570">
        <v>1</v>
      </c>
      <c r="I143" s="570">
        <v>34</v>
      </c>
      <c r="J143" s="570">
        <v>3</v>
      </c>
      <c r="K143" s="570">
        <v>102</v>
      </c>
      <c r="L143" s="570">
        <v>1</v>
      </c>
      <c r="M143" s="570">
        <v>34</v>
      </c>
      <c r="N143" s="570"/>
      <c r="O143" s="570"/>
      <c r="P143" s="583"/>
      <c r="Q143" s="571"/>
    </row>
    <row r="144" spans="1:17" ht="14.4" customHeight="1" x14ac:dyDescent="0.3">
      <c r="A144" s="566" t="s">
        <v>1678</v>
      </c>
      <c r="B144" s="567" t="s">
        <v>1468</v>
      </c>
      <c r="C144" s="567" t="s">
        <v>1549</v>
      </c>
      <c r="D144" s="567" t="s">
        <v>1554</v>
      </c>
      <c r="E144" s="567" t="s">
        <v>1555</v>
      </c>
      <c r="F144" s="570"/>
      <c r="G144" s="570"/>
      <c r="H144" s="570"/>
      <c r="I144" s="570"/>
      <c r="J144" s="570"/>
      <c r="K144" s="570"/>
      <c r="L144" s="570"/>
      <c r="M144" s="570"/>
      <c r="N144" s="570">
        <v>1</v>
      </c>
      <c r="O144" s="570">
        <v>580</v>
      </c>
      <c r="P144" s="583"/>
      <c r="Q144" s="571">
        <v>580</v>
      </c>
    </row>
    <row r="145" spans="1:17" ht="14.4" customHeight="1" x14ac:dyDescent="0.3">
      <c r="A145" s="566" t="s">
        <v>1678</v>
      </c>
      <c r="B145" s="567" t="s">
        <v>1468</v>
      </c>
      <c r="C145" s="567" t="s">
        <v>1549</v>
      </c>
      <c r="D145" s="567" t="s">
        <v>1579</v>
      </c>
      <c r="E145" s="567" t="s">
        <v>1580</v>
      </c>
      <c r="F145" s="570">
        <v>1</v>
      </c>
      <c r="G145" s="570">
        <v>1957</v>
      </c>
      <c r="H145" s="570">
        <v>1</v>
      </c>
      <c r="I145" s="570">
        <v>1957</v>
      </c>
      <c r="J145" s="570">
        <v>1</v>
      </c>
      <c r="K145" s="570">
        <v>1961</v>
      </c>
      <c r="L145" s="570">
        <v>1.0020439448134901</v>
      </c>
      <c r="M145" s="570">
        <v>1961</v>
      </c>
      <c r="N145" s="570"/>
      <c r="O145" s="570"/>
      <c r="P145" s="583"/>
      <c r="Q145" s="571"/>
    </row>
    <row r="146" spans="1:17" ht="14.4" customHeight="1" x14ac:dyDescent="0.3">
      <c r="A146" s="566" t="s">
        <v>1678</v>
      </c>
      <c r="B146" s="567" t="s">
        <v>1468</v>
      </c>
      <c r="C146" s="567" t="s">
        <v>1549</v>
      </c>
      <c r="D146" s="567" t="s">
        <v>1599</v>
      </c>
      <c r="E146" s="567" t="s">
        <v>1600</v>
      </c>
      <c r="F146" s="570"/>
      <c r="G146" s="570"/>
      <c r="H146" s="570"/>
      <c r="I146" s="570"/>
      <c r="J146" s="570">
        <v>1</v>
      </c>
      <c r="K146" s="570">
        <v>1836</v>
      </c>
      <c r="L146" s="570"/>
      <c r="M146" s="570">
        <v>1836</v>
      </c>
      <c r="N146" s="570"/>
      <c r="O146" s="570"/>
      <c r="P146" s="583"/>
      <c r="Q146" s="571"/>
    </row>
    <row r="147" spans="1:17" ht="14.4" customHeight="1" x14ac:dyDescent="0.3">
      <c r="A147" s="566" t="s">
        <v>1678</v>
      </c>
      <c r="B147" s="567" t="s">
        <v>1468</v>
      </c>
      <c r="C147" s="567" t="s">
        <v>1549</v>
      </c>
      <c r="D147" s="567" t="s">
        <v>1609</v>
      </c>
      <c r="E147" s="567" t="s">
        <v>1610</v>
      </c>
      <c r="F147" s="570"/>
      <c r="G147" s="570"/>
      <c r="H147" s="570"/>
      <c r="I147" s="570"/>
      <c r="J147" s="570">
        <v>1</v>
      </c>
      <c r="K147" s="570">
        <v>2236</v>
      </c>
      <c r="L147" s="570"/>
      <c r="M147" s="570">
        <v>2236</v>
      </c>
      <c r="N147" s="570"/>
      <c r="O147" s="570"/>
      <c r="P147" s="583"/>
      <c r="Q147" s="571"/>
    </row>
    <row r="148" spans="1:17" ht="14.4" customHeight="1" x14ac:dyDescent="0.3">
      <c r="A148" s="566" t="s">
        <v>1678</v>
      </c>
      <c r="B148" s="567" t="s">
        <v>1468</v>
      </c>
      <c r="C148" s="567" t="s">
        <v>1549</v>
      </c>
      <c r="D148" s="567" t="s">
        <v>1617</v>
      </c>
      <c r="E148" s="567" t="s">
        <v>1618</v>
      </c>
      <c r="F148" s="570"/>
      <c r="G148" s="570"/>
      <c r="H148" s="570"/>
      <c r="I148" s="570"/>
      <c r="J148" s="570">
        <v>1</v>
      </c>
      <c r="K148" s="570">
        <v>486</v>
      </c>
      <c r="L148" s="570"/>
      <c r="M148" s="570">
        <v>486</v>
      </c>
      <c r="N148" s="570"/>
      <c r="O148" s="570"/>
      <c r="P148" s="583"/>
      <c r="Q148" s="571"/>
    </row>
    <row r="149" spans="1:17" ht="14.4" customHeight="1" x14ac:dyDescent="0.3">
      <c r="A149" s="566" t="s">
        <v>1678</v>
      </c>
      <c r="B149" s="567" t="s">
        <v>1468</v>
      </c>
      <c r="C149" s="567" t="s">
        <v>1549</v>
      </c>
      <c r="D149" s="567" t="s">
        <v>1627</v>
      </c>
      <c r="E149" s="567" t="s">
        <v>1628</v>
      </c>
      <c r="F149" s="570">
        <v>1</v>
      </c>
      <c r="G149" s="570">
        <v>1749</v>
      </c>
      <c r="H149" s="570">
        <v>1</v>
      </c>
      <c r="I149" s="570">
        <v>1749</v>
      </c>
      <c r="J149" s="570">
        <v>3</v>
      </c>
      <c r="K149" s="570">
        <v>5253</v>
      </c>
      <c r="L149" s="570">
        <v>3.0034305317324184</v>
      </c>
      <c r="M149" s="570">
        <v>1751</v>
      </c>
      <c r="N149" s="570">
        <v>1</v>
      </c>
      <c r="O149" s="570">
        <v>1754</v>
      </c>
      <c r="P149" s="583">
        <v>1.002858776443682</v>
      </c>
      <c r="Q149" s="571">
        <v>1754</v>
      </c>
    </row>
    <row r="150" spans="1:17" ht="14.4" customHeight="1" x14ac:dyDescent="0.3">
      <c r="A150" s="566" t="s">
        <v>1678</v>
      </c>
      <c r="B150" s="567" t="s">
        <v>1468</v>
      </c>
      <c r="C150" s="567" t="s">
        <v>1549</v>
      </c>
      <c r="D150" s="567" t="s">
        <v>1629</v>
      </c>
      <c r="E150" s="567" t="s">
        <v>1630</v>
      </c>
      <c r="F150" s="570"/>
      <c r="G150" s="570"/>
      <c r="H150" s="570"/>
      <c r="I150" s="570"/>
      <c r="J150" s="570"/>
      <c r="K150" s="570"/>
      <c r="L150" s="570"/>
      <c r="M150" s="570"/>
      <c r="N150" s="570">
        <v>1</v>
      </c>
      <c r="O150" s="570">
        <v>410</v>
      </c>
      <c r="P150" s="583"/>
      <c r="Q150" s="571">
        <v>410</v>
      </c>
    </row>
    <row r="151" spans="1:17" ht="14.4" customHeight="1" x14ac:dyDescent="0.3">
      <c r="A151" s="566" t="s">
        <v>1678</v>
      </c>
      <c r="B151" s="567" t="s">
        <v>1468</v>
      </c>
      <c r="C151" s="567" t="s">
        <v>1549</v>
      </c>
      <c r="D151" s="567" t="s">
        <v>1633</v>
      </c>
      <c r="E151" s="567" t="s">
        <v>1482</v>
      </c>
      <c r="F151" s="570">
        <v>3</v>
      </c>
      <c r="G151" s="570">
        <v>49566</v>
      </c>
      <c r="H151" s="570">
        <v>1</v>
      </c>
      <c r="I151" s="570">
        <v>16522</v>
      </c>
      <c r="J151" s="570">
        <v>3</v>
      </c>
      <c r="K151" s="570">
        <v>42474</v>
      </c>
      <c r="L151" s="570">
        <v>0.85691804866238952</v>
      </c>
      <c r="M151" s="570">
        <v>14158</v>
      </c>
      <c r="N151" s="570"/>
      <c r="O151" s="570"/>
      <c r="P151" s="583"/>
      <c r="Q151" s="571"/>
    </row>
    <row r="152" spans="1:17" ht="14.4" customHeight="1" x14ac:dyDescent="0.3">
      <c r="A152" s="566" t="s">
        <v>1678</v>
      </c>
      <c r="B152" s="567" t="s">
        <v>1468</v>
      </c>
      <c r="C152" s="567" t="s">
        <v>1549</v>
      </c>
      <c r="D152" s="567" t="s">
        <v>1638</v>
      </c>
      <c r="E152" s="567" t="s">
        <v>1639</v>
      </c>
      <c r="F152" s="570"/>
      <c r="G152" s="570"/>
      <c r="H152" s="570"/>
      <c r="I152" s="570"/>
      <c r="J152" s="570"/>
      <c r="K152" s="570"/>
      <c r="L152" s="570"/>
      <c r="M152" s="570"/>
      <c r="N152" s="570">
        <v>1</v>
      </c>
      <c r="O152" s="570">
        <v>14328</v>
      </c>
      <c r="P152" s="583"/>
      <c r="Q152" s="571">
        <v>14328</v>
      </c>
    </row>
    <row r="153" spans="1:17" ht="14.4" customHeight="1" x14ac:dyDescent="0.3">
      <c r="A153" s="566" t="s">
        <v>1679</v>
      </c>
      <c r="B153" s="567" t="s">
        <v>1468</v>
      </c>
      <c r="C153" s="567" t="s">
        <v>1469</v>
      </c>
      <c r="D153" s="567" t="s">
        <v>1478</v>
      </c>
      <c r="E153" s="567" t="s">
        <v>1476</v>
      </c>
      <c r="F153" s="570">
        <v>0.6</v>
      </c>
      <c r="G153" s="570">
        <v>1253.4100000000001</v>
      </c>
      <c r="H153" s="570">
        <v>1</v>
      </c>
      <c r="I153" s="570">
        <v>2089.0166666666669</v>
      </c>
      <c r="J153" s="570">
        <v>1</v>
      </c>
      <c r="K153" s="570">
        <v>2165.3200000000002</v>
      </c>
      <c r="L153" s="570">
        <v>1.7275432619813149</v>
      </c>
      <c r="M153" s="570">
        <v>2165.3200000000002</v>
      </c>
      <c r="N153" s="570"/>
      <c r="O153" s="570"/>
      <c r="P153" s="583"/>
      <c r="Q153" s="571"/>
    </row>
    <row r="154" spans="1:17" ht="14.4" customHeight="1" x14ac:dyDescent="0.3">
      <c r="A154" s="566" t="s">
        <v>1679</v>
      </c>
      <c r="B154" s="567" t="s">
        <v>1468</v>
      </c>
      <c r="C154" s="567" t="s">
        <v>1469</v>
      </c>
      <c r="D154" s="567" t="s">
        <v>1479</v>
      </c>
      <c r="E154" s="567" t="s">
        <v>1480</v>
      </c>
      <c r="F154" s="570">
        <v>0.05</v>
      </c>
      <c r="G154" s="570">
        <v>42.15</v>
      </c>
      <c r="H154" s="570">
        <v>1</v>
      </c>
      <c r="I154" s="570">
        <v>842.99999999999989</v>
      </c>
      <c r="J154" s="570">
        <v>0.05</v>
      </c>
      <c r="K154" s="570">
        <v>46.83</v>
      </c>
      <c r="L154" s="570">
        <v>1.1110320284697508</v>
      </c>
      <c r="M154" s="570">
        <v>936.59999999999991</v>
      </c>
      <c r="N154" s="570"/>
      <c r="O154" s="570"/>
      <c r="P154" s="583"/>
      <c r="Q154" s="571"/>
    </row>
    <row r="155" spans="1:17" ht="14.4" customHeight="1" x14ac:dyDescent="0.3">
      <c r="A155" s="566" t="s">
        <v>1679</v>
      </c>
      <c r="B155" s="567" t="s">
        <v>1468</v>
      </c>
      <c r="C155" s="567" t="s">
        <v>1485</v>
      </c>
      <c r="D155" s="567" t="s">
        <v>1526</v>
      </c>
      <c r="E155" s="567" t="s">
        <v>1527</v>
      </c>
      <c r="F155" s="570">
        <v>869</v>
      </c>
      <c r="G155" s="570">
        <v>1929.18</v>
      </c>
      <c r="H155" s="570">
        <v>1</v>
      </c>
      <c r="I155" s="570">
        <v>2.2200000000000002</v>
      </c>
      <c r="J155" s="570"/>
      <c r="K155" s="570"/>
      <c r="L155" s="570"/>
      <c r="M155" s="570"/>
      <c r="N155" s="570"/>
      <c r="O155" s="570"/>
      <c r="P155" s="583"/>
      <c r="Q155" s="571"/>
    </row>
    <row r="156" spans="1:17" ht="14.4" customHeight="1" x14ac:dyDescent="0.3">
      <c r="A156" s="566" t="s">
        <v>1679</v>
      </c>
      <c r="B156" s="567" t="s">
        <v>1468</v>
      </c>
      <c r="C156" s="567" t="s">
        <v>1485</v>
      </c>
      <c r="D156" s="567" t="s">
        <v>1534</v>
      </c>
      <c r="E156" s="567" t="s">
        <v>1535</v>
      </c>
      <c r="F156" s="570">
        <v>929</v>
      </c>
      <c r="G156" s="570">
        <v>32468.55</v>
      </c>
      <c r="H156" s="570">
        <v>1</v>
      </c>
      <c r="I156" s="570">
        <v>34.949999999999996</v>
      </c>
      <c r="J156" s="570">
        <v>903</v>
      </c>
      <c r="K156" s="570">
        <v>28658.82</v>
      </c>
      <c r="L156" s="570">
        <v>0.88266399331044965</v>
      </c>
      <c r="M156" s="570">
        <v>31.737342192691031</v>
      </c>
      <c r="N156" s="570"/>
      <c r="O156" s="570"/>
      <c r="P156" s="583"/>
      <c r="Q156" s="571"/>
    </row>
    <row r="157" spans="1:17" ht="14.4" customHeight="1" x14ac:dyDescent="0.3">
      <c r="A157" s="566" t="s">
        <v>1679</v>
      </c>
      <c r="B157" s="567" t="s">
        <v>1468</v>
      </c>
      <c r="C157" s="567" t="s">
        <v>1485</v>
      </c>
      <c r="D157" s="567" t="s">
        <v>1538</v>
      </c>
      <c r="E157" s="567" t="s">
        <v>1539</v>
      </c>
      <c r="F157" s="570"/>
      <c r="G157" s="570"/>
      <c r="H157" s="570"/>
      <c r="I157" s="570"/>
      <c r="J157" s="570"/>
      <c r="K157" s="570"/>
      <c r="L157" s="570"/>
      <c r="M157" s="570"/>
      <c r="N157" s="570">
        <v>180</v>
      </c>
      <c r="O157" s="570">
        <v>28378.799999999999</v>
      </c>
      <c r="P157" s="583"/>
      <c r="Q157" s="571">
        <v>157.66</v>
      </c>
    </row>
    <row r="158" spans="1:17" ht="14.4" customHeight="1" x14ac:dyDescent="0.3">
      <c r="A158" s="566" t="s">
        <v>1679</v>
      </c>
      <c r="B158" s="567" t="s">
        <v>1468</v>
      </c>
      <c r="C158" s="567" t="s">
        <v>1549</v>
      </c>
      <c r="D158" s="567" t="s">
        <v>1611</v>
      </c>
      <c r="E158" s="567" t="s">
        <v>1612</v>
      </c>
      <c r="F158" s="570">
        <v>1</v>
      </c>
      <c r="G158" s="570">
        <v>1281</v>
      </c>
      <c r="H158" s="570">
        <v>1</v>
      </c>
      <c r="I158" s="570">
        <v>1281</v>
      </c>
      <c r="J158" s="570"/>
      <c r="K158" s="570"/>
      <c r="L158" s="570"/>
      <c r="M158" s="570"/>
      <c r="N158" s="570"/>
      <c r="O158" s="570"/>
      <c r="P158" s="583"/>
      <c r="Q158" s="571"/>
    </row>
    <row r="159" spans="1:17" ht="14.4" customHeight="1" x14ac:dyDescent="0.3">
      <c r="A159" s="566" t="s">
        <v>1679</v>
      </c>
      <c r="B159" s="567" t="s">
        <v>1468</v>
      </c>
      <c r="C159" s="567" t="s">
        <v>1549</v>
      </c>
      <c r="D159" s="567" t="s">
        <v>1627</v>
      </c>
      <c r="E159" s="567" t="s">
        <v>1628</v>
      </c>
      <c r="F159" s="570">
        <v>2</v>
      </c>
      <c r="G159" s="570">
        <v>3498</v>
      </c>
      <c r="H159" s="570">
        <v>1</v>
      </c>
      <c r="I159" s="570">
        <v>1749</v>
      </c>
      <c r="J159" s="570"/>
      <c r="K159" s="570"/>
      <c r="L159" s="570"/>
      <c r="M159" s="570"/>
      <c r="N159" s="570">
        <v>1</v>
      </c>
      <c r="O159" s="570">
        <v>1754</v>
      </c>
      <c r="P159" s="583">
        <v>0.50142938822184102</v>
      </c>
      <c r="Q159" s="571">
        <v>1754</v>
      </c>
    </row>
    <row r="160" spans="1:17" ht="14.4" customHeight="1" x14ac:dyDescent="0.3">
      <c r="A160" s="566" t="s">
        <v>1679</v>
      </c>
      <c r="B160" s="567" t="s">
        <v>1468</v>
      </c>
      <c r="C160" s="567" t="s">
        <v>1549</v>
      </c>
      <c r="D160" s="567" t="s">
        <v>1629</v>
      </c>
      <c r="E160" s="567" t="s">
        <v>1630</v>
      </c>
      <c r="F160" s="570"/>
      <c r="G160" s="570"/>
      <c r="H160" s="570"/>
      <c r="I160" s="570"/>
      <c r="J160" s="570"/>
      <c r="K160" s="570"/>
      <c r="L160" s="570"/>
      <c r="M160" s="570"/>
      <c r="N160" s="570">
        <v>1</v>
      </c>
      <c r="O160" s="570">
        <v>410</v>
      </c>
      <c r="P160" s="583"/>
      <c r="Q160" s="571">
        <v>410</v>
      </c>
    </row>
    <row r="161" spans="1:17" ht="14.4" customHeight="1" x14ac:dyDescent="0.3">
      <c r="A161" s="566" t="s">
        <v>1679</v>
      </c>
      <c r="B161" s="567" t="s">
        <v>1468</v>
      </c>
      <c r="C161" s="567" t="s">
        <v>1549</v>
      </c>
      <c r="D161" s="567" t="s">
        <v>1633</v>
      </c>
      <c r="E161" s="567" t="s">
        <v>1482</v>
      </c>
      <c r="F161" s="570">
        <v>2</v>
      </c>
      <c r="G161" s="570">
        <v>33044</v>
      </c>
      <c r="H161" s="570">
        <v>1</v>
      </c>
      <c r="I161" s="570">
        <v>16522</v>
      </c>
      <c r="J161" s="570">
        <v>2</v>
      </c>
      <c r="K161" s="570">
        <v>30684</v>
      </c>
      <c r="L161" s="570">
        <v>0.92858007505144657</v>
      </c>
      <c r="M161" s="570">
        <v>15342</v>
      </c>
      <c r="N161" s="570"/>
      <c r="O161" s="570"/>
      <c r="P161" s="583"/>
      <c r="Q161" s="571"/>
    </row>
    <row r="162" spans="1:17" ht="14.4" customHeight="1" x14ac:dyDescent="0.3">
      <c r="A162" s="566" t="s">
        <v>1680</v>
      </c>
      <c r="B162" s="567" t="s">
        <v>1468</v>
      </c>
      <c r="C162" s="567" t="s">
        <v>1469</v>
      </c>
      <c r="D162" s="567" t="s">
        <v>1478</v>
      </c>
      <c r="E162" s="567" t="s">
        <v>1476</v>
      </c>
      <c r="F162" s="570"/>
      <c r="G162" s="570"/>
      <c r="H162" s="570"/>
      <c r="I162" s="570"/>
      <c r="J162" s="570">
        <v>0.3</v>
      </c>
      <c r="K162" s="570">
        <v>649.59</v>
      </c>
      <c r="L162" s="570"/>
      <c r="M162" s="570">
        <v>2165.3000000000002</v>
      </c>
      <c r="N162" s="570"/>
      <c r="O162" s="570"/>
      <c r="P162" s="583"/>
      <c r="Q162" s="571"/>
    </row>
    <row r="163" spans="1:17" ht="14.4" customHeight="1" x14ac:dyDescent="0.3">
      <c r="A163" s="566" t="s">
        <v>1680</v>
      </c>
      <c r="B163" s="567" t="s">
        <v>1468</v>
      </c>
      <c r="C163" s="567" t="s">
        <v>1485</v>
      </c>
      <c r="D163" s="567" t="s">
        <v>1498</v>
      </c>
      <c r="E163" s="567" t="s">
        <v>1499</v>
      </c>
      <c r="F163" s="570">
        <v>900</v>
      </c>
      <c r="G163" s="570">
        <v>4005</v>
      </c>
      <c r="H163" s="570">
        <v>1</v>
      </c>
      <c r="I163" s="570">
        <v>4.45</v>
      </c>
      <c r="J163" s="570">
        <v>800</v>
      </c>
      <c r="K163" s="570">
        <v>4496</v>
      </c>
      <c r="L163" s="570">
        <v>1.1225967540574282</v>
      </c>
      <c r="M163" s="570">
        <v>5.62</v>
      </c>
      <c r="N163" s="570"/>
      <c r="O163" s="570"/>
      <c r="P163" s="583"/>
      <c r="Q163" s="571"/>
    </row>
    <row r="164" spans="1:17" ht="14.4" customHeight="1" x14ac:dyDescent="0.3">
      <c r="A164" s="566" t="s">
        <v>1680</v>
      </c>
      <c r="B164" s="567" t="s">
        <v>1468</v>
      </c>
      <c r="C164" s="567" t="s">
        <v>1485</v>
      </c>
      <c r="D164" s="567" t="s">
        <v>1534</v>
      </c>
      <c r="E164" s="567" t="s">
        <v>1535</v>
      </c>
      <c r="F164" s="570"/>
      <c r="G164" s="570"/>
      <c r="H164" s="570"/>
      <c r="I164" s="570"/>
      <c r="J164" s="570">
        <v>404</v>
      </c>
      <c r="K164" s="570">
        <v>12572.48</v>
      </c>
      <c r="L164" s="570"/>
      <c r="M164" s="570">
        <v>31.119999999999997</v>
      </c>
      <c r="N164" s="570"/>
      <c r="O164" s="570"/>
      <c r="P164" s="583"/>
      <c r="Q164" s="571"/>
    </row>
    <row r="165" spans="1:17" ht="14.4" customHeight="1" x14ac:dyDescent="0.3">
      <c r="A165" s="566" t="s">
        <v>1680</v>
      </c>
      <c r="B165" s="567" t="s">
        <v>1468</v>
      </c>
      <c r="C165" s="567" t="s">
        <v>1485</v>
      </c>
      <c r="D165" s="567" t="s">
        <v>1536</v>
      </c>
      <c r="E165" s="567" t="s">
        <v>1537</v>
      </c>
      <c r="F165" s="570">
        <v>0</v>
      </c>
      <c r="G165" s="570">
        <v>0</v>
      </c>
      <c r="H165" s="570"/>
      <c r="I165" s="570"/>
      <c r="J165" s="570"/>
      <c r="K165" s="570"/>
      <c r="L165" s="570"/>
      <c r="M165" s="570"/>
      <c r="N165" s="570"/>
      <c r="O165" s="570"/>
      <c r="P165" s="583"/>
      <c r="Q165" s="571"/>
    </row>
    <row r="166" spans="1:17" ht="14.4" customHeight="1" x14ac:dyDescent="0.3">
      <c r="A166" s="566" t="s">
        <v>1680</v>
      </c>
      <c r="B166" s="567" t="s">
        <v>1468</v>
      </c>
      <c r="C166" s="567" t="s">
        <v>1549</v>
      </c>
      <c r="D166" s="567" t="s">
        <v>1681</v>
      </c>
      <c r="E166" s="567" t="s">
        <v>1682</v>
      </c>
      <c r="F166" s="570">
        <v>1</v>
      </c>
      <c r="G166" s="570">
        <v>645</v>
      </c>
      <c r="H166" s="570">
        <v>1</v>
      </c>
      <c r="I166" s="570">
        <v>645</v>
      </c>
      <c r="J166" s="570"/>
      <c r="K166" s="570"/>
      <c r="L166" s="570"/>
      <c r="M166" s="570"/>
      <c r="N166" s="570"/>
      <c r="O166" s="570"/>
      <c r="P166" s="583"/>
      <c r="Q166" s="571"/>
    </row>
    <row r="167" spans="1:17" ht="14.4" customHeight="1" x14ac:dyDescent="0.3">
      <c r="A167" s="566" t="s">
        <v>1680</v>
      </c>
      <c r="B167" s="567" t="s">
        <v>1468</v>
      </c>
      <c r="C167" s="567" t="s">
        <v>1549</v>
      </c>
      <c r="D167" s="567" t="s">
        <v>1615</v>
      </c>
      <c r="E167" s="567" t="s">
        <v>1616</v>
      </c>
      <c r="F167" s="570">
        <v>1</v>
      </c>
      <c r="G167" s="570">
        <v>1548</v>
      </c>
      <c r="H167" s="570">
        <v>1</v>
      </c>
      <c r="I167" s="570">
        <v>1548</v>
      </c>
      <c r="J167" s="570">
        <v>1</v>
      </c>
      <c r="K167" s="570">
        <v>1550</v>
      </c>
      <c r="L167" s="570">
        <v>1.0012919896640826</v>
      </c>
      <c r="M167" s="570">
        <v>1550</v>
      </c>
      <c r="N167" s="570"/>
      <c r="O167" s="570"/>
      <c r="P167" s="583"/>
      <c r="Q167" s="571"/>
    </row>
    <row r="168" spans="1:17" ht="14.4" customHeight="1" x14ac:dyDescent="0.3">
      <c r="A168" s="566" t="s">
        <v>1680</v>
      </c>
      <c r="B168" s="567" t="s">
        <v>1468</v>
      </c>
      <c r="C168" s="567" t="s">
        <v>1549</v>
      </c>
      <c r="D168" s="567" t="s">
        <v>1627</v>
      </c>
      <c r="E168" s="567" t="s">
        <v>1628</v>
      </c>
      <c r="F168" s="570">
        <v>1</v>
      </c>
      <c r="G168" s="570">
        <v>1749</v>
      </c>
      <c r="H168" s="570">
        <v>1</v>
      </c>
      <c r="I168" s="570">
        <v>1749</v>
      </c>
      <c r="J168" s="570"/>
      <c r="K168" s="570"/>
      <c r="L168" s="570"/>
      <c r="M168" s="570"/>
      <c r="N168" s="570"/>
      <c r="O168" s="570"/>
      <c r="P168" s="583"/>
      <c r="Q168" s="571"/>
    </row>
    <row r="169" spans="1:17" ht="14.4" customHeight="1" x14ac:dyDescent="0.3">
      <c r="A169" s="566" t="s">
        <v>1680</v>
      </c>
      <c r="B169" s="567" t="s">
        <v>1468</v>
      </c>
      <c r="C169" s="567" t="s">
        <v>1549</v>
      </c>
      <c r="D169" s="567" t="s">
        <v>1629</v>
      </c>
      <c r="E169" s="567" t="s">
        <v>1630</v>
      </c>
      <c r="F169" s="570">
        <v>1</v>
      </c>
      <c r="G169" s="570">
        <v>409</v>
      </c>
      <c r="H169" s="570">
        <v>1</v>
      </c>
      <c r="I169" s="570">
        <v>409</v>
      </c>
      <c r="J169" s="570">
        <v>1</v>
      </c>
      <c r="K169" s="570">
        <v>409</v>
      </c>
      <c r="L169" s="570">
        <v>1</v>
      </c>
      <c r="M169" s="570">
        <v>409</v>
      </c>
      <c r="N169" s="570"/>
      <c r="O169" s="570"/>
      <c r="P169" s="583"/>
      <c r="Q169" s="571"/>
    </row>
    <row r="170" spans="1:17" ht="14.4" customHeight="1" x14ac:dyDescent="0.3">
      <c r="A170" s="566" t="s">
        <v>1680</v>
      </c>
      <c r="B170" s="567" t="s">
        <v>1468</v>
      </c>
      <c r="C170" s="567" t="s">
        <v>1549</v>
      </c>
      <c r="D170" s="567" t="s">
        <v>1633</v>
      </c>
      <c r="E170" s="567" t="s">
        <v>1482</v>
      </c>
      <c r="F170" s="570"/>
      <c r="G170" s="570"/>
      <c r="H170" s="570"/>
      <c r="I170" s="570"/>
      <c r="J170" s="570">
        <v>1</v>
      </c>
      <c r="K170" s="570">
        <v>14158</v>
      </c>
      <c r="L170" s="570"/>
      <c r="M170" s="570">
        <v>14158</v>
      </c>
      <c r="N170" s="570"/>
      <c r="O170" s="570"/>
      <c r="P170" s="583"/>
      <c r="Q170" s="571"/>
    </row>
    <row r="171" spans="1:17" ht="14.4" customHeight="1" x14ac:dyDescent="0.3">
      <c r="A171" s="566" t="s">
        <v>1683</v>
      </c>
      <c r="B171" s="567" t="s">
        <v>1468</v>
      </c>
      <c r="C171" s="567" t="s">
        <v>1469</v>
      </c>
      <c r="D171" s="567" t="s">
        <v>1478</v>
      </c>
      <c r="E171" s="567" t="s">
        <v>1476</v>
      </c>
      <c r="F171" s="570">
        <v>0.4</v>
      </c>
      <c r="G171" s="570">
        <v>835.6</v>
      </c>
      <c r="H171" s="570">
        <v>1</v>
      </c>
      <c r="I171" s="570">
        <v>2089</v>
      </c>
      <c r="J171" s="570">
        <v>1.1000000000000001</v>
      </c>
      <c r="K171" s="570">
        <v>2381.86</v>
      </c>
      <c r="L171" s="570">
        <v>2.850478697941599</v>
      </c>
      <c r="M171" s="570">
        <v>2165.3272727272729</v>
      </c>
      <c r="N171" s="570">
        <v>0.5</v>
      </c>
      <c r="O171" s="570">
        <v>1082.6600000000001</v>
      </c>
      <c r="P171" s="583">
        <v>1.2956677836285304</v>
      </c>
      <c r="Q171" s="571">
        <v>2165.3200000000002</v>
      </c>
    </row>
    <row r="172" spans="1:17" ht="14.4" customHeight="1" x14ac:dyDescent="0.3">
      <c r="A172" s="566" t="s">
        <v>1683</v>
      </c>
      <c r="B172" s="567" t="s">
        <v>1468</v>
      </c>
      <c r="C172" s="567" t="s">
        <v>1469</v>
      </c>
      <c r="D172" s="567" t="s">
        <v>1479</v>
      </c>
      <c r="E172" s="567" t="s">
        <v>1480</v>
      </c>
      <c r="F172" s="570">
        <v>0.05</v>
      </c>
      <c r="G172" s="570">
        <v>42.15</v>
      </c>
      <c r="H172" s="570">
        <v>1</v>
      </c>
      <c r="I172" s="570">
        <v>842.99999999999989</v>
      </c>
      <c r="J172" s="570">
        <v>0.05</v>
      </c>
      <c r="K172" s="570">
        <v>46.83</v>
      </c>
      <c r="L172" s="570">
        <v>1.1110320284697508</v>
      </c>
      <c r="M172" s="570">
        <v>936.59999999999991</v>
      </c>
      <c r="N172" s="570"/>
      <c r="O172" s="570"/>
      <c r="P172" s="583"/>
      <c r="Q172" s="571"/>
    </row>
    <row r="173" spans="1:17" ht="14.4" customHeight="1" x14ac:dyDescent="0.3">
      <c r="A173" s="566" t="s">
        <v>1683</v>
      </c>
      <c r="B173" s="567" t="s">
        <v>1468</v>
      </c>
      <c r="C173" s="567" t="s">
        <v>1485</v>
      </c>
      <c r="D173" s="567" t="s">
        <v>1492</v>
      </c>
      <c r="E173" s="567" t="s">
        <v>1493</v>
      </c>
      <c r="F173" s="570">
        <v>550</v>
      </c>
      <c r="G173" s="570">
        <v>2497.5</v>
      </c>
      <c r="H173" s="570">
        <v>1</v>
      </c>
      <c r="I173" s="570">
        <v>4.540909090909091</v>
      </c>
      <c r="J173" s="570">
        <v>400</v>
      </c>
      <c r="K173" s="570">
        <v>1852</v>
      </c>
      <c r="L173" s="570">
        <v>0.7415415415415415</v>
      </c>
      <c r="M173" s="570">
        <v>4.63</v>
      </c>
      <c r="N173" s="570">
        <v>180</v>
      </c>
      <c r="O173" s="570">
        <v>871.2</v>
      </c>
      <c r="P173" s="583">
        <v>0.34882882882882887</v>
      </c>
      <c r="Q173" s="571">
        <v>4.84</v>
      </c>
    </row>
    <row r="174" spans="1:17" ht="14.4" customHeight="1" x14ac:dyDescent="0.3">
      <c r="A174" s="566" t="s">
        <v>1683</v>
      </c>
      <c r="B174" s="567" t="s">
        <v>1468</v>
      </c>
      <c r="C174" s="567" t="s">
        <v>1485</v>
      </c>
      <c r="D174" s="567" t="s">
        <v>1504</v>
      </c>
      <c r="E174" s="567" t="s">
        <v>1505</v>
      </c>
      <c r="F174" s="570"/>
      <c r="G174" s="570"/>
      <c r="H174" s="570"/>
      <c r="I174" s="570"/>
      <c r="J174" s="570">
        <v>130</v>
      </c>
      <c r="K174" s="570">
        <v>1107.5999999999999</v>
      </c>
      <c r="L174" s="570"/>
      <c r="M174" s="570">
        <v>8.52</v>
      </c>
      <c r="N174" s="570"/>
      <c r="O174" s="570"/>
      <c r="P174" s="583"/>
      <c r="Q174" s="571"/>
    </row>
    <row r="175" spans="1:17" ht="14.4" customHeight="1" x14ac:dyDescent="0.3">
      <c r="A175" s="566" t="s">
        <v>1683</v>
      </c>
      <c r="B175" s="567" t="s">
        <v>1468</v>
      </c>
      <c r="C175" s="567" t="s">
        <v>1485</v>
      </c>
      <c r="D175" s="567" t="s">
        <v>1522</v>
      </c>
      <c r="E175" s="567" t="s">
        <v>1523</v>
      </c>
      <c r="F175" s="570">
        <v>1</v>
      </c>
      <c r="G175" s="570">
        <v>2054.9699999999998</v>
      </c>
      <c r="H175" s="570">
        <v>1</v>
      </c>
      <c r="I175" s="570">
        <v>2054.9699999999998</v>
      </c>
      <c r="J175" s="570">
        <v>2</v>
      </c>
      <c r="K175" s="570">
        <v>4347.34</v>
      </c>
      <c r="L175" s="570">
        <v>2.1155248008486747</v>
      </c>
      <c r="M175" s="570">
        <v>2173.67</v>
      </c>
      <c r="N175" s="570"/>
      <c r="O175" s="570"/>
      <c r="P175" s="583"/>
      <c r="Q175" s="571"/>
    </row>
    <row r="176" spans="1:17" ht="14.4" customHeight="1" x14ac:dyDescent="0.3">
      <c r="A176" s="566" t="s">
        <v>1683</v>
      </c>
      <c r="B176" s="567" t="s">
        <v>1468</v>
      </c>
      <c r="C176" s="567" t="s">
        <v>1485</v>
      </c>
      <c r="D176" s="567" t="s">
        <v>1534</v>
      </c>
      <c r="E176" s="567" t="s">
        <v>1535</v>
      </c>
      <c r="F176" s="570">
        <v>306</v>
      </c>
      <c r="G176" s="570">
        <v>10694.7</v>
      </c>
      <c r="H176" s="570">
        <v>1</v>
      </c>
      <c r="I176" s="570">
        <v>34.950000000000003</v>
      </c>
      <c r="J176" s="570">
        <v>978</v>
      </c>
      <c r="K176" s="570">
        <v>30435.360000000001</v>
      </c>
      <c r="L176" s="570">
        <v>2.845835787820135</v>
      </c>
      <c r="M176" s="570">
        <v>31.12</v>
      </c>
      <c r="N176" s="570">
        <v>412</v>
      </c>
      <c r="O176" s="570">
        <v>13707.24</v>
      </c>
      <c r="P176" s="583">
        <v>1.2816853207663608</v>
      </c>
      <c r="Q176" s="571">
        <v>33.269999999999996</v>
      </c>
    </row>
    <row r="177" spans="1:17" ht="14.4" customHeight="1" x14ac:dyDescent="0.3">
      <c r="A177" s="566" t="s">
        <v>1683</v>
      </c>
      <c r="B177" s="567" t="s">
        <v>1468</v>
      </c>
      <c r="C177" s="567" t="s">
        <v>1546</v>
      </c>
      <c r="D177" s="567" t="s">
        <v>1547</v>
      </c>
      <c r="E177" s="567" t="s">
        <v>1548</v>
      </c>
      <c r="F177" s="570"/>
      <c r="G177" s="570"/>
      <c r="H177" s="570"/>
      <c r="I177" s="570"/>
      <c r="J177" s="570">
        <v>1</v>
      </c>
      <c r="K177" s="570">
        <v>884.32</v>
      </c>
      <c r="L177" s="570"/>
      <c r="M177" s="570">
        <v>884.32</v>
      </c>
      <c r="N177" s="570"/>
      <c r="O177" s="570"/>
      <c r="P177" s="583"/>
      <c r="Q177" s="571"/>
    </row>
    <row r="178" spans="1:17" ht="14.4" customHeight="1" x14ac:dyDescent="0.3">
      <c r="A178" s="566" t="s">
        <v>1683</v>
      </c>
      <c r="B178" s="567" t="s">
        <v>1468</v>
      </c>
      <c r="C178" s="567" t="s">
        <v>1549</v>
      </c>
      <c r="D178" s="567" t="s">
        <v>1558</v>
      </c>
      <c r="E178" s="567" t="s">
        <v>1559</v>
      </c>
      <c r="F178" s="570">
        <v>1</v>
      </c>
      <c r="G178" s="570">
        <v>162</v>
      </c>
      <c r="H178" s="570">
        <v>1</v>
      </c>
      <c r="I178" s="570">
        <v>162</v>
      </c>
      <c r="J178" s="570"/>
      <c r="K178" s="570"/>
      <c r="L178" s="570"/>
      <c r="M178" s="570"/>
      <c r="N178" s="570"/>
      <c r="O178" s="570"/>
      <c r="P178" s="583"/>
      <c r="Q178" s="571"/>
    </row>
    <row r="179" spans="1:17" ht="14.4" customHeight="1" x14ac:dyDescent="0.3">
      <c r="A179" s="566" t="s">
        <v>1683</v>
      </c>
      <c r="B179" s="567" t="s">
        <v>1468</v>
      </c>
      <c r="C179" s="567" t="s">
        <v>1549</v>
      </c>
      <c r="D179" s="567" t="s">
        <v>1599</v>
      </c>
      <c r="E179" s="567" t="s">
        <v>1600</v>
      </c>
      <c r="F179" s="570"/>
      <c r="G179" s="570"/>
      <c r="H179" s="570"/>
      <c r="I179" s="570"/>
      <c r="J179" s="570">
        <v>1</v>
      </c>
      <c r="K179" s="570">
        <v>1836</v>
      </c>
      <c r="L179" s="570"/>
      <c r="M179" s="570">
        <v>1836</v>
      </c>
      <c r="N179" s="570"/>
      <c r="O179" s="570"/>
      <c r="P179" s="583"/>
      <c r="Q179" s="571"/>
    </row>
    <row r="180" spans="1:17" ht="14.4" customHeight="1" x14ac:dyDescent="0.3">
      <c r="A180" s="566" t="s">
        <v>1683</v>
      </c>
      <c r="B180" s="567" t="s">
        <v>1468</v>
      </c>
      <c r="C180" s="567" t="s">
        <v>1549</v>
      </c>
      <c r="D180" s="567" t="s">
        <v>1617</v>
      </c>
      <c r="E180" s="567" t="s">
        <v>1618</v>
      </c>
      <c r="F180" s="570">
        <v>3</v>
      </c>
      <c r="G180" s="570">
        <v>1458</v>
      </c>
      <c r="H180" s="570">
        <v>1</v>
      </c>
      <c r="I180" s="570">
        <v>486</v>
      </c>
      <c r="J180" s="570">
        <v>3</v>
      </c>
      <c r="K180" s="570">
        <v>1458</v>
      </c>
      <c r="L180" s="570">
        <v>1</v>
      </c>
      <c r="M180" s="570">
        <v>486</v>
      </c>
      <c r="N180" s="570">
        <v>1</v>
      </c>
      <c r="O180" s="570">
        <v>487</v>
      </c>
      <c r="P180" s="583">
        <v>0.33401920438957478</v>
      </c>
      <c r="Q180" s="571">
        <v>487</v>
      </c>
    </row>
    <row r="181" spans="1:17" ht="14.4" customHeight="1" x14ac:dyDescent="0.3">
      <c r="A181" s="566" t="s">
        <v>1683</v>
      </c>
      <c r="B181" s="567" t="s">
        <v>1468</v>
      </c>
      <c r="C181" s="567" t="s">
        <v>1549</v>
      </c>
      <c r="D181" s="567" t="s">
        <v>1619</v>
      </c>
      <c r="E181" s="567" t="s">
        <v>1620</v>
      </c>
      <c r="F181" s="570">
        <v>1</v>
      </c>
      <c r="G181" s="570">
        <v>651</v>
      </c>
      <c r="H181" s="570">
        <v>1</v>
      </c>
      <c r="I181" s="570">
        <v>651</v>
      </c>
      <c r="J181" s="570">
        <v>2</v>
      </c>
      <c r="K181" s="570">
        <v>1306</v>
      </c>
      <c r="L181" s="570">
        <v>2.0061443932411676</v>
      </c>
      <c r="M181" s="570">
        <v>653</v>
      </c>
      <c r="N181" s="570"/>
      <c r="O181" s="570"/>
      <c r="P181" s="583"/>
      <c r="Q181" s="571"/>
    </row>
    <row r="182" spans="1:17" ht="14.4" customHeight="1" x14ac:dyDescent="0.3">
      <c r="A182" s="566" t="s">
        <v>1683</v>
      </c>
      <c r="B182" s="567" t="s">
        <v>1468</v>
      </c>
      <c r="C182" s="567" t="s">
        <v>1549</v>
      </c>
      <c r="D182" s="567" t="s">
        <v>1627</v>
      </c>
      <c r="E182" s="567" t="s">
        <v>1628</v>
      </c>
      <c r="F182" s="570">
        <v>1</v>
      </c>
      <c r="G182" s="570">
        <v>1749</v>
      </c>
      <c r="H182" s="570">
        <v>1</v>
      </c>
      <c r="I182" s="570">
        <v>1749</v>
      </c>
      <c r="J182" s="570">
        <v>1</v>
      </c>
      <c r="K182" s="570">
        <v>1751</v>
      </c>
      <c r="L182" s="570">
        <v>1.0011435105774729</v>
      </c>
      <c r="M182" s="570">
        <v>1751</v>
      </c>
      <c r="N182" s="570">
        <v>1</v>
      </c>
      <c r="O182" s="570">
        <v>1754</v>
      </c>
      <c r="P182" s="583">
        <v>1.002858776443682</v>
      </c>
      <c r="Q182" s="571">
        <v>1754</v>
      </c>
    </row>
    <row r="183" spans="1:17" ht="14.4" customHeight="1" x14ac:dyDescent="0.3">
      <c r="A183" s="566" t="s">
        <v>1683</v>
      </c>
      <c r="B183" s="567" t="s">
        <v>1468</v>
      </c>
      <c r="C183" s="567" t="s">
        <v>1549</v>
      </c>
      <c r="D183" s="567" t="s">
        <v>1633</v>
      </c>
      <c r="E183" s="567" t="s">
        <v>1482</v>
      </c>
      <c r="F183" s="570">
        <v>1</v>
      </c>
      <c r="G183" s="570">
        <v>16522</v>
      </c>
      <c r="H183" s="570">
        <v>1</v>
      </c>
      <c r="I183" s="570">
        <v>16522</v>
      </c>
      <c r="J183" s="570">
        <v>2</v>
      </c>
      <c r="K183" s="570">
        <v>30684</v>
      </c>
      <c r="L183" s="570">
        <v>1.8571601501028931</v>
      </c>
      <c r="M183" s="570">
        <v>15342</v>
      </c>
      <c r="N183" s="570"/>
      <c r="O183" s="570"/>
      <c r="P183" s="583"/>
      <c r="Q183" s="571"/>
    </row>
    <row r="184" spans="1:17" ht="14.4" customHeight="1" x14ac:dyDescent="0.3">
      <c r="A184" s="566" t="s">
        <v>1683</v>
      </c>
      <c r="B184" s="567" t="s">
        <v>1468</v>
      </c>
      <c r="C184" s="567" t="s">
        <v>1549</v>
      </c>
      <c r="D184" s="567" t="s">
        <v>1638</v>
      </c>
      <c r="E184" s="567" t="s">
        <v>1639</v>
      </c>
      <c r="F184" s="570"/>
      <c r="G184" s="570"/>
      <c r="H184" s="570"/>
      <c r="I184" s="570"/>
      <c r="J184" s="570"/>
      <c r="K184" s="570"/>
      <c r="L184" s="570"/>
      <c r="M184" s="570"/>
      <c r="N184" s="570">
        <v>1</v>
      </c>
      <c r="O184" s="570">
        <v>14328</v>
      </c>
      <c r="P184" s="583"/>
      <c r="Q184" s="571">
        <v>14328</v>
      </c>
    </row>
    <row r="185" spans="1:17" ht="14.4" customHeight="1" x14ac:dyDescent="0.3">
      <c r="A185" s="566" t="s">
        <v>1684</v>
      </c>
      <c r="B185" s="567" t="s">
        <v>1468</v>
      </c>
      <c r="C185" s="567" t="s">
        <v>1469</v>
      </c>
      <c r="D185" s="567" t="s">
        <v>1478</v>
      </c>
      <c r="E185" s="567" t="s">
        <v>1476</v>
      </c>
      <c r="F185" s="570">
        <v>0.5</v>
      </c>
      <c r="G185" s="570">
        <v>1044.51</v>
      </c>
      <c r="H185" s="570">
        <v>1</v>
      </c>
      <c r="I185" s="570">
        <v>2089.02</v>
      </c>
      <c r="J185" s="570">
        <v>2.95</v>
      </c>
      <c r="K185" s="570">
        <v>6387.7000000000007</v>
      </c>
      <c r="L185" s="570">
        <v>6.1154991335650219</v>
      </c>
      <c r="M185" s="570">
        <v>2165.3220338983051</v>
      </c>
      <c r="N185" s="570">
        <v>0.4</v>
      </c>
      <c r="O185" s="570">
        <v>873.72</v>
      </c>
      <c r="P185" s="583">
        <v>0.83648792256656235</v>
      </c>
      <c r="Q185" s="571">
        <v>2184.2999999999997</v>
      </c>
    </row>
    <row r="186" spans="1:17" ht="14.4" customHeight="1" x14ac:dyDescent="0.3">
      <c r="A186" s="566" t="s">
        <v>1684</v>
      </c>
      <c r="B186" s="567" t="s">
        <v>1468</v>
      </c>
      <c r="C186" s="567" t="s">
        <v>1469</v>
      </c>
      <c r="D186" s="567" t="s">
        <v>1479</v>
      </c>
      <c r="E186" s="567" t="s">
        <v>1480</v>
      </c>
      <c r="F186" s="570"/>
      <c r="G186" s="570"/>
      <c r="H186" s="570"/>
      <c r="I186" s="570"/>
      <c r="J186" s="570">
        <v>0.36000000000000004</v>
      </c>
      <c r="K186" s="570">
        <v>327.8</v>
      </c>
      <c r="L186" s="570"/>
      <c r="M186" s="570">
        <v>910.55555555555543</v>
      </c>
      <c r="N186" s="570"/>
      <c r="O186" s="570"/>
      <c r="P186" s="583"/>
      <c r="Q186" s="571"/>
    </row>
    <row r="187" spans="1:17" ht="14.4" customHeight="1" x14ac:dyDescent="0.3">
      <c r="A187" s="566" t="s">
        <v>1684</v>
      </c>
      <c r="B187" s="567" t="s">
        <v>1468</v>
      </c>
      <c r="C187" s="567" t="s">
        <v>1485</v>
      </c>
      <c r="D187" s="567" t="s">
        <v>1488</v>
      </c>
      <c r="E187" s="567" t="s">
        <v>1489</v>
      </c>
      <c r="F187" s="570">
        <v>835</v>
      </c>
      <c r="G187" s="570">
        <v>1027.05</v>
      </c>
      <c r="H187" s="570">
        <v>1</v>
      </c>
      <c r="I187" s="570">
        <v>1.23</v>
      </c>
      <c r="J187" s="570">
        <v>600</v>
      </c>
      <c r="K187" s="570">
        <v>1104</v>
      </c>
      <c r="L187" s="570">
        <v>1.0749233240835403</v>
      </c>
      <c r="M187" s="570">
        <v>1.84</v>
      </c>
      <c r="N187" s="570">
        <v>320</v>
      </c>
      <c r="O187" s="570">
        <v>610</v>
      </c>
      <c r="P187" s="583">
        <v>0.59393408305340545</v>
      </c>
      <c r="Q187" s="571">
        <v>1.90625</v>
      </c>
    </row>
    <row r="188" spans="1:17" ht="14.4" customHeight="1" x14ac:dyDescent="0.3">
      <c r="A188" s="566" t="s">
        <v>1684</v>
      </c>
      <c r="B188" s="567" t="s">
        <v>1468</v>
      </c>
      <c r="C188" s="567" t="s">
        <v>1485</v>
      </c>
      <c r="D188" s="567" t="s">
        <v>1502</v>
      </c>
      <c r="E188" s="567" t="s">
        <v>1503</v>
      </c>
      <c r="F188" s="570">
        <v>392</v>
      </c>
      <c r="G188" s="570">
        <v>2497.04</v>
      </c>
      <c r="H188" s="570">
        <v>1</v>
      </c>
      <c r="I188" s="570">
        <v>6.37</v>
      </c>
      <c r="J188" s="570">
        <v>279</v>
      </c>
      <c r="K188" s="570">
        <v>2043.8400000000001</v>
      </c>
      <c r="L188" s="570">
        <v>0.81850511005029958</v>
      </c>
      <c r="M188" s="570">
        <v>7.3255913978494629</v>
      </c>
      <c r="N188" s="570">
        <v>259</v>
      </c>
      <c r="O188" s="570">
        <v>2014.4900000000002</v>
      </c>
      <c r="P188" s="583">
        <v>0.80675119341300106</v>
      </c>
      <c r="Q188" s="571">
        <v>7.7779536679536685</v>
      </c>
    </row>
    <row r="189" spans="1:17" ht="14.4" customHeight="1" x14ac:dyDescent="0.3">
      <c r="A189" s="566" t="s">
        <v>1684</v>
      </c>
      <c r="B189" s="567" t="s">
        <v>1468</v>
      </c>
      <c r="C189" s="567" t="s">
        <v>1485</v>
      </c>
      <c r="D189" s="567" t="s">
        <v>1506</v>
      </c>
      <c r="E189" s="567" t="s">
        <v>1507</v>
      </c>
      <c r="F189" s="570">
        <v>742</v>
      </c>
      <c r="G189" s="570">
        <v>5646.6200000000008</v>
      </c>
      <c r="H189" s="570">
        <v>1</v>
      </c>
      <c r="I189" s="570">
        <v>7.6100000000000012</v>
      </c>
      <c r="J189" s="570">
        <v>369</v>
      </c>
      <c r="K189" s="570">
        <v>3144.63</v>
      </c>
      <c r="L189" s="570">
        <v>0.55690483864683649</v>
      </c>
      <c r="M189" s="570">
        <v>8.5220325203252028</v>
      </c>
      <c r="N189" s="570">
        <v>84</v>
      </c>
      <c r="O189" s="570">
        <v>737.52</v>
      </c>
      <c r="P189" s="583">
        <v>0.13061264969131975</v>
      </c>
      <c r="Q189" s="571">
        <v>8.7799999999999994</v>
      </c>
    </row>
    <row r="190" spans="1:17" ht="14.4" customHeight="1" x14ac:dyDescent="0.3">
      <c r="A190" s="566" t="s">
        <v>1684</v>
      </c>
      <c r="B190" s="567" t="s">
        <v>1468</v>
      </c>
      <c r="C190" s="567" t="s">
        <v>1485</v>
      </c>
      <c r="D190" s="567" t="s">
        <v>1516</v>
      </c>
      <c r="E190" s="567" t="s">
        <v>1517</v>
      </c>
      <c r="F190" s="570"/>
      <c r="G190" s="570"/>
      <c r="H190" s="570"/>
      <c r="I190" s="570"/>
      <c r="J190" s="570">
        <v>410</v>
      </c>
      <c r="K190" s="570">
        <v>6740.4</v>
      </c>
      <c r="L190" s="570"/>
      <c r="M190" s="570">
        <v>16.439999999999998</v>
      </c>
      <c r="N190" s="570">
        <v>231</v>
      </c>
      <c r="O190" s="570">
        <v>4030.95</v>
      </c>
      <c r="P190" s="583"/>
      <c r="Q190" s="571">
        <v>17.45</v>
      </c>
    </row>
    <row r="191" spans="1:17" ht="14.4" customHeight="1" x14ac:dyDescent="0.3">
      <c r="A191" s="566" t="s">
        <v>1684</v>
      </c>
      <c r="B191" s="567" t="s">
        <v>1468</v>
      </c>
      <c r="C191" s="567" t="s">
        <v>1485</v>
      </c>
      <c r="D191" s="567" t="s">
        <v>1518</v>
      </c>
      <c r="E191" s="567" t="s">
        <v>1519</v>
      </c>
      <c r="F191" s="570"/>
      <c r="G191" s="570"/>
      <c r="H191" s="570"/>
      <c r="I191" s="570"/>
      <c r="J191" s="570"/>
      <c r="K191" s="570"/>
      <c r="L191" s="570"/>
      <c r="M191" s="570"/>
      <c r="N191" s="570">
        <v>6</v>
      </c>
      <c r="O191" s="570">
        <v>9481.98</v>
      </c>
      <c r="P191" s="583"/>
      <c r="Q191" s="571">
        <v>1580.33</v>
      </c>
    </row>
    <row r="192" spans="1:17" ht="14.4" customHeight="1" x14ac:dyDescent="0.3">
      <c r="A192" s="566" t="s">
        <v>1684</v>
      </c>
      <c r="B192" s="567" t="s">
        <v>1468</v>
      </c>
      <c r="C192" s="567" t="s">
        <v>1485</v>
      </c>
      <c r="D192" s="567" t="s">
        <v>1526</v>
      </c>
      <c r="E192" s="567" t="s">
        <v>1527</v>
      </c>
      <c r="F192" s="570"/>
      <c r="G192" s="570"/>
      <c r="H192" s="570"/>
      <c r="I192" s="570"/>
      <c r="J192" s="570"/>
      <c r="K192" s="570"/>
      <c r="L192" s="570"/>
      <c r="M192" s="570"/>
      <c r="N192" s="570">
        <v>984</v>
      </c>
      <c r="O192" s="570">
        <v>3070.08</v>
      </c>
      <c r="P192" s="583"/>
      <c r="Q192" s="571">
        <v>3.12</v>
      </c>
    </row>
    <row r="193" spans="1:17" ht="14.4" customHeight="1" x14ac:dyDescent="0.3">
      <c r="A193" s="566" t="s">
        <v>1684</v>
      </c>
      <c r="B193" s="567" t="s">
        <v>1468</v>
      </c>
      <c r="C193" s="567" t="s">
        <v>1485</v>
      </c>
      <c r="D193" s="567" t="s">
        <v>1530</v>
      </c>
      <c r="E193" s="567" t="s">
        <v>1531</v>
      </c>
      <c r="F193" s="570"/>
      <c r="G193" s="570"/>
      <c r="H193" s="570"/>
      <c r="I193" s="570"/>
      <c r="J193" s="570"/>
      <c r="K193" s="570"/>
      <c r="L193" s="570"/>
      <c r="M193" s="570"/>
      <c r="N193" s="570">
        <v>220</v>
      </c>
      <c r="O193" s="570">
        <v>51442.6</v>
      </c>
      <c r="P193" s="583"/>
      <c r="Q193" s="571">
        <v>233.82999999999998</v>
      </c>
    </row>
    <row r="194" spans="1:17" ht="14.4" customHeight="1" x14ac:dyDescent="0.3">
      <c r="A194" s="566" t="s">
        <v>1684</v>
      </c>
      <c r="B194" s="567" t="s">
        <v>1468</v>
      </c>
      <c r="C194" s="567" t="s">
        <v>1485</v>
      </c>
      <c r="D194" s="567" t="s">
        <v>1534</v>
      </c>
      <c r="E194" s="567" t="s">
        <v>1535</v>
      </c>
      <c r="F194" s="570">
        <v>436</v>
      </c>
      <c r="G194" s="570">
        <v>13568.32</v>
      </c>
      <c r="H194" s="570">
        <v>1</v>
      </c>
      <c r="I194" s="570">
        <v>31.12</v>
      </c>
      <c r="J194" s="570">
        <v>3391</v>
      </c>
      <c r="K194" s="570">
        <v>108591.1</v>
      </c>
      <c r="L194" s="570">
        <v>8.003282646635693</v>
      </c>
      <c r="M194" s="570">
        <v>32.023326452373929</v>
      </c>
      <c r="N194" s="570">
        <v>390</v>
      </c>
      <c r="O194" s="570">
        <v>12975.3</v>
      </c>
      <c r="P194" s="583">
        <v>0.95629377844862151</v>
      </c>
      <c r="Q194" s="571">
        <v>33.269999999999996</v>
      </c>
    </row>
    <row r="195" spans="1:17" ht="14.4" customHeight="1" x14ac:dyDescent="0.3">
      <c r="A195" s="566" t="s">
        <v>1684</v>
      </c>
      <c r="B195" s="567" t="s">
        <v>1468</v>
      </c>
      <c r="C195" s="567" t="s">
        <v>1549</v>
      </c>
      <c r="D195" s="567" t="s">
        <v>1585</v>
      </c>
      <c r="E195" s="567" t="s">
        <v>1586</v>
      </c>
      <c r="F195" s="570">
        <v>6</v>
      </c>
      <c r="G195" s="570">
        <v>7788</v>
      </c>
      <c r="H195" s="570">
        <v>1</v>
      </c>
      <c r="I195" s="570">
        <v>1298</v>
      </c>
      <c r="J195" s="570">
        <v>3</v>
      </c>
      <c r="K195" s="570">
        <v>3906</v>
      </c>
      <c r="L195" s="570">
        <v>0.50154083204930666</v>
      </c>
      <c r="M195" s="570">
        <v>1302</v>
      </c>
      <c r="N195" s="570">
        <v>2</v>
      </c>
      <c r="O195" s="570">
        <v>2612</v>
      </c>
      <c r="P195" s="583">
        <v>0.33538777606574216</v>
      </c>
      <c r="Q195" s="571">
        <v>1306</v>
      </c>
    </row>
    <row r="196" spans="1:17" ht="14.4" customHeight="1" x14ac:dyDescent="0.3">
      <c r="A196" s="566" t="s">
        <v>1684</v>
      </c>
      <c r="B196" s="567" t="s">
        <v>1468</v>
      </c>
      <c r="C196" s="567" t="s">
        <v>1549</v>
      </c>
      <c r="D196" s="567" t="s">
        <v>1685</v>
      </c>
      <c r="E196" s="567" t="s">
        <v>1686</v>
      </c>
      <c r="F196" s="570"/>
      <c r="G196" s="570"/>
      <c r="H196" s="570"/>
      <c r="I196" s="570"/>
      <c r="J196" s="570"/>
      <c r="K196" s="570"/>
      <c r="L196" s="570"/>
      <c r="M196" s="570"/>
      <c r="N196" s="570">
        <v>1</v>
      </c>
      <c r="O196" s="570">
        <v>413</v>
      </c>
      <c r="P196" s="583"/>
      <c r="Q196" s="571">
        <v>413</v>
      </c>
    </row>
    <row r="197" spans="1:17" ht="14.4" customHeight="1" x14ac:dyDescent="0.3">
      <c r="A197" s="566" t="s">
        <v>1684</v>
      </c>
      <c r="B197" s="567" t="s">
        <v>1468</v>
      </c>
      <c r="C197" s="567" t="s">
        <v>1549</v>
      </c>
      <c r="D197" s="567" t="s">
        <v>1595</v>
      </c>
      <c r="E197" s="567" t="s">
        <v>1596</v>
      </c>
      <c r="F197" s="570">
        <v>1</v>
      </c>
      <c r="G197" s="570">
        <v>498</v>
      </c>
      <c r="H197" s="570">
        <v>1</v>
      </c>
      <c r="I197" s="570">
        <v>498</v>
      </c>
      <c r="J197" s="570"/>
      <c r="K197" s="570"/>
      <c r="L197" s="570"/>
      <c r="M197" s="570"/>
      <c r="N197" s="570"/>
      <c r="O197" s="570"/>
      <c r="P197" s="583"/>
      <c r="Q197" s="571"/>
    </row>
    <row r="198" spans="1:17" ht="14.4" customHeight="1" x14ac:dyDescent="0.3">
      <c r="A198" s="566" t="s">
        <v>1684</v>
      </c>
      <c r="B198" s="567" t="s">
        <v>1468</v>
      </c>
      <c r="C198" s="567" t="s">
        <v>1549</v>
      </c>
      <c r="D198" s="567" t="s">
        <v>1597</v>
      </c>
      <c r="E198" s="567" t="s">
        <v>1598</v>
      </c>
      <c r="F198" s="570">
        <v>11</v>
      </c>
      <c r="G198" s="570">
        <v>15158</v>
      </c>
      <c r="H198" s="570">
        <v>1</v>
      </c>
      <c r="I198" s="570">
        <v>1378</v>
      </c>
      <c r="J198" s="570">
        <v>5</v>
      </c>
      <c r="K198" s="570">
        <v>6900</v>
      </c>
      <c r="L198" s="570">
        <v>0.45520517218630424</v>
      </c>
      <c r="M198" s="570">
        <v>1380</v>
      </c>
      <c r="N198" s="570">
        <v>7</v>
      </c>
      <c r="O198" s="570">
        <v>9681</v>
      </c>
      <c r="P198" s="583">
        <v>0.6386726481066104</v>
      </c>
      <c r="Q198" s="571">
        <v>1383</v>
      </c>
    </row>
    <row r="199" spans="1:17" ht="14.4" customHeight="1" x14ac:dyDescent="0.3">
      <c r="A199" s="566" t="s">
        <v>1684</v>
      </c>
      <c r="B199" s="567" t="s">
        <v>1468</v>
      </c>
      <c r="C199" s="567" t="s">
        <v>1549</v>
      </c>
      <c r="D199" s="567" t="s">
        <v>1599</v>
      </c>
      <c r="E199" s="567" t="s">
        <v>1600</v>
      </c>
      <c r="F199" s="570">
        <v>21</v>
      </c>
      <c r="G199" s="570">
        <v>38514</v>
      </c>
      <c r="H199" s="570">
        <v>1</v>
      </c>
      <c r="I199" s="570">
        <v>1834</v>
      </c>
      <c r="J199" s="570">
        <v>5</v>
      </c>
      <c r="K199" s="570">
        <v>9180</v>
      </c>
      <c r="L199" s="570">
        <v>0.23835488393830814</v>
      </c>
      <c r="M199" s="570">
        <v>1836</v>
      </c>
      <c r="N199" s="570">
        <v>2</v>
      </c>
      <c r="O199" s="570">
        <v>3680</v>
      </c>
      <c r="P199" s="583">
        <v>9.5549670249779298E-2</v>
      </c>
      <c r="Q199" s="571">
        <v>1840</v>
      </c>
    </row>
    <row r="200" spans="1:17" ht="14.4" customHeight="1" x14ac:dyDescent="0.3">
      <c r="A200" s="566" t="s">
        <v>1684</v>
      </c>
      <c r="B200" s="567" t="s">
        <v>1468</v>
      </c>
      <c r="C200" s="567" t="s">
        <v>1549</v>
      </c>
      <c r="D200" s="567" t="s">
        <v>1609</v>
      </c>
      <c r="E200" s="567" t="s">
        <v>1610</v>
      </c>
      <c r="F200" s="570"/>
      <c r="G200" s="570"/>
      <c r="H200" s="570"/>
      <c r="I200" s="570"/>
      <c r="J200" s="570">
        <v>1</v>
      </c>
      <c r="K200" s="570">
        <v>2236</v>
      </c>
      <c r="L200" s="570"/>
      <c r="M200" s="570">
        <v>2236</v>
      </c>
      <c r="N200" s="570">
        <v>1</v>
      </c>
      <c r="O200" s="570">
        <v>2242</v>
      </c>
      <c r="P200" s="583"/>
      <c r="Q200" s="571">
        <v>2242</v>
      </c>
    </row>
    <row r="201" spans="1:17" ht="14.4" customHeight="1" x14ac:dyDescent="0.3">
      <c r="A201" s="566" t="s">
        <v>1684</v>
      </c>
      <c r="B201" s="567" t="s">
        <v>1468</v>
      </c>
      <c r="C201" s="567" t="s">
        <v>1549</v>
      </c>
      <c r="D201" s="567" t="s">
        <v>1611</v>
      </c>
      <c r="E201" s="567" t="s">
        <v>1612</v>
      </c>
      <c r="F201" s="570"/>
      <c r="G201" s="570"/>
      <c r="H201" s="570"/>
      <c r="I201" s="570"/>
      <c r="J201" s="570"/>
      <c r="K201" s="570"/>
      <c r="L201" s="570"/>
      <c r="M201" s="570"/>
      <c r="N201" s="570">
        <v>2</v>
      </c>
      <c r="O201" s="570">
        <v>2572</v>
      </c>
      <c r="P201" s="583"/>
      <c r="Q201" s="571">
        <v>1286</v>
      </c>
    </row>
    <row r="202" spans="1:17" ht="14.4" customHeight="1" x14ac:dyDescent="0.3">
      <c r="A202" s="566" t="s">
        <v>1684</v>
      </c>
      <c r="B202" s="567" t="s">
        <v>1468</v>
      </c>
      <c r="C202" s="567" t="s">
        <v>1549</v>
      </c>
      <c r="D202" s="567" t="s">
        <v>1613</v>
      </c>
      <c r="E202" s="567" t="s">
        <v>1614</v>
      </c>
      <c r="F202" s="570"/>
      <c r="G202" s="570"/>
      <c r="H202" s="570"/>
      <c r="I202" s="570"/>
      <c r="J202" s="570"/>
      <c r="K202" s="570"/>
      <c r="L202" s="570"/>
      <c r="M202" s="570"/>
      <c r="N202" s="570">
        <v>1</v>
      </c>
      <c r="O202" s="570">
        <v>1169</v>
      </c>
      <c r="P202" s="583"/>
      <c r="Q202" s="571">
        <v>1169</v>
      </c>
    </row>
    <row r="203" spans="1:17" ht="14.4" customHeight="1" x14ac:dyDescent="0.3">
      <c r="A203" s="566" t="s">
        <v>1684</v>
      </c>
      <c r="B203" s="567" t="s">
        <v>1468</v>
      </c>
      <c r="C203" s="567" t="s">
        <v>1549</v>
      </c>
      <c r="D203" s="567" t="s">
        <v>1625</v>
      </c>
      <c r="E203" s="567" t="s">
        <v>1626</v>
      </c>
      <c r="F203" s="570"/>
      <c r="G203" s="570"/>
      <c r="H203" s="570"/>
      <c r="I203" s="570"/>
      <c r="J203" s="570"/>
      <c r="K203" s="570"/>
      <c r="L203" s="570"/>
      <c r="M203" s="570"/>
      <c r="N203" s="570">
        <v>1</v>
      </c>
      <c r="O203" s="570">
        <v>2535</v>
      </c>
      <c r="P203" s="583"/>
      <c r="Q203" s="571">
        <v>2535</v>
      </c>
    </row>
    <row r="204" spans="1:17" ht="14.4" customHeight="1" x14ac:dyDescent="0.3">
      <c r="A204" s="566" t="s">
        <v>1684</v>
      </c>
      <c r="B204" s="567" t="s">
        <v>1468</v>
      </c>
      <c r="C204" s="567" t="s">
        <v>1549</v>
      </c>
      <c r="D204" s="567" t="s">
        <v>1627</v>
      </c>
      <c r="E204" s="567" t="s">
        <v>1628</v>
      </c>
      <c r="F204" s="570"/>
      <c r="G204" s="570"/>
      <c r="H204" s="570"/>
      <c r="I204" s="570"/>
      <c r="J204" s="570">
        <v>2</v>
      </c>
      <c r="K204" s="570">
        <v>3502</v>
      </c>
      <c r="L204" s="570"/>
      <c r="M204" s="570">
        <v>1751</v>
      </c>
      <c r="N204" s="570">
        <v>4</v>
      </c>
      <c r="O204" s="570">
        <v>7016</v>
      </c>
      <c r="P204" s="583"/>
      <c r="Q204" s="571">
        <v>1754</v>
      </c>
    </row>
    <row r="205" spans="1:17" ht="14.4" customHeight="1" x14ac:dyDescent="0.3">
      <c r="A205" s="566" t="s">
        <v>1684</v>
      </c>
      <c r="B205" s="567" t="s">
        <v>1468</v>
      </c>
      <c r="C205" s="567" t="s">
        <v>1549</v>
      </c>
      <c r="D205" s="567" t="s">
        <v>1633</v>
      </c>
      <c r="E205" s="567" t="s">
        <v>1482</v>
      </c>
      <c r="F205" s="570">
        <v>1</v>
      </c>
      <c r="G205" s="570">
        <v>16522</v>
      </c>
      <c r="H205" s="570">
        <v>1</v>
      </c>
      <c r="I205" s="570">
        <v>16522</v>
      </c>
      <c r="J205" s="570">
        <v>10</v>
      </c>
      <c r="K205" s="570">
        <v>141580</v>
      </c>
      <c r="L205" s="570">
        <v>8.5691804866238961</v>
      </c>
      <c r="M205" s="570">
        <v>14158</v>
      </c>
      <c r="N205" s="570"/>
      <c r="O205" s="570"/>
      <c r="P205" s="583"/>
      <c r="Q205" s="571"/>
    </row>
    <row r="206" spans="1:17" ht="14.4" customHeight="1" x14ac:dyDescent="0.3">
      <c r="A206" s="566" t="s">
        <v>1684</v>
      </c>
      <c r="B206" s="567" t="s">
        <v>1468</v>
      </c>
      <c r="C206" s="567" t="s">
        <v>1549</v>
      </c>
      <c r="D206" s="567" t="s">
        <v>1638</v>
      </c>
      <c r="E206" s="567" t="s">
        <v>1639</v>
      </c>
      <c r="F206" s="570"/>
      <c r="G206" s="570"/>
      <c r="H206" s="570"/>
      <c r="I206" s="570"/>
      <c r="J206" s="570"/>
      <c r="K206" s="570"/>
      <c r="L206" s="570"/>
      <c r="M206" s="570"/>
      <c r="N206" s="570">
        <v>1</v>
      </c>
      <c r="O206" s="570">
        <v>14328</v>
      </c>
      <c r="P206" s="583"/>
      <c r="Q206" s="571">
        <v>14328</v>
      </c>
    </row>
    <row r="207" spans="1:17" ht="14.4" customHeight="1" x14ac:dyDescent="0.3">
      <c r="A207" s="566" t="s">
        <v>1684</v>
      </c>
      <c r="B207" s="567" t="s">
        <v>1468</v>
      </c>
      <c r="C207" s="567" t="s">
        <v>1549</v>
      </c>
      <c r="D207" s="567" t="s">
        <v>1640</v>
      </c>
      <c r="E207" s="567" t="s">
        <v>1641</v>
      </c>
      <c r="F207" s="570"/>
      <c r="G207" s="570"/>
      <c r="H207" s="570"/>
      <c r="I207" s="570"/>
      <c r="J207" s="570">
        <v>1</v>
      </c>
      <c r="K207" s="570">
        <v>0</v>
      </c>
      <c r="L207" s="570"/>
      <c r="M207" s="570">
        <v>0</v>
      </c>
      <c r="N207" s="570"/>
      <c r="O207" s="570"/>
      <c r="P207" s="583"/>
      <c r="Q207" s="571"/>
    </row>
    <row r="208" spans="1:17" ht="14.4" customHeight="1" x14ac:dyDescent="0.3">
      <c r="A208" s="566" t="s">
        <v>1687</v>
      </c>
      <c r="B208" s="567" t="s">
        <v>1468</v>
      </c>
      <c r="C208" s="567" t="s">
        <v>1485</v>
      </c>
      <c r="D208" s="567" t="s">
        <v>1492</v>
      </c>
      <c r="E208" s="567" t="s">
        <v>1493</v>
      </c>
      <c r="F208" s="570">
        <v>550</v>
      </c>
      <c r="G208" s="570">
        <v>2502.5</v>
      </c>
      <c r="H208" s="570">
        <v>1</v>
      </c>
      <c r="I208" s="570">
        <v>4.55</v>
      </c>
      <c r="J208" s="570">
        <v>400</v>
      </c>
      <c r="K208" s="570">
        <v>1836</v>
      </c>
      <c r="L208" s="570">
        <v>0.73366633366633371</v>
      </c>
      <c r="M208" s="570">
        <v>4.59</v>
      </c>
      <c r="N208" s="570"/>
      <c r="O208" s="570"/>
      <c r="P208" s="583"/>
      <c r="Q208" s="571"/>
    </row>
    <row r="209" spans="1:17" ht="14.4" customHeight="1" x14ac:dyDescent="0.3">
      <c r="A209" s="566" t="s">
        <v>1687</v>
      </c>
      <c r="B209" s="567" t="s">
        <v>1468</v>
      </c>
      <c r="C209" s="567" t="s">
        <v>1485</v>
      </c>
      <c r="D209" s="567" t="s">
        <v>1516</v>
      </c>
      <c r="E209" s="567" t="s">
        <v>1517</v>
      </c>
      <c r="F209" s="570">
        <v>503</v>
      </c>
      <c r="G209" s="570">
        <v>7042</v>
      </c>
      <c r="H209" s="570">
        <v>1</v>
      </c>
      <c r="I209" s="570">
        <v>14</v>
      </c>
      <c r="J209" s="570">
        <v>1161</v>
      </c>
      <c r="K209" s="570">
        <v>18851.73</v>
      </c>
      <c r="L209" s="570">
        <v>2.6770420335132066</v>
      </c>
      <c r="M209" s="570">
        <v>16.23749354005168</v>
      </c>
      <c r="N209" s="570"/>
      <c r="O209" s="570"/>
      <c r="P209" s="583"/>
      <c r="Q209" s="571"/>
    </row>
    <row r="210" spans="1:17" ht="14.4" customHeight="1" x14ac:dyDescent="0.3">
      <c r="A210" s="566" t="s">
        <v>1687</v>
      </c>
      <c r="B210" s="567" t="s">
        <v>1468</v>
      </c>
      <c r="C210" s="567" t="s">
        <v>1485</v>
      </c>
      <c r="D210" s="567" t="s">
        <v>1522</v>
      </c>
      <c r="E210" s="567" t="s">
        <v>1523</v>
      </c>
      <c r="F210" s="570">
        <v>1</v>
      </c>
      <c r="G210" s="570">
        <v>2054.9699999999998</v>
      </c>
      <c r="H210" s="570">
        <v>1</v>
      </c>
      <c r="I210" s="570">
        <v>2054.9699999999998</v>
      </c>
      <c r="J210" s="570">
        <v>1</v>
      </c>
      <c r="K210" s="570">
        <v>2212.25</v>
      </c>
      <c r="L210" s="570">
        <v>1.076536397125019</v>
      </c>
      <c r="M210" s="570">
        <v>2212.25</v>
      </c>
      <c r="N210" s="570"/>
      <c r="O210" s="570"/>
      <c r="P210" s="583"/>
      <c r="Q210" s="571"/>
    </row>
    <row r="211" spans="1:17" ht="14.4" customHeight="1" x14ac:dyDescent="0.3">
      <c r="A211" s="566" t="s">
        <v>1687</v>
      </c>
      <c r="B211" s="567" t="s">
        <v>1468</v>
      </c>
      <c r="C211" s="567" t="s">
        <v>1485</v>
      </c>
      <c r="D211" s="567" t="s">
        <v>1526</v>
      </c>
      <c r="E211" s="567" t="s">
        <v>1527</v>
      </c>
      <c r="F211" s="570"/>
      <c r="G211" s="570"/>
      <c r="H211" s="570"/>
      <c r="I211" s="570"/>
      <c r="J211" s="570">
        <v>630</v>
      </c>
      <c r="K211" s="570">
        <v>1921.5</v>
      </c>
      <c r="L211" s="570"/>
      <c r="M211" s="570">
        <v>3.05</v>
      </c>
      <c r="N211" s="570"/>
      <c r="O211" s="570"/>
      <c r="P211" s="583"/>
      <c r="Q211" s="571"/>
    </row>
    <row r="212" spans="1:17" ht="14.4" customHeight="1" x14ac:dyDescent="0.3">
      <c r="A212" s="566" t="s">
        <v>1687</v>
      </c>
      <c r="B212" s="567" t="s">
        <v>1468</v>
      </c>
      <c r="C212" s="567" t="s">
        <v>1549</v>
      </c>
      <c r="D212" s="567" t="s">
        <v>1609</v>
      </c>
      <c r="E212" s="567" t="s">
        <v>1610</v>
      </c>
      <c r="F212" s="570">
        <v>1</v>
      </c>
      <c r="G212" s="570">
        <v>2232</v>
      </c>
      <c r="H212" s="570">
        <v>1</v>
      </c>
      <c r="I212" s="570">
        <v>2232</v>
      </c>
      <c r="J212" s="570">
        <v>2</v>
      </c>
      <c r="K212" s="570">
        <v>4472</v>
      </c>
      <c r="L212" s="570">
        <v>2.0035842293906811</v>
      </c>
      <c r="M212" s="570">
        <v>2236</v>
      </c>
      <c r="N212" s="570"/>
      <c r="O212" s="570"/>
      <c r="P212" s="583"/>
      <c r="Q212" s="571"/>
    </row>
    <row r="213" spans="1:17" ht="14.4" customHeight="1" x14ac:dyDescent="0.3">
      <c r="A213" s="566" t="s">
        <v>1687</v>
      </c>
      <c r="B213" s="567" t="s">
        <v>1468</v>
      </c>
      <c r="C213" s="567" t="s">
        <v>1549</v>
      </c>
      <c r="D213" s="567" t="s">
        <v>1611</v>
      </c>
      <c r="E213" s="567" t="s">
        <v>1612</v>
      </c>
      <c r="F213" s="570"/>
      <c r="G213" s="570"/>
      <c r="H213" s="570"/>
      <c r="I213" s="570"/>
      <c r="J213" s="570">
        <v>1</v>
      </c>
      <c r="K213" s="570">
        <v>1283</v>
      </c>
      <c r="L213" s="570"/>
      <c r="M213" s="570">
        <v>1283</v>
      </c>
      <c r="N213" s="570"/>
      <c r="O213" s="570"/>
      <c r="P213" s="583"/>
      <c r="Q213" s="571"/>
    </row>
    <row r="214" spans="1:17" ht="14.4" customHeight="1" x14ac:dyDescent="0.3">
      <c r="A214" s="566" t="s">
        <v>1687</v>
      </c>
      <c r="B214" s="567" t="s">
        <v>1468</v>
      </c>
      <c r="C214" s="567" t="s">
        <v>1549</v>
      </c>
      <c r="D214" s="567" t="s">
        <v>1617</v>
      </c>
      <c r="E214" s="567" t="s">
        <v>1618</v>
      </c>
      <c r="F214" s="570">
        <v>3</v>
      </c>
      <c r="G214" s="570">
        <v>1458</v>
      </c>
      <c r="H214" s="570">
        <v>1</v>
      </c>
      <c r="I214" s="570">
        <v>486</v>
      </c>
      <c r="J214" s="570">
        <v>2</v>
      </c>
      <c r="K214" s="570">
        <v>972</v>
      </c>
      <c r="L214" s="570">
        <v>0.66666666666666663</v>
      </c>
      <c r="M214" s="570">
        <v>486</v>
      </c>
      <c r="N214" s="570"/>
      <c r="O214" s="570"/>
      <c r="P214" s="583"/>
      <c r="Q214" s="571"/>
    </row>
    <row r="215" spans="1:17" ht="14.4" customHeight="1" x14ac:dyDescent="0.3">
      <c r="A215" s="566" t="s">
        <v>1687</v>
      </c>
      <c r="B215" s="567" t="s">
        <v>1468</v>
      </c>
      <c r="C215" s="567" t="s">
        <v>1549</v>
      </c>
      <c r="D215" s="567" t="s">
        <v>1619</v>
      </c>
      <c r="E215" s="567" t="s">
        <v>1620</v>
      </c>
      <c r="F215" s="570">
        <v>1</v>
      </c>
      <c r="G215" s="570">
        <v>651</v>
      </c>
      <c r="H215" s="570">
        <v>1</v>
      </c>
      <c r="I215" s="570">
        <v>651</v>
      </c>
      <c r="J215" s="570">
        <v>1</v>
      </c>
      <c r="K215" s="570">
        <v>653</v>
      </c>
      <c r="L215" s="570">
        <v>1.0030721966205838</v>
      </c>
      <c r="M215" s="570">
        <v>653</v>
      </c>
      <c r="N215" s="570"/>
      <c r="O215" s="570"/>
      <c r="P215" s="583"/>
      <c r="Q215" s="571"/>
    </row>
    <row r="216" spans="1:17" ht="14.4" customHeight="1" x14ac:dyDescent="0.3">
      <c r="A216" s="566" t="s">
        <v>1687</v>
      </c>
      <c r="B216" s="567" t="s">
        <v>1468</v>
      </c>
      <c r="C216" s="567" t="s">
        <v>1549</v>
      </c>
      <c r="D216" s="567" t="s">
        <v>1627</v>
      </c>
      <c r="E216" s="567" t="s">
        <v>1628</v>
      </c>
      <c r="F216" s="570">
        <v>3</v>
      </c>
      <c r="G216" s="570">
        <v>5247</v>
      </c>
      <c r="H216" s="570">
        <v>1</v>
      </c>
      <c r="I216" s="570">
        <v>1749</v>
      </c>
      <c r="J216" s="570">
        <v>6</v>
      </c>
      <c r="K216" s="570">
        <v>10506</v>
      </c>
      <c r="L216" s="570">
        <v>2.0022870211549457</v>
      </c>
      <c r="M216" s="570">
        <v>1751</v>
      </c>
      <c r="N216" s="570"/>
      <c r="O216" s="570"/>
      <c r="P216" s="583"/>
      <c r="Q216" s="571"/>
    </row>
    <row r="217" spans="1:17" ht="14.4" customHeight="1" x14ac:dyDescent="0.3">
      <c r="A217" s="566" t="s">
        <v>1688</v>
      </c>
      <c r="B217" s="567" t="s">
        <v>1468</v>
      </c>
      <c r="C217" s="567" t="s">
        <v>1469</v>
      </c>
      <c r="D217" s="567" t="s">
        <v>1470</v>
      </c>
      <c r="E217" s="567" t="s">
        <v>1471</v>
      </c>
      <c r="F217" s="570"/>
      <c r="G217" s="570"/>
      <c r="H217" s="570"/>
      <c r="I217" s="570"/>
      <c r="J217" s="570">
        <v>0.6</v>
      </c>
      <c r="K217" s="570">
        <v>1485.85</v>
      </c>
      <c r="L217" s="570"/>
      <c r="M217" s="570">
        <v>2476.4166666666665</v>
      </c>
      <c r="N217" s="570"/>
      <c r="O217" s="570"/>
      <c r="P217" s="583"/>
      <c r="Q217" s="571"/>
    </row>
    <row r="218" spans="1:17" ht="14.4" customHeight="1" x14ac:dyDescent="0.3">
      <c r="A218" s="566" t="s">
        <v>1688</v>
      </c>
      <c r="B218" s="567" t="s">
        <v>1468</v>
      </c>
      <c r="C218" s="567" t="s">
        <v>1469</v>
      </c>
      <c r="D218" s="567" t="s">
        <v>1477</v>
      </c>
      <c r="E218" s="567" t="s">
        <v>1476</v>
      </c>
      <c r="F218" s="570">
        <v>0.2</v>
      </c>
      <c r="G218" s="570">
        <v>256.68</v>
      </c>
      <c r="H218" s="570">
        <v>1</v>
      </c>
      <c r="I218" s="570">
        <v>1283.3999999999999</v>
      </c>
      <c r="J218" s="570"/>
      <c r="K218" s="570"/>
      <c r="L218" s="570"/>
      <c r="M218" s="570"/>
      <c r="N218" s="570"/>
      <c r="O218" s="570"/>
      <c r="P218" s="583"/>
      <c r="Q218" s="571"/>
    </row>
    <row r="219" spans="1:17" ht="14.4" customHeight="1" x14ac:dyDescent="0.3">
      <c r="A219" s="566" t="s">
        <v>1688</v>
      </c>
      <c r="B219" s="567" t="s">
        <v>1468</v>
      </c>
      <c r="C219" s="567" t="s">
        <v>1469</v>
      </c>
      <c r="D219" s="567" t="s">
        <v>1478</v>
      </c>
      <c r="E219" s="567" t="s">
        <v>1476</v>
      </c>
      <c r="F219" s="570">
        <v>1.45</v>
      </c>
      <c r="G219" s="570">
        <v>3267.96</v>
      </c>
      <c r="H219" s="570">
        <v>1</v>
      </c>
      <c r="I219" s="570">
        <v>2253.7655172413793</v>
      </c>
      <c r="J219" s="570">
        <v>0.5</v>
      </c>
      <c r="K219" s="570">
        <v>1082.6600000000001</v>
      </c>
      <c r="L219" s="570">
        <v>0.33129536469234633</v>
      </c>
      <c r="M219" s="570">
        <v>2165.3200000000002</v>
      </c>
      <c r="N219" s="570">
        <v>0.4</v>
      </c>
      <c r="O219" s="570">
        <v>866.13</v>
      </c>
      <c r="P219" s="583">
        <v>0.26503690375647193</v>
      </c>
      <c r="Q219" s="571">
        <v>2165.3249999999998</v>
      </c>
    </row>
    <row r="220" spans="1:17" ht="14.4" customHeight="1" x14ac:dyDescent="0.3">
      <c r="A220" s="566" t="s">
        <v>1688</v>
      </c>
      <c r="B220" s="567" t="s">
        <v>1468</v>
      </c>
      <c r="C220" s="567" t="s">
        <v>1469</v>
      </c>
      <c r="D220" s="567" t="s">
        <v>1479</v>
      </c>
      <c r="E220" s="567" t="s">
        <v>1480</v>
      </c>
      <c r="F220" s="570">
        <v>0.1</v>
      </c>
      <c r="G220" s="570">
        <v>84.3</v>
      </c>
      <c r="H220" s="570">
        <v>1</v>
      </c>
      <c r="I220" s="570">
        <v>842.99999999999989</v>
      </c>
      <c r="J220" s="570">
        <v>0.15000000000000002</v>
      </c>
      <c r="K220" s="570">
        <v>140.49</v>
      </c>
      <c r="L220" s="570">
        <v>1.6665480427046264</v>
      </c>
      <c r="M220" s="570">
        <v>936.59999999999991</v>
      </c>
      <c r="N220" s="570">
        <v>0.05</v>
      </c>
      <c r="O220" s="570">
        <v>46.83</v>
      </c>
      <c r="P220" s="583">
        <v>0.5555160142348754</v>
      </c>
      <c r="Q220" s="571">
        <v>936.59999999999991</v>
      </c>
    </row>
    <row r="221" spans="1:17" ht="14.4" customHeight="1" x14ac:dyDescent="0.3">
      <c r="A221" s="566" t="s">
        <v>1688</v>
      </c>
      <c r="B221" s="567" t="s">
        <v>1468</v>
      </c>
      <c r="C221" s="567" t="s">
        <v>1485</v>
      </c>
      <c r="D221" s="567" t="s">
        <v>1492</v>
      </c>
      <c r="E221" s="567" t="s">
        <v>1493</v>
      </c>
      <c r="F221" s="570">
        <v>150</v>
      </c>
      <c r="G221" s="570">
        <v>682.5</v>
      </c>
      <c r="H221" s="570">
        <v>1</v>
      </c>
      <c r="I221" s="570">
        <v>4.55</v>
      </c>
      <c r="J221" s="570">
        <v>730</v>
      </c>
      <c r="K221" s="570">
        <v>3359.7</v>
      </c>
      <c r="L221" s="570">
        <v>4.9226373626373627</v>
      </c>
      <c r="M221" s="570">
        <v>4.6023287671232875</v>
      </c>
      <c r="N221" s="570">
        <v>365</v>
      </c>
      <c r="O221" s="570">
        <v>1766.6</v>
      </c>
      <c r="P221" s="583">
        <v>2.5884249084249085</v>
      </c>
      <c r="Q221" s="571">
        <v>4.84</v>
      </c>
    </row>
    <row r="222" spans="1:17" ht="14.4" customHeight="1" x14ac:dyDescent="0.3">
      <c r="A222" s="566" t="s">
        <v>1688</v>
      </c>
      <c r="B222" s="567" t="s">
        <v>1468</v>
      </c>
      <c r="C222" s="567" t="s">
        <v>1485</v>
      </c>
      <c r="D222" s="567" t="s">
        <v>1502</v>
      </c>
      <c r="E222" s="567" t="s">
        <v>1503</v>
      </c>
      <c r="F222" s="570">
        <v>135</v>
      </c>
      <c r="G222" s="570">
        <v>859.95</v>
      </c>
      <c r="H222" s="570">
        <v>1</v>
      </c>
      <c r="I222" s="570">
        <v>6.37</v>
      </c>
      <c r="J222" s="570">
        <v>910</v>
      </c>
      <c r="K222" s="570">
        <v>6680.1</v>
      </c>
      <c r="L222" s="570">
        <v>7.7680097680097679</v>
      </c>
      <c r="M222" s="570">
        <v>7.3407692307692312</v>
      </c>
      <c r="N222" s="570">
        <v>270</v>
      </c>
      <c r="O222" s="570">
        <v>2072.6999999999998</v>
      </c>
      <c r="P222" s="583">
        <v>2.4102564102564101</v>
      </c>
      <c r="Q222" s="571">
        <v>7.6766666666666659</v>
      </c>
    </row>
    <row r="223" spans="1:17" ht="14.4" customHeight="1" x14ac:dyDescent="0.3">
      <c r="A223" s="566" t="s">
        <v>1688</v>
      </c>
      <c r="B223" s="567" t="s">
        <v>1468</v>
      </c>
      <c r="C223" s="567" t="s">
        <v>1485</v>
      </c>
      <c r="D223" s="567" t="s">
        <v>1506</v>
      </c>
      <c r="E223" s="567" t="s">
        <v>1507</v>
      </c>
      <c r="F223" s="570">
        <v>265</v>
      </c>
      <c r="G223" s="570">
        <v>2016.65</v>
      </c>
      <c r="H223" s="570">
        <v>1</v>
      </c>
      <c r="I223" s="570">
        <v>7.61</v>
      </c>
      <c r="J223" s="570">
        <v>570</v>
      </c>
      <c r="K223" s="570">
        <v>4827.8999999999996</v>
      </c>
      <c r="L223" s="570">
        <v>2.3940197852874814</v>
      </c>
      <c r="M223" s="570">
        <v>8.4699999999999989</v>
      </c>
      <c r="N223" s="570"/>
      <c r="O223" s="570"/>
      <c r="P223" s="583"/>
      <c r="Q223" s="571"/>
    </row>
    <row r="224" spans="1:17" ht="14.4" customHeight="1" x14ac:dyDescent="0.3">
      <c r="A224" s="566" t="s">
        <v>1688</v>
      </c>
      <c r="B224" s="567" t="s">
        <v>1468</v>
      </c>
      <c r="C224" s="567" t="s">
        <v>1485</v>
      </c>
      <c r="D224" s="567" t="s">
        <v>1522</v>
      </c>
      <c r="E224" s="567" t="s">
        <v>1523</v>
      </c>
      <c r="F224" s="570">
        <v>1</v>
      </c>
      <c r="G224" s="570">
        <v>2054.9699999999998</v>
      </c>
      <c r="H224" s="570">
        <v>1</v>
      </c>
      <c r="I224" s="570">
        <v>2054.9699999999998</v>
      </c>
      <c r="J224" s="570">
        <v>2</v>
      </c>
      <c r="K224" s="570">
        <v>4347.34</v>
      </c>
      <c r="L224" s="570">
        <v>2.1155248008486747</v>
      </c>
      <c r="M224" s="570">
        <v>2173.67</v>
      </c>
      <c r="N224" s="570"/>
      <c r="O224" s="570"/>
      <c r="P224" s="583"/>
      <c r="Q224" s="571"/>
    </row>
    <row r="225" spans="1:17" ht="14.4" customHeight="1" x14ac:dyDescent="0.3">
      <c r="A225" s="566" t="s">
        <v>1688</v>
      </c>
      <c r="B225" s="567" t="s">
        <v>1468</v>
      </c>
      <c r="C225" s="567" t="s">
        <v>1485</v>
      </c>
      <c r="D225" s="567" t="s">
        <v>1526</v>
      </c>
      <c r="E225" s="567" t="s">
        <v>1527</v>
      </c>
      <c r="F225" s="570">
        <v>1925</v>
      </c>
      <c r="G225" s="570">
        <v>4273.5</v>
      </c>
      <c r="H225" s="570">
        <v>1</v>
      </c>
      <c r="I225" s="570">
        <v>2.2200000000000002</v>
      </c>
      <c r="J225" s="570">
        <v>5339</v>
      </c>
      <c r="K225" s="570">
        <v>15996.740000000002</v>
      </c>
      <c r="L225" s="570">
        <v>3.7432409032409035</v>
      </c>
      <c r="M225" s="570">
        <v>2.9962052818879945</v>
      </c>
      <c r="N225" s="570">
        <v>2159</v>
      </c>
      <c r="O225" s="570">
        <v>6660.2800000000007</v>
      </c>
      <c r="P225" s="583">
        <v>1.5585070785070787</v>
      </c>
      <c r="Q225" s="571">
        <v>3.0848911533117187</v>
      </c>
    </row>
    <row r="226" spans="1:17" ht="14.4" customHeight="1" x14ac:dyDescent="0.3">
      <c r="A226" s="566" t="s">
        <v>1688</v>
      </c>
      <c r="B226" s="567" t="s">
        <v>1468</v>
      </c>
      <c r="C226" s="567" t="s">
        <v>1485</v>
      </c>
      <c r="D226" s="567" t="s">
        <v>1534</v>
      </c>
      <c r="E226" s="567" t="s">
        <v>1535</v>
      </c>
      <c r="F226" s="570">
        <v>1358</v>
      </c>
      <c r="G226" s="570">
        <v>47462.100000000006</v>
      </c>
      <c r="H226" s="570">
        <v>1</v>
      </c>
      <c r="I226" s="570">
        <v>34.950000000000003</v>
      </c>
      <c r="J226" s="570">
        <v>1398</v>
      </c>
      <c r="K226" s="570">
        <v>44456.520000000004</v>
      </c>
      <c r="L226" s="570">
        <v>0.93667410417996677</v>
      </c>
      <c r="M226" s="570">
        <v>31.800085836909876</v>
      </c>
      <c r="N226" s="570">
        <v>407</v>
      </c>
      <c r="O226" s="570">
        <v>13540.89</v>
      </c>
      <c r="P226" s="583">
        <v>0.28529900699716187</v>
      </c>
      <c r="Q226" s="571">
        <v>33.269999999999996</v>
      </c>
    </row>
    <row r="227" spans="1:17" ht="14.4" customHeight="1" x14ac:dyDescent="0.3">
      <c r="A227" s="566" t="s">
        <v>1688</v>
      </c>
      <c r="B227" s="567" t="s">
        <v>1468</v>
      </c>
      <c r="C227" s="567" t="s">
        <v>1546</v>
      </c>
      <c r="D227" s="567" t="s">
        <v>1547</v>
      </c>
      <c r="E227" s="567" t="s">
        <v>1548</v>
      </c>
      <c r="F227" s="570"/>
      <c r="G227" s="570"/>
      <c r="H227" s="570"/>
      <c r="I227" s="570"/>
      <c r="J227" s="570">
        <v>1</v>
      </c>
      <c r="K227" s="570">
        <v>884.32</v>
      </c>
      <c r="L227" s="570"/>
      <c r="M227" s="570">
        <v>884.32</v>
      </c>
      <c r="N227" s="570"/>
      <c r="O227" s="570"/>
      <c r="P227" s="583"/>
      <c r="Q227" s="571"/>
    </row>
    <row r="228" spans="1:17" ht="14.4" customHeight="1" x14ac:dyDescent="0.3">
      <c r="A228" s="566" t="s">
        <v>1688</v>
      </c>
      <c r="B228" s="567" t="s">
        <v>1468</v>
      </c>
      <c r="C228" s="567" t="s">
        <v>1549</v>
      </c>
      <c r="D228" s="567" t="s">
        <v>1550</v>
      </c>
      <c r="E228" s="567" t="s">
        <v>1551</v>
      </c>
      <c r="F228" s="570"/>
      <c r="G228" s="570"/>
      <c r="H228" s="570"/>
      <c r="I228" s="570"/>
      <c r="J228" s="570"/>
      <c r="K228" s="570"/>
      <c r="L228" s="570"/>
      <c r="M228" s="570"/>
      <c r="N228" s="570">
        <v>1</v>
      </c>
      <c r="O228" s="570">
        <v>34</v>
      </c>
      <c r="P228" s="583"/>
      <c r="Q228" s="571">
        <v>34</v>
      </c>
    </row>
    <row r="229" spans="1:17" ht="14.4" customHeight="1" x14ac:dyDescent="0.3">
      <c r="A229" s="566" t="s">
        <v>1688</v>
      </c>
      <c r="B229" s="567" t="s">
        <v>1468</v>
      </c>
      <c r="C229" s="567" t="s">
        <v>1549</v>
      </c>
      <c r="D229" s="567" t="s">
        <v>1595</v>
      </c>
      <c r="E229" s="567" t="s">
        <v>1596</v>
      </c>
      <c r="F229" s="570"/>
      <c r="G229" s="570"/>
      <c r="H229" s="570"/>
      <c r="I229" s="570"/>
      <c r="J229" s="570">
        <v>2</v>
      </c>
      <c r="K229" s="570">
        <v>996</v>
      </c>
      <c r="L229" s="570"/>
      <c r="M229" s="570">
        <v>498</v>
      </c>
      <c r="N229" s="570">
        <v>1</v>
      </c>
      <c r="O229" s="570">
        <v>499</v>
      </c>
      <c r="P229" s="583"/>
      <c r="Q229" s="571">
        <v>499</v>
      </c>
    </row>
    <row r="230" spans="1:17" ht="14.4" customHeight="1" x14ac:dyDescent="0.3">
      <c r="A230" s="566" t="s">
        <v>1688</v>
      </c>
      <c r="B230" s="567" t="s">
        <v>1468</v>
      </c>
      <c r="C230" s="567" t="s">
        <v>1549</v>
      </c>
      <c r="D230" s="567" t="s">
        <v>1597</v>
      </c>
      <c r="E230" s="567" t="s">
        <v>1598</v>
      </c>
      <c r="F230" s="570">
        <v>1</v>
      </c>
      <c r="G230" s="570">
        <v>1378</v>
      </c>
      <c r="H230" s="570">
        <v>1</v>
      </c>
      <c r="I230" s="570">
        <v>1378</v>
      </c>
      <c r="J230" s="570">
        <v>4</v>
      </c>
      <c r="K230" s="570">
        <v>5520</v>
      </c>
      <c r="L230" s="570">
        <v>4.0058055152394774</v>
      </c>
      <c r="M230" s="570">
        <v>1380</v>
      </c>
      <c r="N230" s="570">
        <v>1</v>
      </c>
      <c r="O230" s="570">
        <v>1383</v>
      </c>
      <c r="P230" s="583">
        <v>1.0036284470246735</v>
      </c>
      <c r="Q230" s="571">
        <v>1383</v>
      </c>
    </row>
    <row r="231" spans="1:17" ht="14.4" customHeight="1" x14ac:dyDescent="0.3">
      <c r="A231" s="566" t="s">
        <v>1688</v>
      </c>
      <c r="B231" s="567" t="s">
        <v>1468</v>
      </c>
      <c r="C231" s="567" t="s">
        <v>1549</v>
      </c>
      <c r="D231" s="567" t="s">
        <v>1599</v>
      </c>
      <c r="E231" s="567" t="s">
        <v>1600</v>
      </c>
      <c r="F231" s="570">
        <v>2</v>
      </c>
      <c r="G231" s="570">
        <v>3668</v>
      </c>
      <c r="H231" s="570">
        <v>1</v>
      </c>
      <c r="I231" s="570">
        <v>1834</v>
      </c>
      <c r="J231" s="570">
        <v>4</v>
      </c>
      <c r="K231" s="570">
        <v>7344</v>
      </c>
      <c r="L231" s="570">
        <v>2.0021810250817884</v>
      </c>
      <c r="M231" s="570">
        <v>1836</v>
      </c>
      <c r="N231" s="570"/>
      <c r="O231" s="570"/>
      <c r="P231" s="583"/>
      <c r="Q231" s="571"/>
    </row>
    <row r="232" spans="1:17" ht="14.4" customHeight="1" x14ac:dyDescent="0.3">
      <c r="A232" s="566" t="s">
        <v>1688</v>
      </c>
      <c r="B232" s="567" t="s">
        <v>1468</v>
      </c>
      <c r="C232" s="567" t="s">
        <v>1549</v>
      </c>
      <c r="D232" s="567" t="s">
        <v>1611</v>
      </c>
      <c r="E232" s="567" t="s">
        <v>1612</v>
      </c>
      <c r="F232" s="570">
        <v>3</v>
      </c>
      <c r="G232" s="570">
        <v>3843</v>
      </c>
      <c r="H232" s="570">
        <v>1</v>
      </c>
      <c r="I232" s="570">
        <v>1281</v>
      </c>
      <c r="J232" s="570">
        <v>8</v>
      </c>
      <c r="K232" s="570">
        <v>10264</v>
      </c>
      <c r="L232" s="570">
        <v>2.6708300806661462</v>
      </c>
      <c r="M232" s="570">
        <v>1283</v>
      </c>
      <c r="N232" s="570">
        <v>3</v>
      </c>
      <c r="O232" s="570">
        <v>3858</v>
      </c>
      <c r="P232" s="583">
        <v>1.0039032006245121</v>
      </c>
      <c r="Q232" s="571">
        <v>1286</v>
      </c>
    </row>
    <row r="233" spans="1:17" ht="14.4" customHeight="1" x14ac:dyDescent="0.3">
      <c r="A233" s="566" t="s">
        <v>1688</v>
      </c>
      <c r="B233" s="567" t="s">
        <v>1468</v>
      </c>
      <c r="C233" s="567" t="s">
        <v>1549</v>
      </c>
      <c r="D233" s="567" t="s">
        <v>1617</v>
      </c>
      <c r="E233" s="567" t="s">
        <v>1618</v>
      </c>
      <c r="F233" s="570">
        <v>1</v>
      </c>
      <c r="G233" s="570">
        <v>486</v>
      </c>
      <c r="H233" s="570">
        <v>1</v>
      </c>
      <c r="I233" s="570">
        <v>486</v>
      </c>
      <c r="J233" s="570">
        <v>4</v>
      </c>
      <c r="K233" s="570">
        <v>1944</v>
      </c>
      <c r="L233" s="570">
        <v>4</v>
      </c>
      <c r="M233" s="570">
        <v>486</v>
      </c>
      <c r="N233" s="570">
        <v>2</v>
      </c>
      <c r="O233" s="570">
        <v>974</v>
      </c>
      <c r="P233" s="583">
        <v>2.0041152263374484</v>
      </c>
      <c r="Q233" s="571">
        <v>487</v>
      </c>
    </row>
    <row r="234" spans="1:17" ht="14.4" customHeight="1" x14ac:dyDescent="0.3">
      <c r="A234" s="566" t="s">
        <v>1688</v>
      </c>
      <c r="B234" s="567" t="s">
        <v>1468</v>
      </c>
      <c r="C234" s="567" t="s">
        <v>1549</v>
      </c>
      <c r="D234" s="567" t="s">
        <v>1619</v>
      </c>
      <c r="E234" s="567" t="s">
        <v>1620</v>
      </c>
      <c r="F234" s="570">
        <v>1</v>
      </c>
      <c r="G234" s="570">
        <v>651</v>
      </c>
      <c r="H234" s="570">
        <v>1</v>
      </c>
      <c r="I234" s="570">
        <v>651</v>
      </c>
      <c r="J234" s="570">
        <v>2</v>
      </c>
      <c r="K234" s="570">
        <v>1306</v>
      </c>
      <c r="L234" s="570">
        <v>2.0061443932411676</v>
      </c>
      <c r="M234" s="570">
        <v>653</v>
      </c>
      <c r="N234" s="570"/>
      <c r="O234" s="570"/>
      <c r="P234" s="583"/>
      <c r="Q234" s="571"/>
    </row>
    <row r="235" spans="1:17" ht="14.4" customHeight="1" x14ac:dyDescent="0.3">
      <c r="A235" s="566" t="s">
        <v>1688</v>
      </c>
      <c r="B235" s="567" t="s">
        <v>1468</v>
      </c>
      <c r="C235" s="567" t="s">
        <v>1549</v>
      </c>
      <c r="D235" s="567" t="s">
        <v>1627</v>
      </c>
      <c r="E235" s="567" t="s">
        <v>1628</v>
      </c>
      <c r="F235" s="570">
        <v>5</v>
      </c>
      <c r="G235" s="570">
        <v>8745</v>
      </c>
      <c r="H235" s="570">
        <v>1</v>
      </c>
      <c r="I235" s="570">
        <v>1749</v>
      </c>
      <c r="J235" s="570">
        <v>17</v>
      </c>
      <c r="K235" s="570">
        <v>29767</v>
      </c>
      <c r="L235" s="570">
        <v>3.4038879359634078</v>
      </c>
      <c r="M235" s="570">
        <v>1751</v>
      </c>
      <c r="N235" s="570">
        <v>9</v>
      </c>
      <c r="O235" s="570">
        <v>15786</v>
      </c>
      <c r="P235" s="583">
        <v>1.8051457975986278</v>
      </c>
      <c r="Q235" s="571">
        <v>1754</v>
      </c>
    </row>
    <row r="236" spans="1:17" ht="14.4" customHeight="1" x14ac:dyDescent="0.3">
      <c r="A236" s="566" t="s">
        <v>1688</v>
      </c>
      <c r="B236" s="567" t="s">
        <v>1468</v>
      </c>
      <c r="C236" s="567" t="s">
        <v>1549</v>
      </c>
      <c r="D236" s="567" t="s">
        <v>1633</v>
      </c>
      <c r="E236" s="567" t="s">
        <v>1482</v>
      </c>
      <c r="F236" s="570">
        <v>4</v>
      </c>
      <c r="G236" s="570">
        <v>66088</v>
      </c>
      <c r="H236" s="570">
        <v>1</v>
      </c>
      <c r="I236" s="570">
        <v>16522</v>
      </c>
      <c r="J236" s="570">
        <v>3</v>
      </c>
      <c r="K236" s="570">
        <v>44842</v>
      </c>
      <c r="L236" s="570">
        <v>0.67851954969132067</v>
      </c>
      <c r="M236" s="570">
        <v>14947.333333333334</v>
      </c>
      <c r="N236" s="570"/>
      <c r="O236" s="570"/>
      <c r="P236" s="583"/>
      <c r="Q236" s="571"/>
    </row>
    <row r="237" spans="1:17" ht="14.4" customHeight="1" x14ac:dyDescent="0.3">
      <c r="A237" s="566" t="s">
        <v>1688</v>
      </c>
      <c r="B237" s="567" t="s">
        <v>1468</v>
      </c>
      <c r="C237" s="567" t="s">
        <v>1549</v>
      </c>
      <c r="D237" s="567" t="s">
        <v>1638</v>
      </c>
      <c r="E237" s="567" t="s">
        <v>1639</v>
      </c>
      <c r="F237" s="570"/>
      <c r="G237" s="570"/>
      <c r="H237" s="570"/>
      <c r="I237" s="570"/>
      <c r="J237" s="570"/>
      <c r="K237" s="570"/>
      <c r="L237" s="570"/>
      <c r="M237" s="570"/>
      <c r="N237" s="570">
        <v>1</v>
      </c>
      <c r="O237" s="570">
        <v>14328</v>
      </c>
      <c r="P237" s="583"/>
      <c r="Q237" s="571">
        <v>14328</v>
      </c>
    </row>
    <row r="238" spans="1:17" ht="14.4" customHeight="1" x14ac:dyDescent="0.3">
      <c r="A238" s="566" t="s">
        <v>1689</v>
      </c>
      <c r="B238" s="567" t="s">
        <v>1468</v>
      </c>
      <c r="C238" s="567" t="s">
        <v>1469</v>
      </c>
      <c r="D238" s="567" t="s">
        <v>1470</v>
      </c>
      <c r="E238" s="567" t="s">
        <v>1471</v>
      </c>
      <c r="F238" s="570"/>
      <c r="G238" s="570"/>
      <c r="H238" s="570"/>
      <c r="I238" s="570"/>
      <c r="J238" s="570"/>
      <c r="K238" s="570"/>
      <c r="L238" s="570"/>
      <c r="M238" s="570"/>
      <c r="N238" s="570">
        <v>0.4</v>
      </c>
      <c r="O238" s="570">
        <v>784.33</v>
      </c>
      <c r="P238" s="583"/>
      <c r="Q238" s="571">
        <v>1960.825</v>
      </c>
    </row>
    <row r="239" spans="1:17" ht="14.4" customHeight="1" x14ac:dyDescent="0.3">
      <c r="A239" s="566" t="s">
        <v>1689</v>
      </c>
      <c r="B239" s="567" t="s">
        <v>1468</v>
      </c>
      <c r="C239" s="567" t="s">
        <v>1469</v>
      </c>
      <c r="D239" s="567" t="s">
        <v>1477</v>
      </c>
      <c r="E239" s="567" t="s">
        <v>1476</v>
      </c>
      <c r="F239" s="570"/>
      <c r="G239" s="570"/>
      <c r="H239" s="570"/>
      <c r="I239" s="570"/>
      <c r="J239" s="570">
        <v>0.2</v>
      </c>
      <c r="K239" s="570">
        <v>216.53</v>
      </c>
      <c r="L239" s="570"/>
      <c r="M239" s="570">
        <v>1082.6499999999999</v>
      </c>
      <c r="N239" s="570"/>
      <c r="O239" s="570"/>
      <c r="P239" s="583"/>
      <c r="Q239" s="571"/>
    </row>
    <row r="240" spans="1:17" ht="14.4" customHeight="1" x14ac:dyDescent="0.3">
      <c r="A240" s="566" t="s">
        <v>1689</v>
      </c>
      <c r="B240" s="567" t="s">
        <v>1468</v>
      </c>
      <c r="C240" s="567" t="s">
        <v>1469</v>
      </c>
      <c r="D240" s="567" t="s">
        <v>1478</v>
      </c>
      <c r="E240" s="567" t="s">
        <v>1476</v>
      </c>
      <c r="F240" s="570">
        <v>0.5</v>
      </c>
      <c r="G240" s="570">
        <v>1283.4000000000001</v>
      </c>
      <c r="H240" s="570">
        <v>1</v>
      </c>
      <c r="I240" s="570">
        <v>2566.8000000000002</v>
      </c>
      <c r="J240" s="570">
        <v>1.9</v>
      </c>
      <c r="K240" s="570">
        <v>4114.1100000000006</v>
      </c>
      <c r="L240" s="570">
        <v>3.2056334735857881</v>
      </c>
      <c r="M240" s="570">
        <v>2165.3210526315793</v>
      </c>
      <c r="N240" s="570">
        <v>1</v>
      </c>
      <c r="O240" s="570">
        <v>2184.3200000000002</v>
      </c>
      <c r="P240" s="583">
        <v>1.7019791179678978</v>
      </c>
      <c r="Q240" s="571">
        <v>2184.3200000000002</v>
      </c>
    </row>
    <row r="241" spans="1:17" ht="14.4" customHeight="1" x14ac:dyDescent="0.3">
      <c r="A241" s="566" t="s">
        <v>1689</v>
      </c>
      <c r="B241" s="567" t="s">
        <v>1468</v>
      </c>
      <c r="C241" s="567" t="s">
        <v>1469</v>
      </c>
      <c r="D241" s="567" t="s">
        <v>1479</v>
      </c>
      <c r="E241" s="567" t="s">
        <v>1480</v>
      </c>
      <c r="F241" s="570"/>
      <c r="G241" s="570"/>
      <c r="H241" s="570"/>
      <c r="I241" s="570"/>
      <c r="J241" s="570">
        <v>0.23000000000000004</v>
      </c>
      <c r="K241" s="570">
        <v>210.73000000000002</v>
      </c>
      <c r="L241" s="570"/>
      <c r="M241" s="570">
        <v>916.21739130434776</v>
      </c>
      <c r="N241" s="570">
        <v>0.1</v>
      </c>
      <c r="O241" s="570">
        <v>94.07</v>
      </c>
      <c r="P241" s="583"/>
      <c r="Q241" s="571">
        <v>940.69999999999993</v>
      </c>
    </row>
    <row r="242" spans="1:17" ht="14.4" customHeight="1" x14ac:dyDescent="0.3">
      <c r="A242" s="566" t="s">
        <v>1689</v>
      </c>
      <c r="B242" s="567" t="s">
        <v>1468</v>
      </c>
      <c r="C242" s="567" t="s">
        <v>1485</v>
      </c>
      <c r="D242" s="567" t="s">
        <v>1488</v>
      </c>
      <c r="E242" s="567" t="s">
        <v>1489</v>
      </c>
      <c r="F242" s="570">
        <v>180</v>
      </c>
      <c r="G242" s="570">
        <v>221.4</v>
      </c>
      <c r="H242" s="570">
        <v>1</v>
      </c>
      <c r="I242" s="570">
        <v>1.23</v>
      </c>
      <c r="J242" s="570"/>
      <c r="K242" s="570"/>
      <c r="L242" s="570"/>
      <c r="M242" s="570"/>
      <c r="N242" s="570"/>
      <c r="O242" s="570"/>
      <c r="P242" s="583"/>
      <c r="Q242" s="571"/>
    </row>
    <row r="243" spans="1:17" ht="14.4" customHeight="1" x14ac:dyDescent="0.3">
      <c r="A243" s="566" t="s">
        <v>1689</v>
      </c>
      <c r="B243" s="567" t="s">
        <v>1468</v>
      </c>
      <c r="C243" s="567" t="s">
        <v>1485</v>
      </c>
      <c r="D243" s="567" t="s">
        <v>1504</v>
      </c>
      <c r="E243" s="567" t="s">
        <v>1505</v>
      </c>
      <c r="F243" s="570"/>
      <c r="G243" s="570"/>
      <c r="H243" s="570"/>
      <c r="I243" s="570"/>
      <c r="J243" s="570"/>
      <c r="K243" s="570"/>
      <c r="L243" s="570"/>
      <c r="M243" s="570"/>
      <c r="N243" s="570">
        <v>140</v>
      </c>
      <c r="O243" s="570">
        <v>1054.2</v>
      </c>
      <c r="P243" s="583"/>
      <c r="Q243" s="571">
        <v>7.53</v>
      </c>
    </row>
    <row r="244" spans="1:17" ht="14.4" customHeight="1" x14ac:dyDescent="0.3">
      <c r="A244" s="566" t="s">
        <v>1689</v>
      </c>
      <c r="B244" s="567" t="s">
        <v>1468</v>
      </c>
      <c r="C244" s="567" t="s">
        <v>1485</v>
      </c>
      <c r="D244" s="567" t="s">
        <v>1516</v>
      </c>
      <c r="E244" s="567" t="s">
        <v>1517</v>
      </c>
      <c r="F244" s="570"/>
      <c r="G244" s="570"/>
      <c r="H244" s="570"/>
      <c r="I244" s="570"/>
      <c r="J244" s="570">
        <v>1838</v>
      </c>
      <c r="K244" s="570">
        <v>29279.34</v>
      </c>
      <c r="L244" s="570"/>
      <c r="M244" s="570">
        <v>15.93</v>
      </c>
      <c r="N244" s="570"/>
      <c r="O244" s="570"/>
      <c r="P244" s="583"/>
      <c r="Q244" s="571"/>
    </row>
    <row r="245" spans="1:17" ht="14.4" customHeight="1" x14ac:dyDescent="0.3">
      <c r="A245" s="566" t="s">
        <v>1689</v>
      </c>
      <c r="B245" s="567" t="s">
        <v>1468</v>
      </c>
      <c r="C245" s="567" t="s">
        <v>1485</v>
      </c>
      <c r="D245" s="567" t="s">
        <v>1526</v>
      </c>
      <c r="E245" s="567" t="s">
        <v>1527</v>
      </c>
      <c r="F245" s="570">
        <v>1291</v>
      </c>
      <c r="G245" s="570">
        <v>2866.02</v>
      </c>
      <c r="H245" s="570">
        <v>1</v>
      </c>
      <c r="I245" s="570">
        <v>2.2200000000000002</v>
      </c>
      <c r="J245" s="570"/>
      <c r="K245" s="570"/>
      <c r="L245" s="570"/>
      <c r="M245" s="570"/>
      <c r="N245" s="570"/>
      <c r="O245" s="570"/>
      <c r="P245" s="583"/>
      <c r="Q245" s="571"/>
    </row>
    <row r="246" spans="1:17" ht="14.4" customHeight="1" x14ac:dyDescent="0.3">
      <c r="A246" s="566" t="s">
        <v>1689</v>
      </c>
      <c r="B246" s="567" t="s">
        <v>1468</v>
      </c>
      <c r="C246" s="567" t="s">
        <v>1485</v>
      </c>
      <c r="D246" s="567" t="s">
        <v>1534</v>
      </c>
      <c r="E246" s="567" t="s">
        <v>1535</v>
      </c>
      <c r="F246" s="570">
        <v>428</v>
      </c>
      <c r="G246" s="570">
        <v>14958.6</v>
      </c>
      <c r="H246" s="570">
        <v>1</v>
      </c>
      <c r="I246" s="570">
        <v>34.950000000000003</v>
      </c>
      <c r="J246" s="570">
        <v>2441</v>
      </c>
      <c r="K246" s="570">
        <v>77811.859999999986</v>
      </c>
      <c r="L246" s="570">
        <v>5.2018143409142557</v>
      </c>
      <c r="M246" s="570">
        <v>31.877042195821378</v>
      </c>
      <c r="N246" s="570">
        <v>1180</v>
      </c>
      <c r="O246" s="570">
        <v>39113</v>
      </c>
      <c r="P246" s="583">
        <v>2.6147500434532644</v>
      </c>
      <c r="Q246" s="571">
        <v>33.146610169491524</v>
      </c>
    </row>
    <row r="247" spans="1:17" ht="14.4" customHeight="1" x14ac:dyDescent="0.3">
      <c r="A247" s="566" t="s">
        <v>1689</v>
      </c>
      <c r="B247" s="567" t="s">
        <v>1468</v>
      </c>
      <c r="C247" s="567" t="s">
        <v>1546</v>
      </c>
      <c r="D247" s="567" t="s">
        <v>1547</v>
      </c>
      <c r="E247" s="567" t="s">
        <v>1548</v>
      </c>
      <c r="F247" s="570"/>
      <c r="G247" s="570"/>
      <c r="H247" s="570"/>
      <c r="I247" s="570"/>
      <c r="J247" s="570">
        <v>1</v>
      </c>
      <c r="K247" s="570">
        <v>884.32</v>
      </c>
      <c r="L247" s="570"/>
      <c r="M247" s="570">
        <v>884.32</v>
      </c>
      <c r="N247" s="570"/>
      <c r="O247" s="570"/>
      <c r="P247" s="583"/>
      <c r="Q247" s="571"/>
    </row>
    <row r="248" spans="1:17" ht="14.4" customHeight="1" x14ac:dyDescent="0.3">
      <c r="A248" s="566" t="s">
        <v>1689</v>
      </c>
      <c r="B248" s="567" t="s">
        <v>1468</v>
      </c>
      <c r="C248" s="567" t="s">
        <v>1549</v>
      </c>
      <c r="D248" s="567" t="s">
        <v>1550</v>
      </c>
      <c r="E248" s="567" t="s">
        <v>1551</v>
      </c>
      <c r="F248" s="570">
        <v>2</v>
      </c>
      <c r="G248" s="570">
        <v>68</v>
      </c>
      <c r="H248" s="570">
        <v>1</v>
      </c>
      <c r="I248" s="570">
        <v>34</v>
      </c>
      <c r="J248" s="570">
        <v>1</v>
      </c>
      <c r="K248" s="570">
        <v>34</v>
      </c>
      <c r="L248" s="570">
        <v>0.5</v>
      </c>
      <c r="M248" s="570">
        <v>34</v>
      </c>
      <c r="N248" s="570">
        <v>2</v>
      </c>
      <c r="O248" s="570">
        <v>68</v>
      </c>
      <c r="P248" s="583">
        <v>1</v>
      </c>
      <c r="Q248" s="571">
        <v>34</v>
      </c>
    </row>
    <row r="249" spans="1:17" ht="14.4" customHeight="1" x14ac:dyDescent="0.3">
      <c r="A249" s="566" t="s">
        <v>1689</v>
      </c>
      <c r="B249" s="567" t="s">
        <v>1468</v>
      </c>
      <c r="C249" s="567" t="s">
        <v>1549</v>
      </c>
      <c r="D249" s="567" t="s">
        <v>1573</v>
      </c>
      <c r="E249" s="567" t="s">
        <v>1574</v>
      </c>
      <c r="F249" s="570">
        <v>1</v>
      </c>
      <c r="G249" s="570">
        <v>417</v>
      </c>
      <c r="H249" s="570">
        <v>1</v>
      </c>
      <c r="I249" s="570">
        <v>417</v>
      </c>
      <c r="J249" s="570"/>
      <c r="K249" s="570"/>
      <c r="L249" s="570"/>
      <c r="M249" s="570"/>
      <c r="N249" s="570"/>
      <c r="O249" s="570"/>
      <c r="P249" s="583"/>
      <c r="Q249" s="571"/>
    </row>
    <row r="250" spans="1:17" ht="14.4" customHeight="1" x14ac:dyDescent="0.3">
      <c r="A250" s="566" t="s">
        <v>1689</v>
      </c>
      <c r="B250" s="567" t="s">
        <v>1468</v>
      </c>
      <c r="C250" s="567" t="s">
        <v>1549</v>
      </c>
      <c r="D250" s="567" t="s">
        <v>1599</v>
      </c>
      <c r="E250" s="567" t="s">
        <v>1600</v>
      </c>
      <c r="F250" s="570"/>
      <c r="G250" s="570"/>
      <c r="H250" s="570"/>
      <c r="I250" s="570"/>
      <c r="J250" s="570"/>
      <c r="K250" s="570"/>
      <c r="L250" s="570"/>
      <c r="M250" s="570"/>
      <c r="N250" s="570">
        <v>1</v>
      </c>
      <c r="O250" s="570">
        <v>1840</v>
      </c>
      <c r="P250" s="583"/>
      <c r="Q250" s="571">
        <v>1840</v>
      </c>
    </row>
    <row r="251" spans="1:17" ht="14.4" customHeight="1" x14ac:dyDescent="0.3">
      <c r="A251" s="566" t="s">
        <v>1689</v>
      </c>
      <c r="B251" s="567" t="s">
        <v>1468</v>
      </c>
      <c r="C251" s="567" t="s">
        <v>1549</v>
      </c>
      <c r="D251" s="567" t="s">
        <v>1609</v>
      </c>
      <c r="E251" s="567" t="s">
        <v>1610</v>
      </c>
      <c r="F251" s="570"/>
      <c r="G251" s="570"/>
      <c r="H251" s="570"/>
      <c r="I251" s="570"/>
      <c r="J251" s="570">
        <v>3</v>
      </c>
      <c r="K251" s="570">
        <v>6708</v>
      </c>
      <c r="L251" s="570"/>
      <c r="M251" s="570">
        <v>2236</v>
      </c>
      <c r="N251" s="570"/>
      <c r="O251" s="570"/>
      <c r="P251" s="583"/>
      <c r="Q251" s="571"/>
    </row>
    <row r="252" spans="1:17" ht="14.4" customHeight="1" x14ac:dyDescent="0.3">
      <c r="A252" s="566" t="s">
        <v>1689</v>
      </c>
      <c r="B252" s="567" t="s">
        <v>1468</v>
      </c>
      <c r="C252" s="567" t="s">
        <v>1549</v>
      </c>
      <c r="D252" s="567" t="s">
        <v>1611</v>
      </c>
      <c r="E252" s="567" t="s">
        <v>1612</v>
      </c>
      <c r="F252" s="570">
        <v>2</v>
      </c>
      <c r="G252" s="570">
        <v>2562</v>
      </c>
      <c r="H252" s="570">
        <v>1</v>
      </c>
      <c r="I252" s="570">
        <v>1281</v>
      </c>
      <c r="J252" s="570"/>
      <c r="K252" s="570"/>
      <c r="L252" s="570"/>
      <c r="M252" s="570"/>
      <c r="N252" s="570"/>
      <c r="O252" s="570"/>
      <c r="P252" s="583"/>
      <c r="Q252" s="571"/>
    </row>
    <row r="253" spans="1:17" ht="14.4" customHeight="1" x14ac:dyDescent="0.3">
      <c r="A253" s="566" t="s">
        <v>1689</v>
      </c>
      <c r="B253" s="567" t="s">
        <v>1468</v>
      </c>
      <c r="C253" s="567" t="s">
        <v>1549</v>
      </c>
      <c r="D253" s="567" t="s">
        <v>1627</v>
      </c>
      <c r="E253" s="567" t="s">
        <v>1628</v>
      </c>
      <c r="F253" s="570">
        <v>4</v>
      </c>
      <c r="G253" s="570">
        <v>6996</v>
      </c>
      <c r="H253" s="570">
        <v>1</v>
      </c>
      <c r="I253" s="570">
        <v>1749</v>
      </c>
      <c r="J253" s="570">
        <v>3</v>
      </c>
      <c r="K253" s="570">
        <v>5253</v>
      </c>
      <c r="L253" s="570">
        <v>0.75085763293310459</v>
      </c>
      <c r="M253" s="570">
        <v>1751</v>
      </c>
      <c r="N253" s="570"/>
      <c r="O253" s="570"/>
      <c r="P253" s="583"/>
      <c r="Q253" s="571"/>
    </row>
    <row r="254" spans="1:17" ht="14.4" customHeight="1" x14ac:dyDescent="0.3">
      <c r="A254" s="566" t="s">
        <v>1689</v>
      </c>
      <c r="B254" s="567" t="s">
        <v>1468</v>
      </c>
      <c r="C254" s="567" t="s">
        <v>1549</v>
      </c>
      <c r="D254" s="567" t="s">
        <v>1633</v>
      </c>
      <c r="E254" s="567" t="s">
        <v>1482</v>
      </c>
      <c r="F254" s="570">
        <v>4</v>
      </c>
      <c r="G254" s="570">
        <v>66088</v>
      </c>
      <c r="H254" s="570">
        <v>1</v>
      </c>
      <c r="I254" s="570">
        <v>16522</v>
      </c>
      <c r="J254" s="570">
        <v>6</v>
      </c>
      <c r="K254" s="570">
        <v>87316</v>
      </c>
      <c r="L254" s="570">
        <v>1.3212080861881128</v>
      </c>
      <c r="M254" s="570">
        <v>14552.666666666666</v>
      </c>
      <c r="N254" s="570"/>
      <c r="O254" s="570"/>
      <c r="P254" s="583"/>
      <c r="Q254" s="571"/>
    </row>
    <row r="255" spans="1:17" ht="14.4" customHeight="1" x14ac:dyDescent="0.3">
      <c r="A255" s="566" t="s">
        <v>1689</v>
      </c>
      <c r="B255" s="567" t="s">
        <v>1468</v>
      </c>
      <c r="C255" s="567" t="s">
        <v>1549</v>
      </c>
      <c r="D255" s="567" t="s">
        <v>1638</v>
      </c>
      <c r="E255" s="567" t="s">
        <v>1639</v>
      </c>
      <c r="F255" s="570"/>
      <c r="G255" s="570"/>
      <c r="H255" s="570"/>
      <c r="I255" s="570"/>
      <c r="J255" s="570"/>
      <c r="K255" s="570"/>
      <c r="L255" s="570"/>
      <c r="M255" s="570"/>
      <c r="N255" s="570">
        <v>3</v>
      </c>
      <c r="O255" s="570">
        <v>42984</v>
      </c>
      <c r="P255" s="583"/>
      <c r="Q255" s="571">
        <v>14328</v>
      </c>
    </row>
    <row r="256" spans="1:17" ht="14.4" customHeight="1" x14ac:dyDescent="0.3">
      <c r="A256" s="566" t="s">
        <v>1690</v>
      </c>
      <c r="B256" s="567" t="s">
        <v>1468</v>
      </c>
      <c r="C256" s="567" t="s">
        <v>1469</v>
      </c>
      <c r="D256" s="567" t="s">
        <v>1478</v>
      </c>
      <c r="E256" s="567" t="s">
        <v>1476</v>
      </c>
      <c r="F256" s="570"/>
      <c r="G256" s="570"/>
      <c r="H256" s="570"/>
      <c r="I256" s="570"/>
      <c r="J256" s="570">
        <v>0.5</v>
      </c>
      <c r="K256" s="570">
        <v>1082.67</v>
      </c>
      <c r="L256" s="570"/>
      <c r="M256" s="570">
        <v>2165.34</v>
      </c>
      <c r="N256" s="570"/>
      <c r="O256" s="570"/>
      <c r="P256" s="583"/>
      <c r="Q256" s="571"/>
    </row>
    <row r="257" spans="1:17" ht="14.4" customHeight="1" x14ac:dyDescent="0.3">
      <c r="A257" s="566" t="s">
        <v>1690</v>
      </c>
      <c r="B257" s="567" t="s">
        <v>1468</v>
      </c>
      <c r="C257" s="567" t="s">
        <v>1485</v>
      </c>
      <c r="D257" s="567" t="s">
        <v>1534</v>
      </c>
      <c r="E257" s="567" t="s">
        <v>1535</v>
      </c>
      <c r="F257" s="570"/>
      <c r="G257" s="570"/>
      <c r="H257" s="570"/>
      <c r="I257" s="570"/>
      <c r="J257" s="570">
        <v>427</v>
      </c>
      <c r="K257" s="570">
        <v>13288.24</v>
      </c>
      <c r="L257" s="570"/>
      <c r="M257" s="570">
        <v>31.12</v>
      </c>
      <c r="N257" s="570"/>
      <c r="O257" s="570"/>
      <c r="P257" s="583"/>
      <c r="Q257" s="571"/>
    </row>
    <row r="258" spans="1:17" ht="14.4" customHeight="1" x14ac:dyDescent="0.3">
      <c r="A258" s="566" t="s">
        <v>1690</v>
      </c>
      <c r="B258" s="567" t="s">
        <v>1468</v>
      </c>
      <c r="C258" s="567" t="s">
        <v>1549</v>
      </c>
      <c r="D258" s="567" t="s">
        <v>1633</v>
      </c>
      <c r="E258" s="567" t="s">
        <v>1482</v>
      </c>
      <c r="F258" s="570"/>
      <c r="G258" s="570"/>
      <c r="H258" s="570"/>
      <c r="I258" s="570"/>
      <c r="J258" s="570">
        <v>1</v>
      </c>
      <c r="K258" s="570">
        <v>14158</v>
      </c>
      <c r="L258" s="570"/>
      <c r="M258" s="570">
        <v>14158</v>
      </c>
      <c r="N258" s="570"/>
      <c r="O258" s="570"/>
      <c r="P258" s="583"/>
      <c r="Q258" s="571"/>
    </row>
    <row r="259" spans="1:17" ht="14.4" customHeight="1" x14ac:dyDescent="0.3">
      <c r="A259" s="566" t="s">
        <v>1691</v>
      </c>
      <c r="B259" s="567" t="s">
        <v>1468</v>
      </c>
      <c r="C259" s="567" t="s">
        <v>1469</v>
      </c>
      <c r="D259" s="567" t="s">
        <v>1470</v>
      </c>
      <c r="E259" s="567" t="s">
        <v>1471</v>
      </c>
      <c r="F259" s="570"/>
      <c r="G259" s="570"/>
      <c r="H259" s="570"/>
      <c r="I259" s="570"/>
      <c r="J259" s="570"/>
      <c r="K259" s="570"/>
      <c r="L259" s="570"/>
      <c r="M259" s="570"/>
      <c r="N259" s="570">
        <v>1.6</v>
      </c>
      <c r="O259" s="570">
        <v>3139.06</v>
      </c>
      <c r="P259" s="583"/>
      <c r="Q259" s="571">
        <v>1961.9124999999999</v>
      </c>
    </row>
    <row r="260" spans="1:17" ht="14.4" customHeight="1" x14ac:dyDescent="0.3">
      <c r="A260" s="566" t="s">
        <v>1691</v>
      </c>
      <c r="B260" s="567" t="s">
        <v>1468</v>
      </c>
      <c r="C260" s="567" t="s">
        <v>1469</v>
      </c>
      <c r="D260" s="567" t="s">
        <v>1477</v>
      </c>
      <c r="E260" s="567" t="s">
        <v>1476</v>
      </c>
      <c r="F260" s="570">
        <v>3.8</v>
      </c>
      <c r="G260" s="570">
        <v>4853.0300000000007</v>
      </c>
      <c r="H260" s="570">
        <v>1</v>
      </c>
      <c r="I260" s="570">
        <v>1277.113157894737</v>
      </c>
      <c r="J260" s="570">
        <v>0.60000000000000009</v>
      </c>
      <c r="K260" s="570">
        <v>649.59</v>
      </c>
      <c r="L260" s="570">
        <v>0.13385245918529248</v>
      </c>
      <c r="M260" s="570">
        <v>1082.6499999999999</v>
      </c>
      <c r="N260" s="570">
        <v>4.05</v>
      </c>
      <c r="O260" s="570">
        <v>4403.74</v>
      </c>
      <c r="P260" s="583">
        <v>0.9074207247843098</v>
      </c>
      <c r="Q260" s="571">
        <v>1087.3432098765431</v>
      </c>
    </row>
    <row r="261" spans="1:17" ht="14.4" customHeight="1" x14ac:dyDescent="0.3">
      <c r="A261" s="566" t="s">
        <v>1691</v>
      </c>
      <c r="B261" s="567" t="s">
        <v>1468</v>
      </c>
      <c r="C261" s="567" t="s">
        <v>1469</v>
      </c>
      <c r="D261" s="567" t="s">
        <v>1478</v>
      </c>
      <c r="E261" s="567" t="s">
        <v>1476</v>
      </c>
      <c r="F261" s="570">
        <v>20.6</v>
      </c>
      <c r="G261" s="570">
        <v>48384.93</v>
      </c>
      <c r="H261" s="570">
        <v>1</v>
      </c>
      <c r="I261" s="570">
        <v>2348.7830097087376</v>
      </c>
      <c r="J261" s="570">
        <v>23.25</v>
      </c>
      <c r="K261" s="570">
        <v>50343.75</v>
      </c>
      <c r="L261" s="570">
        <v>1.0404840928776791</v>
      </c>
      <c r="M261" s="570">
        <v>2165.3225806451615</v>
      </c>
      <c r="N261" s="570">
        <v>28.9</v>
      </c>
      <c r="O261" s="570">
        <v>62915.87</v>
      </c>
      <c r="P261" s="583">
        <v>1.300319541642408</v>
      </c>
      <c r="Q261" s="571">
        <v>2177.0197231833913</v>
      </c>
    </row>
    <row r="262" spans="1:17" ht="14.4" customHeight="1" x14ac:dyDescent="0.3">
      <c r="A262" s="566" t="s">
        <v>1691</v>
      </c>
      <c r="B262" s="567" t="s">
        <v>1468</v>
      </c>
      <c r="C262" s="567" t="s">
        <v>1469</v>
      </c>
      <c r="D262" s="567" t="s">
        <v>1479</v>
      </c>
      <c r="E262" s="567" t="s">
        <v>1480</v>
      </c>
      <c r="F262" s="570">
        <v>1.1000000000000001</v>
      </c>
      <c r="G262" s="570">
        <v>1044.5</v>
      </c>
      <c r="H262" s="570">
        <v>1</v>
      </c>
      <c r="I262" s="570">
        <v>949.5454545454545</v>
      </c>
      <c r="J262" s="570">
        <v>2.6</v>
      </c>
      <c r="K262" s="570">
        <v>2435.16</v>
      </c>
      <c r="L262" s="570">
        <v>2.3314121589277166</v>
      </c>
      <c r="M262" s="570">
        <v>936.59999999999991</v>
      </c>
      <c r="N262" s="570">
        <v>1.8</v>
      </c>
      <c r="O262" s="570">
        <v>1697.3600000000001</v>
      </c>
      <c r="P262" s="583">
        <v>1.625045476304452</v>
      </c>
      <c r="Q262" s="571">
        <v>942.97777777777787</v>
      </c>
    </row>
    <row r="263" spans="1:17" ht="14.4" customHeight="1" x14ac:dyDescent="0.3">
      <c r="A263" s="566" t="s">
        <v>1691</v>
      </c>
      <c r="B263" s="567" t="s">
        <v>1468</v>
      </c>
      <c r="C263" s="567" t="s">
        <v>1485</v>
      </c>
      <c r="D263" s="567" t="s">
        <v>1488</v>
      </c>
      <c r="E263" s="567" t="s">
        <v>1489</v>
      </c>
      <c r="F263" s="570">
        <v>250</v>
      </c>
      <c r="G263" s="570">
        <v>307.5</v>
      </c>
      <c r="H263" s="570">
        <v>1</v>
      </c>
      <c r="I263" s="570">
        <v>1.23</v>
      </c>
      <c r="J263" s="570"/>
      <c r="K263" s="570"/>
      <c r="L263" s="570"/>
      <c r="M263" s="570"/>
      <c r="N263" s="570"/>
      <c r="O263" s="570"/>
      <c r="P263" s="583"/>
      <c r="Q263" s="571"/>
    </row>
    <row r="264" spans="1:17" ht="14.4" customHeight="1" x14ac:dyDescent="0.3">
      <c r="A264" s="566" t="s">
        <v>1691</v>
      </c>
      <c r="B264" s="567" t="s">
        <v>1468</v>
      </c>
      <c r="C264" s="567" t="s">
        <v>1485</v>
      </c>
      <c r="D264" s="567" t="s">
        <v>1490</v>
      </c>
      <c r="E264" s="567" t="s">
        <v>1491</v>
      </c>
      <c r="F264" s="570">
        <v>683</v>
      </c>
      <c r="G264" s="570">
        <v>1126.95</v>
      </c>
      <c r="H264" s="570">
        <v>1</v>
      </c>
      <c r="I264" s="570">
        <v>1.6500000000000001</v>
      </c>
      <c r="J264" s="570"/>
      <c r="K264" s="570"/>
      <c r="L264" s="570"/>
      <c r="M264" s="570"/>
      <c r="N264" s="570"/>
      <c r="O264" s="570"/>
      <c r="P264" s="583"/>
      <c r="Q264" s="571"/>
    </row>
    <row r="265" spans="1:17" ht="14.4" customHeight="1" x14ac:dyDescent="0.3">
      <c r="A265" s="566" t="s">
        <v>1691</v>
      </c>
      <c r="B265" s="567" t="s">
        <v>1468</v>
      </c>
      <c r="C265" s="567" t="s">
        <v>1485</v>
      </c>
      <c r="D265" s="567" t="s">
        <v>1492</v>
      </c>
      <c r="E265" s="567" t="s">
        <v>1493</v>
      </c>
      <c r="F265" s="570">
        <v>5590</v>
      </c>
      <c r="G265" s="570">
        <v>25428.5</v>
      </c>
      <c r="H265" s="570">
        <v>1</v>
      </c>
      <c r="I265" s="570">
        <v>4.5489266547406082</v>
      </c>
      <c r="J265" s="570">
        <v>6210</v>
      </c>
      <c r="K265" s="570">
        <v>28684.9</v>
      </c>
      <c r="L265" s="570">
        <v>1.1280610338793087</v>
      </c>
      <c r="M265" s="570">
        <v>4.6191465378421901</v>
      </c>
      <c r="N265" s="570">
        <v>7810</v>
      </c>
      <c r="O265" s="570">
        <v>37544.800000000003</v>
      </c>
      <c r="P265" s="583">
        <v>1.4764850463063099</v>
      </c>
      <c r="Q265" s="571">
        <v>4.8072727272727276</v>
      </c>
    </row>
    <row r="266" spans="1:17" ht="14.4" customHeight="1" x14ac:dyDescent="0.3">
      <c r="A266" s="566" t="s">
        <v>1691</v>
      </c>
      <c r="B266" s="567" t="s">
        <v>1468</v>
      </c>
      <c r="C266" s="567" t="s">
        <v>1485</v>
      </c>
      <c r="D266" s="567" t="s">
        <v>1500</v>
      </c>
      <c r="E266" s="567" t="s">
        <v>1501</v>
      </c>
      <c r="F266" s="570">
        <v>5400</v>
      </c>
      <c r="G266" s="570">
        <v>28620</v>
      </c>
      <c r="H266" s="570">
        <v>1</v>
      </c>
      <c r="I266" s="570">
        <v>5.3</v>
      </c>
      <c r="J266" s="570">
        <v>6400</v>
      </c>
      <c r="K266" s="570">
        <v>34858</v>
      </c>
      <c r="L266" s="570">
        <v>1.2179594689028652</v>
      </c>
      <c r="M266" s="570">
        <v>5.4465624999999998</v>
      </c>
      <c r="N266" s="570">
        <v>2700</v>
      </c>
      <c r="O266" s="570">
        <v>14961</v>
      </c>
      <c r="P266" s="583">
        <v>0.52274633123689729</v>
      </c>
      <c r="Q266" s="571">
        <v>5.5411111111111113</v>
      </c>
    </row>
    <row r="267" spans="1:17" ht="14.4" customHeight="1" x14ac:dyDescent="0.3">
      <c r="A267" s="566" t="s">
        <v>1691</v>
      </c>
      <c r="B267" s="567" t="s">
        <v>1468</v>
      </c>
      <c r="C267" s="567" t="s">
        <v>1485</v>
      </c>
      <c r="D267" s="567" t="s">
        <v>1504</v>
      </c>
      <c r="E267" s="567" t="s">
        <v>1505</v>
      </c>
      <c r="F267" s="570">
        <v>5070</v>
      </c>
      <c r="G267" s="570">
        <v>26313.300000000003</v>
      </c>
      <c r="H267" s="570">
        <v>1</v>
      </c>
      <c r="I267" s="570">
        <v>5.19</v>
      </c>
      <c r="J267" s="570">
        <v>6077</v>
      </c>
      <c r="K267" s="570">
        <v>48108.18</v>
      </c>
      <c r="L267" s="570">
        <v>1.8282837956470681</v>
      </c>
      <c r="M267" s="570">
        <v>7.9164357413197299</v>
      </c>
      <c r="N267" s="570">
        <v>1560</v>
      </c>
      <c r="O267" s="570">
        <v>12326.4</v>
      </c>
      <c r="P267" s="583">
        <v>0.46844751513493171</v>
      </c>
      <c r="Q267" s="571">
        <v>7.9015384615384612</v>
      </c>
    </row>
    <row r="268" spans="1:17" ht="14.4" customHeight="1" x14ac:dyDescent="0.3">
      <c r="A268" s="566" t="s">
        <v>1691</v>
      </c>
      <c r="B268" s="567" t="s">
        <v>1468</v>
      </c>
      <c r="C268" s="567" t="s">
        <v>1485</v>
      </c>
      <c r="D268" s="567" t="s">
        <v>1506</v>
      </c>
      <c r="E268" s="567" t="s">
        <v>1507</v>
      </c>
      <c r="F268" s="570"/>
      <c r="G268" s="570"/>
      <c r="H268" s="570"/>
      <c r="I268" s="570"/>
      <c r="J268" s="570">
        <v>170</v>
      </c>
      <c r="K268" s="570">
        <v>1439.9</v>
      </c>
      <c r="L268" s="570"/>
      <c r="M268" s="570">
        <v>8.4700000000000006</v>
      </c>
      <c r="N268" s="570"/>
      <c r="O268" s="570"/>
      <c r="P268" s="583"/>
      <c r="Q268" s="571"/>
    </row>
    <row r="269" spans="1:17" ht="14.4" customHeight="1" x14ac:dyDescent="0.3">
      <c r="A269" s="566" t="s">
        <v>1691</v>
      </c>
      <c r="B269" s="567" t="s">
        <v>1468</v>
      </c>
      <c r="C269" s="567" t="s">
        <v>1485</v>
      </c>
      <c r="D269" s="567" t="s">
        <v>1522</v>
      </c>
      <c r="E269" s="567" t="s">
        <v>1523</v>
      </c>
      <c r="F269" s="570">
        <v>21</v>
      </c>
      <c r="G269" s="570">
        <v>43234.49</v>
      </c>
      <c r="H269" s="570">
        <v>1</v>
      </c>
      <c r="I269" s="570">
        <v>2058.7852380952381</v>
      </c>
      <c r="J269" s="570">
        <v>33</v>
      </c>
      <c r="K269" s="570">
        <v>71769.69</v>
      </c>
      <c r="L269" s="570">
        <v>1.6600100984191095</v>
      </c>
      <c r="M269" s="570">
        <v>2174.8390909090908</v>
      </c>
      <c r="N269" s="570">
        <v>44</v>
      </c>
      <c r="O269" s="570">
        <v>100840.81</v>
      </c>
      <c r="P269" s="583">
        <v>2.3324158559520423</v>
      </c>
      <c r="Q269" s="571">
        <v>2291.8365909090908</v>
      </c>
    </row>
    <row r="270" spans="1:17" ht="14.4" customHeight="1" x14ac:dyDescent="0.3">
      <c r="A270" s="566" t="s">
        <v>1691</v>
      </c>
      <c r="B270" s="567" t="s">
        <v>1468</v>
      </c>
      <c r="C270" s="567" t="s">
        <v>1485</v>
      </c>
      <c r="D270" s="567" t="s">
        <v>1526</v>
      </c>
      <c r="E270" s="567" t="s">
        <v>1527</v>
      </c>
      <c r="F270" s="570">
        <v>28623</v>
      </c>
      <c r="G270" s="570">
        <v>63543.06</v>
      </c>
      <c r="H270" s="570">
        <v>1</v>
      </c>
      <c r="I270" s="570">
        <v>2.2199999999999998</v>
      </c>
      <c r="J270" s="570">
        <v>18825</v>
      </c>
      <c r="K270" s="570">
        <v>56975.26</v>
      </c>
      <c r="L270" s="570">
        <v>0.89664016810018288</v>
      </c>
      <c r="M270" s="570">
        <v>3.0265742363877823</v>
      </c>
      <c r="N270" s="570">
        <v>30266</v>
      </c>
      <c r="O270" s="570">
        <v>94157.97</v>
      </c>
      <c r="P270" s="583">
        <v>1.4817978548719561</v>
      </c>
      <c r="Q270" s="571">
        <v>3.1110146699266505</v>
      </c>
    </row>
    <row r="271" spans="1:17" ht="14.4" customHeight="1" x14ac:dyDescent="0.3">
      <c r="A271" s="566" t="s">
        <v>1691</v>
      </c>
      <c r="B271" s="567" t="s">
        <v>1468</v>
      </c>
      <c r="C271" s="567" t="s">
        <v>1485</v>
      </c>
      <c r="D271" s="567" t="s">
        <v>1530</v>
      </c>
      <c r="E271" s="567" t="s">
        <v>1531</v>
      </c>
      <c r="F271" s="570"/>
      <c r="G271" s="570"/>
      <c r="H271" s="570"/>
      <c r="I271" s="570"/>
      <c r="J271" s="570">
        <v>220</v>
      </c>
      <c r="K271" s="570">
        <v>51453.599999999999</v>
      </c>
      <c r="L271" s="570"/>
      <c r="M271" s="570">
        <v>233.88</v>
      </c>
      <c r="N271" s="570"/>
      <c r="O271" s="570"/>
      <c r="P271" s="583"/>
      <c r="Q271" s="571"/>
    </row>
    <row r="272" spans="1:17" ht="14.4" customHeight="1" x14ac:dyDescent="0.3">
      <c r="A272" s="566" t="s">
        <v>1691</v>
      </c>
      <c r="B272" s="567" t="s">
        <v>1468</v>
      </c>
      <c r="C272" s="567" t="s">
        <v>1485</v>
      </c>
      <c r="D272" s="567" t="s">
        <v>1534</v>
      </c>
      <c r="E272" s="567" t="s">
        <v>1535</v>
      </c>
      <c r="F272" s="570">
        <v>19316</v>
      </c>
      <c r="G272" s="570">
        <v>668594.68999999994</v>
      </c>
      <c r="H272" s="570">
        <v>1</v>
      </c>
      <c r="I272" s="570">
        <v>34.613516773659143</v>
      </c>
      <c r="J272" s="570">
        <v>21537</v>
      </c>
      <c r="K272" s="570">
        <v>683244.54</v>
      </c>
      <c r="L272" s="570">
        <v>1.02191140644566</v>
      </c>
      <c r="M272" s="570">
        <v>31.724220643543671</v>
      </c>
      <c r="N272" s="570">
        <v>30781</v>
      </c>
      <c r="O272" s="570">
        <v>1021870.8200000001</v>
      </c>
      <c r="P272" s="583">
        <v>1.5283860839516989</v>
      </c>
      <c r="Q272" s="571">
        <v>33.198103375458892</v>
      </c>
    </row>
    <row r="273" spans="1:17" ht="14.4" customHeight="1" x14ac:dyDescent="0.3">
      <c r="A273" s="566" t="s">
        <v>1691</v>
      </c>
      <c r="B273" s="567" t="s">
        <v>1468</v>
      </c>
      <c r="C273" s="567" t="s">
        <v>1485</v>
      </c>
      <c r="D273" s="567" t="s">
        <v>1544</v>
      </c>
      <c r="E273" s="567" t="s">
        <v>1545</v>
      </c>
      <c r="F273" s="570"/>
      <c r="G273" s="570"/>
      <c r="H273" s="570"/>
      <c r="I273" s="570"/>
      <c r="J273" s="570">
        <v>2925</v>
      </c>
      <c r="K273" s="570">
        <v>36978.75</v>
      </c>
      <c r="L273" s="570"/>
      <c r="M273" s="570">
        <v>12.642307692307693</v>
      </c>
      <c r="N273" s="570"/>
      <c r="O273" s="570"/>
      <c r="P273" s="583"/>
      <c r="Q273" s="571"/>
    </row>
    <row r="274" spans="1:17" ht="14.4" customHeight="1" x14ac:dyDescent="0.3">
      <c r="A274" s="566" t="s">
        <v>1691</v>
      </c>
      <c r="B274" s="567" t="s">
        <v>1468</v>
      </c>
      <c r="C274" s="567" t="s">
        <v>1546</v>
      </c>
      <c r="D274" s="567" t="s">
        <v>1547</v>
      </c>
      <c r="E274" s="567" t="s">
        <v>1548</v>
      </c>
      <c r="F274" s="570"/>
      <c r="G274" s="570"/>
      <c r="H274" s="570"/>
      <c r="I274" s="570"/>
      <c r="J274" s="570">
        <v>4</v>
      </c>
      <c r="K274" s="570">
        <v>3537.28</v>
      </c>
      <c r="L274" s="570"/>
      <c r="M274" s="570">
        <v>884.32</v>
      </c>
      <c r="N274" s="570"/>
      <c r="O274" s="570"/>
      <c r="P274" s="583"/>
      <c r="Q274" s="571"/>
    </row>
    <row r="275" spans="1:17" ht="14.4" customHeight="1" x14ac:dyDescent="0.3">
      <c r="A275" s="566" t="s">
        <v>1691</v>
      </c>
      <c r="B275" s="567" t="s">
        <v>1468</v>
      </c>
      <c r="C275" s="567" t="s">
        <v>1549</v>
      </c>
      <c r="D275" s="567" t="s">
        <v>1550</v>
      </c>
      <c r="E275" s="567" t="s">
        <v>1551</v>
      </c>
      <c r="F275" s="570"/>
      <c r="G275" s="570"/>
      <c r="H275" s="570"/>
      <c r="I275" s="570"/>
      <c r="J275" s="570"/>
      <c r="K275" s="570"/>
      <c r="L275" s="570"/>
      <c r="M275" s="570"/>
      <c r="N275" s="570">
        <v>1</v>
      </c>
      <c r="O275" s="570">
        <v>34</v>
      </c>
      <c r="P275" s="583"/>
      <c r="Q275" s="571">
        <v>34</v>
      </c>
    </row>
    <row r="276" spans="1:17" ht="14.4" customHeight="1" x14ac:dyDescent="0.3">
      <c r="A276" s="566" t="s">
        <v>1691</v>
      </c>
      <c r="B276" s="567" t="s">
        <v>1468</v>
      </c>
      <c r="C276" s="567" t="s">
        <v>1549</v>
      </c>
      <c r="D276" s="567" t="s">
        <v>1554</v>
      </c>
      <c r="E276" s="567" t="s">
        <v>1555</v>
      </c>
      <c r="F276" s="570">
        <v>3</v>
      </c>
      <c r="G276" s="570">
        <v>1728</v>
      </c>
      <c r="H276" s="570">
        <v>1</v>
      </c>
      <c r="I276" s="570">
        <v>576</v>
      </c>
      <c r="J276" s="570">
        <v>3</v>
      </c>
      <c r="K276" s="570">
        <v>1734</v>
      </c>
      <c r="L276" s="570">
        <v>1.0034722222222223</v>
      </c>
      <c r="M276" s="570">
        <v>578</v>
      </c>
      <c r="N276" s="570">
        <v>2</v>
      </c>
      <c r="O276" s="570">
        <v>1160</v>
      </c>
      <c r="P276" s="583">
        <v>0.67129629629629628</v>
      </c>
      <c r="Q276" s="571">
        <v>580</v>
      </c>
    </row>
    <row r="277" spans="1:17" ht="14.4" customHeight="1" x14ac:dyDescent="0.3">
      <c r="A277" s="566" t="s">
        <v>1691</v>
      </c>
      <c r="B277" s="567" t="s">
        <v>1468</v>
      </c>
      <c r="C277" s="567" t="s">
        <v>1549</v>
      </c>
      <c r="D277" s="567" t="s">
        <v>1556</v>
      </c>
      <c r="E277" s="567" t="s">
        <v>1557</v>
      </c>
      <c r="F277" s="570"/>
      <c r="G277" s="570"/>
      <c r="H277" s="570"/>
      <c r="I277" s="570"/>
      <c r="J277" s="570">
        <v>2</v>
      </c>
      <c r="K277" s="570">
        <v>838</v>
      </c>
      <c r="L277" s="570"/>
      <c r="M277" s="570">
        <v>419</v>
      </c>
      <c r="N277" s="570">
        <v>2</v>
      </c>
      <c r="O277" s="570">
        <v>840</v>
      </c>
      <c r="P277" s="583"/>
      <c r="Q277" s="571">
        <v>420</v>
      </c>
    </row>
    <row r="278" spans="1:17" ht="14.4" customHeight="1" x14ac:dyDescent="0.3">
      <c r="A278" s="566" t="s">
        <v>1691</v>
      </c>
      <c r="B278" s="567" t="s">
        <v>1468</v>
      </c>
      <c r="C278" s="567" t="s">
        <v>1549</v>
      </c>
      <c r="D278" s="567" t="s">
        <v>1569</v>
      </c>
      <c r="E278" s="567" t="s">
        <v>1570</v>
      </c>
      <c r="F278" s="570"/>
      <c r="G278" s="570"/>
      <c r="H278" s="570"/>
      <c r="I278" s="570"/>
      <c r="J278" s="570">
        <v>1</v>
      </c>
      <c r="K278" s="570">
        <v>690</v>
      </c>
      <c r="L278" s="570"/>
      <c r="M278" s="570">
        <v>690</v>
      </c>
      <c r="N278" s="570"/>
      <c r="O278" s="570"/>
      <c r="P278" s="583"/>
      <c r="Q278" s="571"/>
    </row>
    <row r="279" spans="1:17" ht="14.4" customHeight="1" x14ac:dyDescent="0.3">
      <c r="A279" s="566" t="s">
        <v>1691</v>
      </c>
      <c r="B279" s="567" t="s">
        <v>1468</v>
      </c>
      <c r="C279" s="567" t="s">
        <v>1549</v>
      </c>
      <c r="D279" s="567" t="s">
        <v>1573</v>
      </c>
      <c r="E279" s="567" t="s">
        <v>1574</v>
      </c>
      <c r="F279" s="570">
        <v>1</v>
      </c>
      <c r="G279" s="570">
        <v>417</v>
      </c>
      <c r="H279" s="570">
        <v>1</v>
      </c>
      <c r="I279" s="570">
        <v>417</v>
      </c>
      <c r="J279" s="570"/>
      <c r="K279" s="570"/>
      <c r="L279" s="570"/>
      <c r="M279" s="570"/>
      <c r="N279" s="570"/>
      <c r="O279" s="570"/>
      <c r="P279" s="583"/>
      <c r="Q279" s="571"/>
    </row>
    <row r="280" spans="1:17" ht="14.4" customHeight="1" x14ac:dyDescent="0.3">
      <c r="A280" s="566" t="s">
        <v>1691</v>
      </c>
      <c r="B280" s="567" t="s">
        <v>1468</v>
      </c>
      <c r="C280" s="567" t="s">
        <v>1549</v>
      </c>
      <c r="D280" s="567" t="s">
        <v>1599</v>
      </c>
      <c r="E280" s="567" t="s">
        <v>1600</v>
      </c>
      <c r="F280" s="570">
        <v>34</v>
      </c>
      <c r="G280" s="570">
        <v>62356</v>
      </c>
      <c r="H280" s="570">
        <v>1</v>
      </c>
      <c r="I280" s="570">
        <v>1834</v>
      </c>
      <c r="J280" s="570">
        <v>42</v>
      </c>
      <c r="K280" s="570">
        <v>77112</v>
      </c>
      <c r="L280" s="570">
        <v>1.2366412213740459</v>
      </c>
      <c r="M280" s="570">
        <v>1836</v>
      </c>
      <c r="N280" s="570">
        <v>11</v>
      </c>
      <c r="O280" s="570">
        <v>20240</v>
      </c>
      <c r="P280" s="583">
        <v>0.32458785040733851</v>
      </c>
      <c r="Q280" s="571">
        <v>1840</v>
      </c>
    </row>
    <row r="281" spans="1:17" ht="14.4" customHeight="1" x14ac:dyDescent="0.3">
      <c r="A281" s="566" t="s">
        <v>1691</v>
      </c>
      <c r="B281" s="567" t="s">
        <v>1468</v>
      </c>
      <c r="C281" s="567" t="s">
        <v>1549</v>
      </c>
      <c r="D281" s="567" t="s">
        <v>1611</v>
      </c>
      <c r="E281" s="567" t="s">
        <v>1612</v>
      </c>
      <c r="F281" s="570">
        <v>43</v>
      </c>
      <c r="G281" s="570">
        <v>55083</v>
      </c>
      <c r="H281" s="570">
        <v>1</v>
      </c>
      <c r="I281" s="570">
        <v>1281</v>
      </c>
      <c r="J281" s="570">
        <v>28</v>
      </c>
      <c r="K281" s="570">
        <v>35924</v>
      </c>
      <c r="L281" s="570">
        <v>0.65217943830219849</v>
      </c>
      <c r="M281" s="570">
        <v>1283</v>
      </c>
      <c r="N281" s="570">
        <v>44</v>
      </c>
      <c r="O281" s="570">
        <v>56584</v>
      </c>
      <c r="P281" s="583">
        <v>1.0272497866855472</v>
      </c>
      <c r="Q281" s="571">
        <v>1286</v>
      </c>
    </row>
    <row r="282" spans="1:17" ht="14.4" customHeight="1" x14ac:dyDescent="0.3">
      <c r="A282" s="566" t="s">
        <v>1691</v>
      </c>
      <c r="B282" s="567" t="s">
        <v>1468</v>
      </c>
      <c r="C282" s="567" t="s">
        <v>1549</v>
      </c>
      <c r="D282" s="567" t="s">
        <v>1617</v>
      </c>
      <c r="E282" s="567" t="s">
        <v>1618</v>
      </c>
      <c r="F282" s="570">
        <v>33</v>
      </c>
      <c r="G282" s="570">
        <v>16038</v>
      </c>
      <c r="H282" s="570">
        <v>1</v>
      </c>
      <c r="I282" s="570">
        <v>486</v>
      </c>
      <c r="J282" s="570">
        <v>38</v>
      </c>
      <c r="K282" s="570">
        <v>18468</v>
      </c>
      <c r="L282" s="570">
        <v>1.1515151515151516</v>
      </c>
      <c r="M282" s="570">
        <v>486</v>
      </c>
      <c r="N282" s="570">
        <v>50</v>
      </c>
      <c r="O282" s="570">
        <v>24350</v>
      </c>
      <c r="P282" s="583">
        <v>1.5182691108617035</v>
      </c>
      <c r="Q282" s="571">
        <v>487</v>
      </c>
    </row>
    <row r="283" spans="1:17" ht="14.4" customHeight="1" x14ac:dyDescent="0.3">
      <c r="A283" s="566" t="s">
        <v>1691</v>
      </c>
      <c r="B283" s="567" t="s">
        <v>1468</v>
      </c>
      <c r="C283" s="567" t="s">
        <v>1549</v>
      </c>
      <c r="D283" s="567" t="s">
        <v>1619</v>
      </c>
      <c r="E283" s="567" t="s">
        <v>1620</v>
      </c>
      <c r="F283" s="570">
        <v>21</v>
      </c>
      <c r="G283" s="570">
        <v>13671</v>
      </c>
      <c r="H283" s="570">
        <v>1</v>
      </c>
      <c r="I283" s="570">
        <v>651</v>
      </c>
      <c r="J283" s="570">
        <v>33</v>
      </c>
      <c r="K283" s="570">
        <v>21549</v>
      </c>
      <c r="L283" s="570">
        <v>1.5762563089752031</v>
      </c>
      <c r="M283" s="570">
        <v>653</v>
      </c>
      <c r="N283" s="570">
        <v>44</v>
      </c>
      <c r="O283" s="570">
        <v>28776</v>
      </c>
      <c r="P283" s="583">
        <v>2.1048935703313583</v>
      </c>
      <c r="Q283" s="571">
        <v>654</v>
      </c>
    </row>
    <row r="284" spans="1:17" ht="14.4" customHeight="1" x14ac:dyDescent="0.3">
      <c r="A284" s="566" t="s">
        <v>1691</v>
      </c>
      <c r="B284" s="567" t="s">
        <v>1468</v>
      </c>
      <c r="C284" s="567" t="s">
        <v>1549</v>
      </c>
      <c r="D284" s="567" t="s">
        <v>1625</v>
      </c>
      <c r="E284" s="567" t="s">
        <v>1626</v>
      </c>
      <c r="F284" s="570"/>
      <c r="G284" s="570"/>
      <c r="H284" s="570"/>
      <c r="I284" s="570"/>
      <c r="J284" s="570">
        <v>4</v>
      </c>
      <c r="K284" s="570">
        <v>10116</v>
      </c>
      <c r="L284" s="570"/>
      <c r="M284" s="570">
        <v>2529</v>
      </c>
      <c r="N284" s="570"/>
      <c r="O284" s="570"/>
      <c r="P284" s="583"/>
      <c r="Q284" s="571"/>
    </row>
    <row r="285" spans="1:17" ht="14.4" customHeight="1" x14ac:dyDescent="0.3">
      <c r="A285" s="566" t="s">
        <v>1691</v>
      </c>
      <c r="B285" s="567" t="s">
        <v>1468</v>
      </c>
      <c r="C285" s="567" t="s">
        <v>1549</v>
      </c>
      <c r="D285" s="567" t="s">
        <v>1627</v>
      </c>
      <c r="E285" s="567" t="s">
        <v>1628</v>
      </c>
      <c r="F285" s="570">
        <v>93</v>
      </c>
      <c r="G285" s="570">
        <v>162657</v>
      </c>
      <c r="H285" s="570">
        <v>1</v>
      </c>
      <c r="I285" s="570">
        <v>1749</v>
      </c>
      <c r="J285" s="570">
        <v>72</v>
      </c>
      <c r="K285" s="570">
        <v>126072</v>
      </c>
      <c r="L285" s="570">
        <v>0.77507884689868867</v>
      </c>
      <c r="M285" s="570">
        <v>1751</v>
      </c>
      <c r="N285" s="570">
        <v>88</v>
      </c>
      <c r="O285" s="570">
        <v>154352</v>
      </c>
      <c r="P285" s="583">
        <v>0.94894163792520458</v>
      </c>
      <c r="Q285" s="571">
        <v>1754</v>
      </c>
    </row>
    <row r="286" spans="1:17" ht="14.4" customHeight="1" x14ac:dyDescent="0.3">
      <c r="A286" s="566" t="s">
        <v>1691</v>
      </c>
      <c r="B286" s="567" t="s">
        <v>1468</v>
      </c>
      <c r="C286" s="567" t="s">
        <v>1549</v>
      </c>
      <c r="D286" s="567" t="s">
        <v>1629</v>
      </c>
      <c r="E286" s="567" t="s">
        <v>1630</v>
      </c>
      <c r="F286" s="570">
        <v>6</v>
      </c>
      <c r="G286" s="570">
        <v>2454</v>
      </c>
      <c r="H286" s="570">
        <v>1</v>
      </c>
      <c r="I286" s="570">
        <v>409</v>
      </c>
      <c r="J286" s="570">
        <v>8</v>
      </c>
      <c r="K286" s="570">
        <v>3272</v>
      </c>
      <c r="L286" s="570">
        <v>1.3333333333333333</v>
      </c>
      <c r="M286" s="570">
        <v>409</v>
      </c>
      <c r="N286" s="570">
        <v>6</v>
      </c>
      <c r="O286" s="570">
        <v>2460</v>
      </c>
      <c r="P286" s="583">
        <v>1.0024449877750612</v>
      </c>
      <c r="Q286" s="571">
        <v>410</v>
      </c>
    </row>
    <row r="287" spans="1:17" ht="14.4" customHeight="1" x14ac:dyDescent="0.3">
      <c r="A287" s="566" t="s">
        <v>1691</v>
      </c>
      <c r="B287" s="567" t="s">
        <v>1468</v>
      </c>
      <c r="C287" s="567" t="s">
        <v>1549</v>
      </c>
      <c r="D287" s="567" t="s">
        <v>1633</v>
      </c>
      <c r="E287" s="567" t="s">
        <v>1482</v>
      </c>
      <c r="F287" s="570">
        <v>69</v>
      </c>
      <c r="G287" s="570">
        <v>1140018</v>
      </c>
      <c r="H287" s="570">
        <v>1</v>
      </c>
      <c r="I287" s="570">
        <v>16522</v>
      </c>
      <c r="J287" s="570">
        <v>72</v>
      </c>
      <c r="K287" s="570">
        <v>1052528</v>
      </c>
      <c r="L287" s="570">
        <v>0.92325559771863253</v>
      </c>
      <c r="M287" s="570">
        <v>14618.444444444445</v>
      </c>
      <c r="N287" s="570"/>
      <c r="O287" s="570"/>
      <c r="P287" s="583"/>
      <c r="Q287" s="571"/>
    </row>
    <row r="288" spans="1:17" ht="14.4" customHeight="1" x14ac:dyDescent="0.3">
      <c r="A288" s="566" t="s">
        <v>1691</v>
      </c>
      <c r="B288" s="567" t="s">
        <v>1468</v>
      </c>
      <c r="C288" s="567" t="s">
        <v>1549</v>
      </c>
      <c r="D288" s="567" t="s">
        <v>1634</v>
      </c>
      <c r="E288" s="567" t="s">
        <v>1635</v>
      </c>
      <c r="F288" s="570">
        <v>2</v>
      </c>
      <c r="G288" s="570">
        <v>32466</v>
      </c>
      <c r="H288" s="570">
        <v>1</v>
      </c>
      <c r="I288" s="570">
        <v>16233</v>
      </c>
      <c r="J288" s="570"/>
      <c r="K288" s="570"/>
      <c r="L288" s="570"/>
      <c r="M288" s="570"/>
      <c r="N288" s="570"/>
      <c r="O288" s="570"/>
      <c r="P288" s="583"/>
      <c r="Q288" s="571"/>
    </row>
    <row r="289" spans="1:17" ht="14.4" customHeight="1" x14ac:dyDescent="0.3">
      <c r="A289" s="566" t="s">
        <v>1691</v>
      </c>
      <c r="B289" s="567" t="s">
        <v>1468</v>
      </c>
      <c r="C289" s="567" t="s">
        <v>1549</v>
      </c>
      <c r="D289" s="567" t="s">
        <v>1638</v>
      </c>
      <c r="E289" s="567" t="s">
        <v>1639</v>
      </c>
      <c r="F289" s="570"/>
      <c r="G289" s="570"/>
      <c r="H289" s="570"/>
      <c r="I289" s="570"/>
      <c r="J289" s="570"/>
      <c r="K289" s="570"/>
      <c r="L289" s="570"/>
      <c r="M289" s="570"/>
      <c r="N289" s="570">
        <v>72</v>
      </c>
      <c r="O289" s="570">
        <v>1031616</v>
      </c>
      <c r="P289" s="583"/>
      <c r="Q289" s="571">
        <v>14328</v>
      </c>
    </row>
    <row r="290" spans="1:17" ht="14.4" customHeight="1" x14ac:dyDescent="0.3">
      <c r="A290" s="566" t="s">
        <v>1692</v>
      </c>
      <c r="B290" s="567" t="s">
        <v>1468</v>
      </c>
      <c r="C290" s="567" t="s">
        <v>1469</v>
      </c>
      <c r="D290" s="567" t="s">
        <v>1478</v>
      </c>
      <c r="E290" s="567" t="s">
        <v>1476</v>
      </c>
      <c r="F290" s="570">
        <v>0.95</v>
      </c>
      <c r="G290" s="570">
        <v>2199.5699999999997</v>
      </c>
      <c r="H290" s="570">
        <v>1</v>
      </c>
      <c r="I290" s="570">
        <v>2315.3368421052628</v>
      </c>
      <c r="J290" s="570">
        <v>0.45</v>
      </c>
      <c r="K290" s="570">
        <v>974.39</v>
      </c>
      <c r="L290" s="570">
        <v>0.44299113008451657</v>
      </c>
      <c r="M290" s="570">
        <v>2165.3111111111111</v>
      </c>
      <c r="N290" s="570">
        <v>0.4</v>
      </c>
      <c r="O290" s="570">
        <v>873.72</v>
      </c>
      <c r="P290" s="583">
        <v>0.39722309360465918</v>
      </c>
      <c r="Q290" s="571">
        <v>2184.2999999999997</v>
      </c>
    </row>
    <row r="291" spans="1:17" ht="14.4" customHeight="1" x14ac:dyDescent="0.3">
      <c r="A291" s="566" t="s">
        <v>1692</v>
      </c>
      <c r="B291" s="567" t="s">
        <v>1468</v>
      </c>
      <c r="C291" s="567" t="s">
        <v>1469</v>
      </c>
      <c r="D291" s="567" t="s">
        <v>1479</v>
      </c>
      <c r="E291" s="567" t="s">
        <v>1480</v>
      </c>
      <c r="F291" s="570"/>
      <c r="G291" s="570"/>
      <c r="H291" s="570"/>
      <c r="I291" s="570"/>
      <c r="J291" s="570">
        <v>0.05</v>
      </c>
      <c r="K291" s="570">
        <v>46.83</v>
      </c>
      <c r="L291" s="570"/>
      <c r="M291" s="570">
        <v>936.59999999999991</v>
      </c>
      <c r="N291" s="570">
        <v>0.1</v>
      </c>
      <c r="O291" s="570">
        <v>94.48</v>
      </c>
      <c r="P291" s="583"/>
      <c r="Q291" s="571">
        <v>944.8</v>
      </c>
    </row>
    <row r="292" spans="1:17" ht="14.4" customHeight="1" x14ac:dyDescent="0.3">
      <c r="A292" s="566" t="s">
        <v>1692</v>
      </c>
      <c r="B292" s="567" t="s">
        <v>1468</v>
      </c>
      <c r="C292" s="567" t="s">
        <v>1485</v>
      </c>
      <c r="D292" s="567" t="s">
        <v>1492</v>
      </c>
      <c r="E292" s="567" t="s">
        <v>1493</v>
      </c>
      <c r="F292" s="570">
        <v>180</v>
      </c>
      <c r="G292" s="570">
        <v>819</v>
      </c>
      <c r="H292" s="570">
        <v>1</v>
      </c>
      <c r="I292" s="570">
        <v>4.55</v>
      </c>
      <c r="J292" s="570">
        <v>690</v>
      </c>
      <c r="K292" s="570">
        <v>3207.3</v>
      </c>
      <c r="L292" s="570">
        <v>3.9161172161172164</v>
      </c>
      <c r="M292" s="570">
        <v>4.6482608695652177</v>
      </c>
      <c r="N292" s="570"/>
      <c r="O292" s="570"/>
      <c r="P292" s="583"/>
      <c r="Q292" s="571"/>
    </row>
    <row r="293" spans="1:17" ht="14.4" customHeight="1" x14ac:dyDescent="0.3">
      <c r="A293" s="566" t="s">
        <v>1692</v>
      </c>
      <c r="B293" s="567" t="s">
        <v>1468</v>
      </c>
      <c r="C293" s="567" t="s">
        <v>1485</v>
      </c>
      <c r="D293" s="567" t="s">
        <v>1500</v>
      </c>
      <c r="E293" s="567" t="s">
        <v>1501</v>
      </c>
      <c r="F293" s="570">
        <v>1000</v>
      </c>
      <c r="G293" s="570">
        <v>5300</v>
      </c>
      <c r="H293" s="570">
        <v>1</v>
      </c>
      <c r="I293" s="570">
        <v>5.3</v>
      </c>
      <c r="J293" s="570">
        <v>900</v>
      </c>
      <c r="K293" s="570">
        <v>4950</v>
      </c>
      <c r="L293" s="570">
        <v>0.93396226415094341</v>
      </c>
      <c r="M293" s="570">
        <v>5.5</v>
      </c>
      <c r="N293" s="570"/>
      <c r="O293" s="570"/>
      <c r="P293" s="583"/>
      <c r="Q293" s="571"/>
    </row>
    <row r="294" spans="1:17" ht="14.4" customHeight="1" x14ac:dyDescent="0.3">
      <c r="A294" s="566" t="s">
        <v>1692</v>
      </c>
      <c r="B294" s="567" t="s">
        <v>1468</v>
      </c>
      <c r="C294" s="567" t="s">
        <v>1485</v>
      </c>
      <c r="D294" s="567" t="s">
        <v>1516</v>
      </c>
      <c r="E294" s="567" t="s">
        <v>1517</v>
      </c>
      <c r="F294" s="570">
        <v>640</v>
      </c>
      <c r="G294" s="570">
        <v>8960</v>
      </c>
      <c r="H294" s="570">
        <v>1</v>
      </c>
      <c r="I294" s="570">
        <v>14</v>
      </c>
      <c r="J294" s="570">
        <v>577</v>
      </c>
      <c r="K294" s="570">
        <v>9485.8799999999992</v>
      </c>
      <c r="L294" s="570">
        <v>1.0586919642857142</v>
      </c>
      <c r="M294" s="570">
        <v>16.439999999999998</v>
      </c>
      <c r="N294" s="570"/>
      <c r="O294" s="570"/>
      <c r="P294" s="583"/>
      <c r="Q294" s="571"/>
    </row>
    <row r="295" spans="1:17" ht="14.4" customHeight="1" x14ac:dyDescent="0.3">
      <c r="A295" s="566" t="s">
        <v>1692</v>
      </c>
      <c r="B295" s="567" t="s">
        <v>1468</v>
      </c>
      <c r="C295" s="567" t="s">
        <v>1485</v>
      </c>
      <c r="D295" s="567" t="s">
        <v>1522</v>
      </c>
      <c r="E295" s="567" t="s">
        <v>1523</v>
      </c>
      <c r="F295" s="570">
        <v>1</v>
      </c>
      <c r="G295" s="570">
        <v>2054.9699999999998</v>
      </c>
      <c r="H295" s="570">
        <v>1</v>
      </c>
      <c r="I295" s="570">
        <v>2054.9699999999998</v>
      </c>
      <c r="J295" s="570">
        <v>3</v>
      </c>
      <c r="K295" s="570">
        <v>6559.59</v>
      </c>
      <c r="L295" s="570">
        <v>3.1920611979736933</v>
      </c>
      <c r="M295" s="570">
        <v>2186.5300000000002</v>
      </c>
      <c r="N295" s="570"/>
      <c r="O295" s="570"/>
      <c r="P295" s="583"/>
      <c r="Q295" s="571"/>
    </row>
    <row r="296" spans="1:17" ht="14.4" customHeight="1" x14ac:dyDescent="0.3">
      <c r="A296" s="566" t="s">
        <v>1692</v>
      </c>
      <c r="B296" s="567" t="s">
        <v>1468</v>
      </c>
      <c r="C296" s="567" t="s">
        <v>1485</v>
      </c>
      <c r="D296" s="567" t="s">
        <v>1526</v>
      </c>
      <c r="E296" s="567" t="s">
        <v>1527</v>
      </c>
      <c r="F296" s="570">
        <v>6368</v>
      </c>
      <c r="G296" s="570">
        <v>14136.96</v>
      </c>
      <c r="H296" s="570">
        <v>1</v>
      </c>
      <c r="I296" s="570">
        <v>2.2199999999999998</v>
      </c>
      <c r="J296" s="570">
        <v>9149</v>
      </c>
      <c r="K296" s="570">
        <v>27748.799999999999</v>
      </c>
      <c r="L296" s="570">
        <v>1.9628548146136087</v>
      </c>
      <c r="M296" s="570">
        <v>3.0329872117171273</v>
      </c>
      <c r="N296" s="570">
        <v>3364</v>
      </c>
      <c r="O296" s="570">
        <v>10495.68</v>
      </c>
      <c r="P296" s="583">
        <v>0.74242835800624751</v>
      </c>
      <c r="Q296" s="571">
        <v>3.12</v>
      </c>
    </row>
    <row r="297" spans="1:17" ht="14.4" customHeight="1" x14ac:dyDescent="0.3">
      <c r="A297" s="566" t="s">
        <v>1692</v>
      </c>
      <c r="B297" s="567" t="s">
        <v>1468</v>
      </c>
      <c r="C297" s="567" t="s">
        <v>1485</v>
      </c>
      <c r="D297" s="567" t="s">
        <v>1534</v>
      </c>
      <c r="E297" s="567" t="s">
        <v>1535</v>
      </c>
      <c r="F297" s="570">
        <v>1246</v>
      </c>
      <c r="G297" s="570">
        <v>42000.380000000005</v>
      </c>
      <c r="H297" s="570">
        <v>1</v>
      </c>
      <c r="I297" s="570">
        <v>33.708170144462287</v>
      </c>
      <c r="J297" s="570">
        <v>795</v>
      </c>
      <c r="K297" s="570">
        <v>25646.7</v>
      </c>
      <c r="L297" s="570">
        <v>0.61063018953638037</v>
      </c>
      <c r="M297" s="570">
        <v>32.26</v>
      </c>
      <c r="N297" s="570">
        <v>1236</v>
      </c>
      <c r="O297" s="570">
        <v>41121.72</v>
      </c>
      <c r="P297" s="583">
        <v>0.9790797130883101</v>
      </c>
      <c r="Q297" s="571">
        <v>33.270000000000003</v>
      </c>
    </row>
    <row r="298" spans="1:17" ht="14.4" customHeight="1" x14ac:dyDescent="0.3">
      <c r="A298" s="566" t="s">
        <v>1692</v>
      </c>
      <c r="B298" s="567" t="s">
        <v>1468</v>
      </c>
      <c r="C298" s="567" t="s">
        <v>1485</v>
      </c>
      <c r="D298" s="567" t="s">
        <v>1536</v>
      </c>
      <c r="E298" s="567" t="s">
        <v>1537</v>
      </c>
      <c r="F298" s="570">
        <v>3550</v>
      </c>
      <c r="G298" s="570">
        <v>17075.5</v>
      </c>
      <c r="H298" s="570">
        <v>1</v>
      </c>
      <c r="I298" s="570">
        <v>4.8099999999999996</v>
      </c>
      <c r="J298" s="570"/>
      <c r="K298" s="570"/>
      <c r="L298" s="570"/>
      <c r="M298" s="570"/>
      <c r="N298" s="570"/>
      <c r="O298" s="570"/>
      <c r="P298" s="583"/>
      <c r="Q298" s="571"/>
    </row>
    <row r="299" spans="1:17" ht="14.4" customHeight="1" x14ac:dyDescent="0.3">
      <c r="A299" s="566" t="s">
        <v>1692</v>
      </c>
      <c r="B299" s="567" t="s">
        <v>1468</v>
      </c>
      <c r="C299" s="567" t="s">
        <v>1485</v>
      </c>
      <c r="D299" s="567" t="s">
        <v>1538</v>
      </c>
      <c r="E299" s="567" t="s">
        <v>1539</v>
      </c>
      <c r="F299" s="570">
        <v>1505</v>
      </c>
      <c r="G299" s="570">
        <v>222017.60000000003</v>
      </c>
      <c r="H299" s="570">
        <v>1</v>
      </c>
      <c r="I299" s="570">
        <v>147.52000000000001</v>
      </c>
      <c r="J299" s="570">
        <v>450</v>
      </c>
      <c r="K299" s="570">
        <v>66384</v>
      </c>
      <c r="L299" s="570">
        <v>0.29900332225913617</v>
      </c>
      <c r="M299" s="570">
        <v>147.52000000000001</v>
      </c>
      <c r="N299" s="570">
        <v>365</v>
      </c>
      <c r="O299" s="570">
        <v>57470.3</v>
      </c>
      <c r="P299" s="583">
        <v>0.25885470341090072</v>
      </c>
      <c r="Q299" s="571">
        <v>157.45287671232879</v>
      </c>
    </row>
    <row r="300" spans="1:17" ht="14.4" customHeight="1" x14ac:dyDescent="0.3">
      <c r="A300" s="566" t="s">
        <v>1692</v>
      </c>
      <c r="B300" s="567" t="s">
        <v>1468</v>
      </c>
      <c r="C300" s="567" t="s">
        <v>1549</v>
      </c>
      <c r="D300" s="567" t="s">
        <v>1554</v>
      </c>
      <c r="E300" s="567" t="s">
        <v>1555</v>
      </c>
      <c r="F300" s="570">
        <v>1</v>
      </c>
      <c r="G300" s="570">
        <v>576</v>
      </c>
      <c r="H300" s="570">
        <v>1</v>
      </c>
      <c r="I300" s="570">
        <v>576</v>
      </c>
      <c r="J300" s="570">
        <v>1</v>
      </c>
      <c r="K300" s="570">
        <v>578</v>
      </c>
      <c r="L300" s="570">
        <v>1.0034722222222223</v>
      </c>
      <c r="M300" s="570">
        <v>578</v>
      </c>
      <c r="N300" s="570"/>
      <c r="O300" s="570"/>
      <c r="P300" s="583"/>
      <c r="Q300" s="571"/>
    </row>
    <row r="301" spans="1:17" ht="14.4" customHeight="1" x14ac:dyDescent="0.3">
      <c r="A301" s="566" t="s">
        <v>1692</v>
      </c>
      <c r="B301" s="567" t="s">
        <v>1468</v>
      </c>
      <c r="C301" s="567" t="s">
        <v>1549</v>
      </c>
      <c r="D301" s="567" t="s">
        <v>1558</v>
      </c>
      <c r="E301" s="567" t="s">
        <v>1559</v>
      </c>
      <c r="F301" s="570"/>
      <c r="G301" s="570"/>
      <c r="H301" s="570"/>
      <c r="I301" s="570"/>
      <c r="J301" s="570"/>
      <c r="K301" s="570"/>
      <c r="L301" s="570"/>
      <c r="M301" s="570"/>
      <c r="N301" s="570">
        <v>1</v>
      </c>
      <c r="O301" s="570">
        <v>163</v>
      </c>
      <c r="P301" s="583"/>
      <c r="Q301" s="571">
        <v>163</v>
      </c>
    </row>
    <row r="302" spans="1:17" ht="14.4" customHeight="1" x14ac:dyDescent="0.3">
      <c r="A302" s="566" t="s">
        <v>1692</v>
      </c>
      <c r="B302" s="567" t="s">
        <v>1468</v>
      </c>
      <c r="C302" s="567" t="s">
        <v>1549</v>
      </c>
      <c r="D302" s="567" t="s">
        <v>1609</v>
      </c>
      <c r="E302" s="567" t="s">
        <v>1610</v>
      </c>
      <c r="F302" s="570">
        <v>1</v>
      </c>
      <c r="G302" s="570">
        <v>2232</v>
      </c>
      <c r="H302" s="570">
        <v>1</v>
      </c>
      <c r="I302" s="570">
        <v>2232</v>
      </c>
      <c r="J302" s="570">
        <v>1</v>
      </c>
      <c r="K302" s="570">
        <v>2236</v>
      </c>
      <c r="L302" s="570">
        <v>1.0017921146953406</v>
      </c>
      <c r="M302" s="570">
        <v>2236</v>
      </c>
      <c r="N302" s="570"/>
      <c r="O302" s="570"/>
      <c r="P302" s="583"/>
      <c r="Q302" s="571"/>
    </row>
    <row r="303" spans="1:17" ht="14.4" customHeight="1" x14ac:dyDescent="0.3">
      <c r="A303" s="566" t="s">
        <v>1692</v>
      </c>
      <c r="B303" s="567" t="s">
        <v>1468</v>
      </c>
      <c r="C303" s="567" t="s">
        <v>1549</v>
      </c>
      <c r="D303" s="567" t="s">
        <v>1611</v>
      </c>
      <c r="E303" s="567" t="s">
        <v>1612</v>
      </c>
      <c r="F303" s="570">
        <v>9</v>
      </c>
      <c r="G303" s="570">
        <v>11529</v>
      </c>
      <c r="H303" s="570">
        <v>1</v>
      </c>
      <c r="I303" s="570">
        <v>1281</v>
      </c>
      <c r="J303" s="570">
        <v>14</v>
      </c>
      <c r="K303" s="570">
        <v>17962</v>
      </c>
      <c r="L303" s="570">
        <v>1.5579842137219186</v>
      </c>
      <c r="M303" s="570">
        <v>1283</v>
      </c>
      <c r="N303" s="570">
        <v>5</v>
      </c>
      <c r="O303" s="570">
        <v>6430</v>
      </c>
      <c r="P303" s="583">
        <v>0.55772400034695113</v>
      </c>
      <c r="Q303" s="571">
        <v>1286</v>
      </c>
    </row>
    <row r="304" spans="1:17" ht="14.4" customHeight="1" x14ac:dyDescent="0.3">
      <c r="A304" s="566" t="s">
        <v>1692</v>
      </c>
      <c r="B304" s="567" t="s">
        <v>1468</v>
      </c>
      <c r="C304" s="567" t="s">
        <v>1549</v>
      </c>
      <c r="D304" s="567" t="s">
        <v>1615</v>
      </c>
      <c r="E304" s="567" t="s">
        <v>1616</v>
      </c>
      <c r="F304" s="570">
        <v>5</v>
      </c>
      <c r="G304" s="570">
        <v>7740</v>
      </c>
      <c r="H304" s="570">
        <v>1</v>
      </c>
      <c r="I304" s="570">
        <v>1548</v>
      </c>
      <c r="J304" s="570"/>
      <c r="K304" s="570"/>
      <c r="L304" s="570"/>
      <c r="M304" s="570"/>
      <c r="N304" s="570"/>
      <c r="O304" s="570"/>
      <c r="P304" s="583"/>
      <c r="Q304" s="571"/>
    </row>
    <row r="305" spans="1:17" ht="14.4" customHeight="1" x14ac:dyDescent="0.3">
      <c r="A305" s="566" t="s">
        <v>1692</v>
      </c>
      <c r="B305" s="567" t="s">
        <v>1468</v>
      </c>
      <c r="C305" s="567" t="s">
        <v>1549</v>
      </c>
      <c r="D305" s="567" t="s">
        <v>1617</v>
      </c>
      <c r="E305" s="567" t="s">
        <v>1618</v>
      </c>
      <c r="F305" s="570">
        <v>1</v>
      </c>
      <c r="G305" s="570">
        <v>486</v>
      </c>
      <c r="H305" s="570">
        <v>1</v>
      </c>
      <c r="I305" s="570">
        <v>486</v>
      </c>
      <c r="J305" s="570">
        <v>4</v>
      </c>
      <c r="K305" s="570">
        <v>1944</v>
      </c>
      <c r="L305" s="570">
        <v>4</v>
      </c>
      <c r="M305" s="570">
        <v>486</v>
      </c>
      <c r="N305" s="570"/>
      <c r="O305" s="570"/>
      <c r="P305" s="583"/>
      <c r="Q305" s="571"/>
    </row>
    <row r="306" spans="1:17" ht="14.4" customHeight="1" x14ac:dyDescent="0.3">
      <c r="A306" s="566" t="s">
        <v>1692</v>
      </c>
      <c r="B306" s="567" t="s">
        <v>1468</v>
      </c>
      <c r="C306" s="567" t="s">
        <v>1549</v>
      </c>
      <c r="D306" s="567" t="s">
        <v>1619</v>
      </c>
      <c r="E306" s="567" t="s">
        <v>1620</v>
      </c>
      <c r="F306" s="570">
        <v>1</v>
      </c>
      <c r="G306" s="570">
        <v>651</v>
      </c>
      <c r="H306" s="570">
        <v>1</v>
      </c>
      <c r="I306" s="570">
        <v>651</v>
      </c>
      <c r="J306" s="570">
        <v>3</v>
      </c>
      <c r="K306" s="570">
        <v>1959</v>
      </c>
      <c r="L306" s="570">
        <v>3.0092165898617513</v>
      </c>
      <c r="M306" s="570">
        <v>653</v>
      </c>
      <c r="N306" s="570"/>
      <c r="O306" s="570"/>
      <c r="P306" s="583"/>
      <c r="Q306" s="571"/>
    </row>
    <row r="307" spans="1:17" ht="14.4" customHeight="1" x14ac:dyDescent="0.3">
      <c r="A307" s="566" t="s">
        <v>1692</v>
      </c>
      <c r="B307" s="567" t="s">
        <v>1468</v>
      </c>
      <c r="C307" s="567" t="s">
        <v>1549</v>
      </c>
      <c r="D307" s="567" t="s">
        <v>1627</v>
      </c>
      <c r="E307" s="567" t="s">
        <v>1628</v>
      </c>
      <c r="F307" s="570">
        <v>28</v>
      </c>
      <c r="G307" s="570">
        <v>48972</v>
      </c>
      <c r="H307" s="570">
        <v>1</v>
      </c>
      <c r="I307" s="570">
        <v>1749</v>
      </c>
      <c r="J307" s="570">
        <v>32</v>
      </c>
      <c r="K307" s="570">
        <v>56032</v>
      </c>
      <c r="L307" s="570">
        <v>1.1441640120885403</v>
      </c>
      <c r="M307" s="570">
        <v>1751</v>
      </c>
      <c r="N307" s="570">
        <v>11</v>
      </c>
      <c r="O307" s="570">
        <v>19294</v>
      </c>
      <c r="P307" s="583">
        <v>0.3939802336028751</v>
      </c>
      <c r="Q307" s="571">
        <v>1754</v>
      </c>
    </row>
    <row r="308" spans="1:17" ht="14.4" customHeight="1" x14ac:dyDescent="0.3">
      <c r="A308" s="566" t="s">
        <v>1692</v>
      </c>
      <c r="B308" s="567" t="s">
        <v>1468</v>
      </c>
      <c r="C308" s="567" t="s">
        <v>1549</v>
      </c>
      <c r="D308" s="567" t="s">
        <v>1629</v>
      </c>
      <c r="E308" s="567" t="s">
        <v>1630</v>
      </c>
      <c r="F308" s="570">
        <v>6</v>
      </c>
      <c r="G308" s="570">
        <v>2454</v>
      </c>
      <c r="H308" s="570">
        <v>1</v>
      </c>
      <c r="I308" s="570">
        <v>409</v>
      </c>
      <c r="J308" s="570">
        <v>4</v>
      </c>
      <c r="K308" s="570">
        <v>1636</v>
      </c>
      <c r="L308" s="570">
        <v>0.66666666666666663</v>
      </c>
      <c r="M308" s="570">
        <v>409</v>
      </c>
      <c r="N308" s="570">
        <v>2</v>
      </c>
      <c r="O308" s="570">
        <v>820</v>
      </c>
      <c r="P308" s="583">
        <v>0.33414832925835369</v>
      </c>
      <c r="Q308" s="571">
        <v>410</v>
      </c>
    </row>
    <row r="309" spans="1:17" ht="14.4" customHeight="1" x14ac:dyDescent="0.3">
      <c r="A309" s="566" t="s">
        <v>1692</v>
      </c>
      <c r="B309" s="567" t="s">
        <v>1468</v>
      </c>
      <c r="C309" s="567" t="s">
        <v>1549</v>
      </c>
      <c r="D309" s="567" t="s">
        <v>1633</v>
      </c>
      <c r="E309" s="567" t="s">
        <v>1482</v>
      </c>
      <c r="F309" s="570">
        <v>4</v>
      </c>
      <c r="G309" s="570">
        <v>66088</v>
      </c>
      <c r="H309" s="570">
        <v>1</v>
      </c>
      <c r="I309" s="570">
        <v>16522</v>
      </c>
      <c r="J309" s="570">
        <v>2</v>
      </c>
      <c r="K309" s="570">
        <v>28316</v>
      </c>
      <c r="L309" s="570">
        <v>0.42845902433119476</v>
      </c>
      <c r="M309" s="570">
        <v>14158</v>
      </c>
      <c r="N309" s="570"/>
      <c r="O309" s="570"/>
      <c r="P309" s="583"/>
      <c r="Q309" s="571"/>
    </row>
    <row r="310" spans="1:17" ht="14.4" customHeight="1" x14ac:dyDescent="0.3">
      <c r="A310" s="566" t="s">
        <v>1692</v>
      </c>
      <c r="B310" s="567" t="s">
        <v>1468</v>
      </c>
      <c r="C310" s="567" t="s">
        <v>1549</v>
      </c>
      <c r="D310" s="567" t="s">
        <v>1636</v>
      </c>
      <c r="E310" s="567" t="s">
        <v>1637</v>
      </c>
      <c r="F310" s="570">
        <v>2</v>
      </c>
      <c r="G310" s="570">
        <v>16972</v>
      </c>
      <c r="H310" s="570">
        <v>1</v>
      </c>
      <c r="I310" s="570">
        <v>8486</v>
      </c>
      <c r="J310" s="570"/>
      <c r="K310" s="570"/>
      <c r="L310" s="570"/>
      <c r="M310" s="570"/>
      <c r="N310" s="570"/>
      <c r="O310" s="570"/>
      <c r="P310" s="583"/>
      <c r="Q310" s="571"/>
    </row>
    <row r="311" spans="1:17" ht="14.4" customHeight="1" x14ac:dyDescent="0.3">
      <c r="A311" s="566" t="s">
        <v>1692</v>
      </c>
      <c r="B311" s="567" t="s">
        <v>1468</v>
      </c>
      <c r="C311" s="567" t="s">
        <v>1549</v>
      </c>
      <c r="D311" s="567" t="s">
        <v>1638</v>
      </c>
      <c r="E311" s="567" t="s">
        <v>1639</v>
      </c>
      <c r="F311" s="570"/>
      <c r="G311" s="570"/>
      <c r="H311" s="570"/>
      <c r="I311" s="570"/>
      <c r="J311" s="570"/>
      <c r="K311" s="570"/>
      <c r="L311" s="570"/>
      <c r="M311" s="570"/>
      <c r="N311" s="570">
        <v>3</v>
      </c>
      <c r="O311" s="570">
        <v>42984</v>
      </c>
      <c r="P311" s="583"/>
      <c r="Q311" s="571">
        <v>14328</v>
      </c>
    </row>
    <row r="312" spans="1:17" ht="14.4" customHeight="1" x14ac:dyDescent="0.3">
      <c r="A312" s="566" t="s">
        <v>1693</v>
      </c>
      <c r="B312" s="567" t="s">
        <v>1468</v>
      </c>
      <c r="C312" s="567" t="s">
        <v>1485</v>
      </c>
      <c r="D312" s="567" t="s">
        <v>1492</v>
      </c>
      <c r="E312" s="567" t="s">
        <v>1493</v>
      </c>
      <c r="F312" s="570"/>
      <c r="G312" s="570"/>
      <c r="H312" s="570"/>
      <c r="I312" s="570"/>
      <c r="J312" s="570"/>
      <c r="K312" s="570"/>
      <c r="L312" s="570"/>
      <c r="M312" s="570"/>
      <c r="N312" s="570">
        <v>300</v>
      </c>
      <c r="O312" s="570">
        <v>1398</v>
      </c>
      <c r="P312" s="583"/>
      <c r="Q312" s="571">
        <v>4.66</v>
      </c>
    </row>
    <row r="313" spans="1:17" ht="14.4" customHeight="1" x14ac:dyDescent="0.3">
      <c r="A313" s="566" t="s">
        <v>1693</v>
      </c>
      <c r="B313" s="567" t="s">
        <v>1468</v>
      </c>
      <c r="C313" s="567" t="s">
        <v>1485</v>
      </c>
      <c r="D313" s="567" t="s">
        <v>1522</v>
      </c>
      <c r="E313" s="567" t="s">
        <v>1523</v>
      </c>
      <c r="F313" s="570"/>
      <c r="G313" s="570"/>
      <c r="H313" s="570"/>
      <c r="I313" s="570"/>
      <c r="J313" s="570"/>
      <c r="K313" s="570"/>
      <c r="L313" s="570"/>
      <c r="M313" s="570"/>
      <c r="N313" s="570">
        <v>2</v>
      </c>
      <c r="O313" s="570">
        <v>4523.68</v>
      </c>
      <c r="P313" s="583"/>
      <c r="Q313" s="571">
        <v>2261.84</v>
      </c>
    </row>
    <row r="314" spans="1:17" ht="14.4" customHeight="1" x14ac:dyDescent="0.3">
      <c r="A314" s="566" t="s">
        <v>1693</v>
      </c>
      <c r="B314" s="567" t="s">
        <v>1468</v>
      </c>
      <c r="C314" s="567" t="s">
        <v>1485</v>
      </c>
      <c r="D314" s="567" t="s">
        <v>1526</v>
      </c>
      <c r="E314" s="567" t="s">
        <v>1527</v>
      </c>
      <c r="F314" s="570"/>
      <c r="G314" s="570"/>
      <c r="H314" s="570"/>
      <c r="I314" s="570"/>
      <c r="J314" s="570">
        <v>1938</v>
      </c>
      <c r="K314" s="570">
        <v>5697.72</v>
      </c>
      <c r="L314" s="570"/>
      <c r="M314" s="570">
        <v>2.94</v>
      </c>
      <c r="N314" s="570"/>
      <c r="O314" s="570"/>
      <c r="P314" s="583"/>
      <c r="Q314" s="571"/>
    </row>
    <row r="315" spans="1:17" ht="14.4" customHeight="1" x14ac:dyDescent="0.3">
      <c r="A315" s="566" t="s">
        <v>1693</v>
      </c>
      <c r="B315" s="567" t="s">
        <v>1468</v>
      </c>
      <c r="C315" s="567" t="s">
        <v>1549</v>
      </c>
      <c r="D315" s="567" t="s">
        <v>1611</v>
      </c>
      <c r="E315" s="567" t="s">
        <v>1612</v>
      </c>
      <c r="F315" s="570"/>
      <c r="G315" s="570"/>
      <c r="H315" s="570"/>
      <c r="I315" s="570"/>
      <c r="J315" s="570">
        <v>3</v>
      </c>
      <c r="K315" s="570">
        <v>3849</v>
      </c>
      <c r="L315" s="570"/>
      <c r="M315" s="570">
        <v>1283</v>
      </c>
      <c r="N315" s="570"/>
      <c r="O315" s="570"/>
      <c r="P315" s="583"/>
      <c r="Q315" s="571"/>
    </row>
    <row r="316" spans="1:17" ht="14.4" customHeight="1" x14ac:dyDescent="0.3">
      <c r="A316" s="566" t="s">
        <v>1693</v>
      </c>
      <c r="B316" s="567" t="s">
        <v>1468</v>
      </c>
      <c r="C316" s="567" t="s">
        <v>1549</v>
      </c>
      <c r="D316" s="567" t="s">
        <v>1617</v>
      </c>
      <c r="E316" s="567" t="s">
        <v>1618</v>
      </c>
      <c r="F316" s="570"/>
      <c r="G316" s="570"/>
      <c r="H316" s="570"/>
      <c r="I316" s="570"/>
      <c r="J316" s="570"/>
      <c r="K316" s="570"/>
      <c r="L316" s="570"/>
      <c r="M316" s="570"/>
      <c r="N316" s="570">
        <v>2</v>
      </c>
      <c r="O316" s="570">
        <v>974</v>
      </c>
      <c r="P316" s="583"/>
      <c r="Q316" s="571">
        <v>487</v>
      </c>
    </row>
    <row r="317" spans="1:17" ht="14.4" customHeight="1" x14ac:dyDescent="0.3">
      <c r="A317" s="566" t="s">
        <v>1693</v>
      </c>
      <c r="B317" s="567" t="s">
        <v>1468</v>
      </c>
      <c r="C317" s="567" t="s">
        <v>1549</v>
      </c>
      <c r="D317" s="567" t="s">
        <v>1619</v>
      </c>
      <c r="E317" s="567" t="s">
        <v>1620</v>
      </c>
      <c r="F317" s="570"/>
      <c r="G317" s="570"/>
      <c r="H317" s="570"/>
      <c r="I317" s="570"/>
      <c r="J317" s="570"/>
      <c r="K317" s="570"/>
      <c r="L317" s="570"/>
      <c r="M317" s="570"/>
      <c r="N317" s="570">
        <v>2</v>
      </c>
      <c r="O317" s="570">
        <v>1308</v>
      </c>
      <c r="P317" s="583"/>
      <c r="Q317" s="571">
        <v>654</v>
      </c>
    </row>
    <row r="318" spans="1:17" ht="14.4" customHeight="1" x14ac:dyDescent="0.3">
      <c r="A318" s="566" t="s">
        <v>1693</v>
      </c>
      <c r="B318" s="567" t="s">
        <v>1468</v>
      </c>
      <c r="C318" s="567" t="s">
        <v>1549</v>
      </c>
      <c r="D318" s="567" t="s">
        <v>1627</v>
      </c>
      <c r="E318" s="567" t="s">
        <v>1628</v>
      </c>
      <c r="F318" s="570"/>
      <c r="G318" s="570"/>
      <c r="H318" s="570"/>
      <c r="I318" s="570"/>
      <c r="J318" s="570">
        <v>6</v>
      </c>
      <c r="K318" s="570">
        <v>10506</v>
      </c>
      <c r="L318" s="570"/>
      <c r="M318" s="570">
        <v>1751</v>
      </c>
      <c r="N318" s="570"/>
      <c r="O318" s="570"/>
      <c r="P318" s="583"/>
      <c r="Q318" s="571"/>
    </row>
    <row r="319" spans="1:17" ht="14.4" customHeight="1" x14ac:dyDescent="0.3">
      <c r="A319" s="566" t="s">
        <v>1694</v>
      </c>
      <c r="B319" s="567" t="s">
        <v>1468</v>
      </c>
      <c r="C319" s="567" t="s">
        <v>1485</v>
      </c>
      <c r="D319" s="567" t="s">
        <v>1500</v>
      </c>
      <c r="E319" s="567" t="s">
        <v>1501</v>
      </c>
      <c r="F319" s="570">
        <v>1800</v>
      </c>
      <c r="G319" s="570">
        <v>9540</v>
      </c>
      <c r="H319" s="570">
        <v>1</v>
      </c>
      <c r="I319" s="570">
        <v>5.3</v>
      </c>
      <c r="J319" s="570"/>
      <c r="K319" s="570"/>
      <c r="L319" s="570"/>
      <c r="M319" s="570"/>
      <c r="N319" s="570"/>
      <c r="O319" s="570"/>
      <c r="P319" s="583"/>
      <c r="Q319" s="571"/>
    </row>
    <row r="320" spans="1:17" ht="14.4" customHeight="1" x14ac:dyDescent="0.3">
      <c r="A320" s="566" t="s">
        <v>1694</v>
      </c>
      <c r="B320" s="567" t="s">
        <v>1468</v>
      </c>
      <c r="C320" s="567" t="s">
        <v>1485</v>
      </c>
      <c r="D320" s="567" t="s">
        <v>1526</v>
      </c>
      <c r="E320" s="567" t="s">
        <v>1527</v>
      </c>
      <c r="F320" s="570">
        <v>655</v>
      </c>
      <c r="G320" s="570">
        <v>1454.1</v>
      </c>
      <c r="H320" s="570">
        <v>1</v>
      </c>
      <c r="I320" s="570">
        <v>2.2199999999999998</v>
      </c>
      <c r="J320" s="570"/>
      <c r="K320" s="570"/>
      <c r="L320" s="570"/>
      <c r="M320" s="570"/>
      <c r="N320" s="570"/>
      <c r="O320" s="570"/>
      <c r="P320" s="583"/>
      <c r="Q320" s="571"/>
    </row>
    <row r="321" spans="1:17" ht="14.4" customHeight="1" x14ac:dyDescent="0.3">
      <c r="A321" s="566" t="s">
        <v>1694</v>
      </c>
      <c r="B321" s="567" t="s">
        <v>1468</v>
      </c>
      <c r="C321" s="567" t="s">
        <v>1485</v>
      </c>
      <c r="D321" s="567" t="s">
        <v>1534</v>
      </c>
      <c r="E321" s="567" t="s">
        <v>1535</v>
      </c>
      <c r="F321" s="570"/>
      <c r="G321" s="570"/>
      <c r="H321" s="570"/>
      <c r="I321" s="570"/>
      <c r="J321" s="570">
        <v>404</v>
      </c>
      <c r="K321" s="570">
        <v>12572.48</v>
      </c>
      <c r="L321" s="570"/>
      <c r="M321" s="570">
        <v>31.119999999999997</v>
      </c>
      <c r="N321" s="570"/>
      <c r="O321" s="570"/>
      <c r="P321" s="583"/>
      <c r="Q321" s="571"/>
    </row>
    <row r="322" spans="1:17" ht="14.4" customHeight="1" x14ac:dyDescent="0.3">
      <c r="A322" s="566" t="s">
        <v>1694</v>
      </c>
      <c r="B322" s="567" t="s">
        <v>1468</v>
      </c>
      <c r="C322" s="567" t="s">
        <v>1549</v>
      </c>
      <c r="D322" s="567" t="s">
        <v>1554</v>
      </c>
      <c r="E322" s="567" t="s">
        <v>1555</v>
      </c>
      <c r="F322" s="570">
        <v>1</v>
      </c>
      <c r="G322" s="570">
        <v>576</v>
      </c>
      <c r="H322" s="570">
        <v>1</v>
      </c>
      <c r="I322" s="570">
        <v>576</v>
      </c>
      <c r="J322" s="570"/>
      <c r="K322" s="570"/>
      <c r="L322" s="570"/>
      <c r="M322" s="570"/>
      <c r="N322" s="570"/>
      <c r="O322" s="570"/>
      <c r="P322" s="583"/>
      <c r="Q322" s="571"/>
    </row>
    <row r="323" spans="1:17" ht="14.4" customHeight="1" x14ac:dyDescent="0.3">
      <c r="A323" s="566" t="s">
        <v>1694</v>
      </c>
      <c r="B323" s="567" t="s">
        <v>1468</v>
      </c>
      <c r="C323" s="567" t="s">
        <v>1549</v>
      </c>
      <c r="D323" s="567" t="s">
        <v>1613</v>
      </c>
      <c r="E323" s="567" t="s">
        <v>1614</v>
      </c>
      <c r="F323" s="570">
        <v>2</v>
      </c>
      <c r="G323" s="570">
        <v>2328</v>
      </c>
      <c r="H323" s="570">
        <v>1</v>
      </c>
      <c r="I323" s="570">
        <v>1164</v>
      </c>
      <c r="J323" s="570"/>
      <c r="K323" s="570"/>
      <c r="L323" s="570"/>
      <c r="M323" s="570"/>
      <c r="N323" s="570"/>
      <c r="O323" s="570"/>
      <c r="P323" s="583"/>
      <c r="Q323" s="571"/>
    </row>
    <row r="324" spans="1:17" ht="14.4" customHeight="1" x14ac:dyDescent="0.3">
      <c r="A324" s="566" t="s">
        <v>1694</v>
      </c>
      <c r="B324" s="567" t="s">
        <v>1468</v>
      </c>
      <c r="C324" s="567" t="s">
        <v>1549</v>
      </c>
      <c r="D324" s="567" t="s">
        <v>1627</v>
      </c>
      <c r="E324" s="567" t="s">
        <v>1628</v>
      </c>
      <c r="F324" s="570">
        <v>2</v>
      </c>
      <c r="G324" s="570">
        <v>3498</v>
      </c>
      <c r="H324" s="570">
        <v>1</v>
      </c>
      <c r="I324" s="570">
        <v>1749</v>
      </c>
      <c r="J324" s="570"/>
      <c r="K324" s="570"/>
      <c r="L324" s="570"/>
      <c r="M324" s="570"/>
      <c r="N324" s="570"/>
      <c r="O324" s="570"/>
      <c r="P324" s="583"/>
      <c r="Q324" s="571"/>
    </row>
    <row r="325" spans="1:17" ht="14.4" customHeight="1" x14ac:dyDescent="0.3">
      <c r="A325" s="566" t="s">
        <v>1694</v>
      </c>
      <c r="B325" s="567" t="s">
        <v>1468</v>
      </c>
      <c r="C325" s="567" t="s">
        <v>1549</v>
      </c>
      <c r="D325" s="567" t="s">
        <v>1629</v>
      </c>
      <c r="E325" s="567" t="s">
        <v>1630</v>
      </c>
      <c r="F325" s="570">
        <v>2</v>
      </c>
      <c r="G325" s="570">
        <v>818</v>
      </c>
      <c r="H325" s="570">
        <v>1</v>
      </c>
      <c r="I325" s="570">
        <v>409</v>
      </c>
      <c r="J325" s="570"/>
      <c r="K325" s="570"/>
      <c r="L325" s="570"/>
      <c r="M325" s="570"/>
      <c r="N325" s="570"/>
      <c r="O325" s="570"/>
      <c r="P325" s="583"/>
      <c r="Q325" s="571"/>
    </row>
    <row r="326" spans="1:17" ht="14.4" customHeight="1" x14ac:dyDescent="0.3">
      <c r="A326" s="566" t="s">
        <v>1694</v>
      </c>
      <c r="B326" s="567" t="s">
        <v>1468</v>
      </c>
      <c r="C326" s="567" t="s">
        <v>1549</v>
      </c>
      <c r="D326" s="567" t="s">
        <v>1633</v>
      </c>
      <c r="E326" s="567" t="s">
        <v>1482</v>
      </c>
      <c r="F326" s="570"/>
      <c r="G326" s="570"/>
      <c r="H326" s="570"/>
      <c r="I326" s="570"/>
      <c r="J326" s="570">
        <v>1</v>
      </c>
      <c r="K326" s="570">
        <v>16526</v>
      </c>
      <c r="L326" s="570"/>
      <c r="M326" s="570">
        <v>16526</v>
      </c>
      <c r="N326" s="570"/>
      <c r="O326" s="570"/>
      <c r="P326" s="583"/>
      <c r="Q326" s="571"/>
    </row>
    <row r="327" spans="1:17" ht="14.4" customHeight="1" x14ac:dyDescent="0.3">
      <c r="A327" s="566" t="s">
        <v>1695</v>
      </c>
      <c r="B327" s="567" t="s">
        <v>1468</v>
      </c>
      <c r="C327" s="567" t="s">
        <v>1485</v>
      </c>
      <c r="D327" s="567" t="s">
        <v>1492</v>
      </c>
      <c r="E327" s="567" t="s">
        <v>1493</v>
      </c>
      <c r="F327" s="570">
        <v>150</v>
      </c>
      <c r="G327" s="570">
        <v>679.5</v>
      </c>
      <c r="H327" s="570">
        <v>1</v>
      </c>
      <c r="I327" s="570">
        <v>4.53</v>
      </c>
      <c r="J327" s="570">
        <v>150</v>
      </c>
      <c r="K327" s="570">
        <v>703.5</v>
      </c>
      <c r="L327" s="570">
        <v>1.0353200883002207</v>
      </c>
      <c r="M327" s="570">
        <v>4.6900000000000004</v>
      </c>
      <c r="N327" s="570"/>
      <c r="O327" s="570"/>
      <c r="P327" s="583"/>
      <c r="Q327" s="571"/>
    </row>
    <row r="328" spans="1:17" ht="14.4" customHeight="1" x14ac:dyDescent="0.3">
      <c r="A328" s="566" t="s">
        <v>1695</v>
      </c>
      <c r="B328" s="567" t="s">
        <v>1468</v>
      </c>
      <c r="C328" s="567" t="s">
        <v>1485</v>
      </c>
      <c r="D328" s="567" t="s">
        <v>1522</v>
      </c>
      <c r="E328" s="567" t="s">
        <v>1523</v>
      </c>
      <c r="F328" s="570">
        <v>1</v>
      </c>
      <c r="G328" s="570">
        <v>2135.09</v>
      </c>
      <c r="H328" s="570">
        <v>1</v>
      </c>
      <c r="I328" s="570">
        <v>2135.09</v>
      </c>
      <c r="J328" s="570">
        <v>1</v>
      </c>
      <c r="K328" s="570">
        <v>2212.25</v>
      </c>
      <c r="L328" s="570">
        <v>1.0361389917989405</v>
      </c>
      <c r="M328" s="570">
        <v>2212.25</v>
      </c>
      <c r="N328" s="570"/>
      <c r="O328" s="570"/>
      <c r="P328" s="583"/>
      <c r="Q328" s="571"/>
    </row>
    <row r="329" spans="1:17" ht="14.4" customHeight="1" x14ac:dyDescent="0.3">
      <c r="A329" s="566" t="s">
        <v>1695</v>
      </c>
      <c r="B329" s="567" t="s">
        <v>1468</v>
      </c>
      <c r="C329" s="567" t="s">
        <v>1485</v>
      </c>
      <c r="D329" s="567" t="s">
        <v>1526</v>
      </c>
      <c r="E329" s="567" t="s">
        <v>1527</v>
      </c>
      <c r="F329" s="570"/>
      <c r="G329" s="570"/>
      <c r="H329" s="570"/>
      <c r="I329" s="570"/>
      <c r="J329" s="570">
        <v>750</v>
      </c>
      <c r="K329" s="570">
        <v>2205</v>
      </c>
      <c r="L329" s="570"/>
      <c r="M329" s="570">
        <v>2.94</v>
      </c>
      <c r="N329" s="570"/>
      <c r="O329" s="570"/>
      <c r="P329" s="583"/>
      <c r="Q329" s="571"/>
    </row>
    <row r="330" spans="1:17" ht="14.4" customHeight="1" x14ac:dyDescent="0.3">
      <c r="A330" s="566" t="s">
        <v>1695</v>
      </c>
      <c r="B330" s="567" t="s">
        <v>1468</v>
      </c>
      <c r="C330" s="567" t="s">
        <v>1485</v>
      </c>
      <c r="D330" s="567" t="s">
        <v>1540</v>
      </c>
      <c r="E330" s="567" t="s">
        <v>1541</v>
      </c>
      <c r="F330" s="570"/>
      <c r="G330" s="570"/>
      <c r="H330" s="570"/>
      <c r="I330" s="570"/>
      <c r="J330" s="570"/>
      <c r="K330" s="570"/>
      <c r="L330" s="570"/>
      <c r="M330" s="570"/>
      <c r="N330" s="570">
        <v>100</v>
      </c>
      <c r="O330" s="570">
        <v>1951</v>
      </c>
      <c r="P330" s="583"/>
      <c r="Q330" s="571">
        <v>19.510000000000002</v>
      </c>
    </row>
    <row r="331" spans="1:17" ht="14.4" customHeight="1" x14ac:dyDescent="0.3">
      <c r="A331" s="566" t="s">
        <v>1695</v>
      </c>
      <c r="B331" s="567" t="s">
        <v>1468</v>
      </c>
      <c r="C331" s="567" t="s">
        <v>1549</v>
      </c>
      <c r="D331" s="567" t="s">
        <v>1611</v>
      </c>
      <c r="E331" s="567" t="s">
        <v>1612</v>
      </c>
      <c r="F331" s="570"/>
      <c r="G331" s="570"/>
      <c r="H331" s="570"/>
      <c r="I331" s="570"/>
      <c r="J331" s="570">
        <v>1</v>
      </c>
      <c r="K331" s="570">
        <v>1283</v>
      </c>
      <c r="L331" s="570"/>
      <c r="M331" s="570">
        <v>1283</v>
      </c>
      <c r="N331" s="570"/>
      <c r="O331" s="570"/>
      <c r="P331" s="583"/>
      <c r="Q331" s="571"/>
    </row>
    <row r="332" spans="1:17" ht="14.4" customHeight="1" x14ac:dyDescent="0.3">
      <c r="A332" s="566" t="s">
        <v>1695</v>
      </c>
      <c r="B332" s="567" t="s">
        <v>1468</v>
      </c>
      <c r="C332" s="567" t="s">
        <v>1549</v>
      </c>
      <c r="D332" s="567" t="s">
        <v>1617</v>
      </c>
      <c r="E332" s="567" t="s">
        <v>1618</v>
      </c>
      <c r="F332" s="570">
        <v>1</v>
      </c>
      <c r="G332" s="570">
        <v>486</v>
      </c>
      <c r="H332" s="570">
        <v>1</v>
      </c>
      <c r="I332" s="570">
        <v>486</v>
      </c>
      <c r="J332" s="570">
        <v>1</v>
      </c>
      <c r="K332" s="570">
        <v>486</v>
      </c>
      <c r="L332" s="570">
        <v>1</v>
      </c>
      <c r="M332" s="570">
        <v>486</v>
      </c>
      <c r="N332" s="570"/>
      <c r="O332" s="570"/>
      <c r="P332" s="583"/>
      <c r="Q332" s="571"/>
    </row>
    <row r="333" spans="1:17" ht="14.4" customHeight="1" x14ac:dyDescent="0.3">
      <c r="A333" s="566" t="s">
        <v>1695</v>
      </c>
      <c r="B333" s="567" t="s">
        <v>1468</v>
      </c>
      <c r="C333" s="567" t="s">
        <v>1549</v>
      </c>
      <c r="D333" s="567" t="s">
        <v>1619</v>
      </c>
      <c r="E333" s="567" t="s">
        <v>1620</v>
      </c>
      <c r="F333" s="570">
        <v>1</v>
      </c>
      <c r="G333" s="570">
        <v>651</v>
      </c>
      <c r="H333" s="570">
        <v>1</v>
      </c>
      <c r="I333" s="570">
        <v>651</v>
      </c>
      <c r="J333" s="570">
        <v>1</v>
      </c>
      <c r="K333" s="570">
        <v>653</v>
      </c>
      <c r="L333" s="570">
        <v>1.0030721966205838</v>
      </c>
      <c r="M333" s="570">
        <v>653</v>
      </c>
      <c r="N333" s="570"/>
      <c r="O333" s="570"/>
      <c r="P333" s="583"/>
      <c r="Q333" s="571"/>
    </row>
    <row r="334" spans="1:17" ht="14.4" customHeight="1" x14ac:dyDescent="0.3">
      <c r="A334" s="566" t="s">
        <v>1695</v>
      </c>
      <c r="B334" s="567" t="s">
        <v>1468</v>
      </c>
      <c r="C334" s="567" t="s">
        <v>1549</v>
      </c>
      <c r="D334" s="567" t="s">
        <v>1621</v>
      </c>
      <c r="E334" s="567" t="s">
        <v>1622</v>
      </c>
      <c r="F334" s="570"/>
      <c r="G334" s="570"/>
      <c r="H334" s="570"/>
      <c r="I334" s="570"/>
      <c r="J334" s="570"/>
      <c r="K334" s="570"/>
      <c r="L334" s="570"/>
      <c r="M334" s="570"/>
      <c r="N334" s="570">
        <v>1</v>
      </c>
      <c r="O334" s="570">
        <v>685</v>
      </c>
      <c r="P334" s="583"/>
      <c r="Q334" s="571">
        <v>685</v>
      </c>
    </row>
    <row r="335" spans="1:17" ht="14.4" customHeight="1" x14ac:dyDescent="0.3">
      <c r="A335" s="566" t="s">
        <v>1695</v>
      </c>
      <c r="B335" s="567" t="s">
        <v>1468</v>
      </c>
      <c r="C335" s="567" t="s">
        <v>1549</v>
      </c>
      <c r="D335" s="567" t="s">
        <v>1627</v>
      </c>
      <c r="E335" s="567" t="s">
        <v>1628</v>
      </c>
      <c r="F335" s="570"/>
      <c r="G335" s="570"/>
      <c r="H335" s="570"/>
      <c r="I335" s="570"/>
      <c r="J335" s="570">
        <v>1</v>
      </c>
      <c r="K335" s="570">
        <v>1751</v>
      </c>
      <c r="L335" s="570"/>
      <c r="M335" s="570">
        <v>1751</v>
      </c>
      <c r="N335" s="570"/>
      <c r="O335" s="570"/>
      <c r="P335" s="583"/>
      <c r="Q335" s="571"/>
    </row>
    <row r="336" spans="1:17" ht="14.4" customHeight="1" x14ac:dyDescent="0.3">
      <c r="A336" s="566" t="s">
        <v>1695</v>
      </c>
      <c r="B336" s="567" t="s">
        <v>1468</v>
      </c>
      <c r="C336" s="567" t="s">
        <v>1549</v>
      </c>
      <c r="D336" s="567" t="s">
        <v>1633</v>
      </c>
      <c r="E336" s="567" t="s">
        <v>1482</v>
      </c>
      <c r="F336" s="570">
        <v>1</v>
      </c>
      <c r="G336" s="570">
        <v>16522</v>
      </c>
      <c r="H336" s="570">
        <v>1</v>
      </c>
      <c r="I336" s="570">
        <v>16522</v>
      </c>
      <c r="J336" s="570"/>
      <c r="K336" s="570"/>
      <c r="L336" s="570"/>
      <c r="M336" s="570"/>
      <c r="N336" s="570"/>
      <c r="O336" s="570"/>
      <c r="P336" s="583"/>
      <c r="Q336" s="571"/>
    </row>
    <row r="337" spans="1:17" ht="14.4" customHeight="1" x14ac:dyDescent="0.3">
      <c r="A337" s="566" t="s">
        <v>1696</v>
      </c>
      <c r="B337" s="567" t="s">
        <v>1468</v>
      </c>
      <c r="C337" s="567" t="s">
        <v>1469</v>
      </c>
      <c r="D337" s="567" t="s">
        <v>1474</v>
      </c>
      <c r="E337" s="567" t="s">
        <v>1471</v>
      </c>
      <c r="F337" s="570">
        <v>0.1</v>
      </c>
      <c r="G337" s="570">
        <v>138.57</v>
      </c>
      <c r="H337" s="570">
        <v>1</v>
      </c>
      <c r="I337" s="570">
        <v>1385.6999999999998</v>
      </c>
      <c r="J337" s="570"/>
      <c r="K337" s="570"/>
      <c r="L337" s="570"/>
      <c r="M337" s="570"/>
      <c r="N337" s="570"/>
      <c r="O337" s="570"/>
      <c r="P337" s="583"/>
      <c r="Q337" s="571"/>
    </row>
    <row r="338" spans="1:17" ht="14.4" customHeight="1" x14ac:dyDescent="0.3">
      <c r="A338" s="566" t="s">
        <v>1696</v>
      </c>
      <c r="B338" s="567" t="s">
        <v>1468</v>
      </c>
      <c r="C338" s="567" t="s">
        <v>1469</v>
      </c>
      <c r="D338" s="567" t="s">
        <v>1477</v>
      </c>
      <c r="E338" s="567" t="s">
        <v>1476</v>
      </c>
      <c r="F338" s="570">
        <v>1.1200000000000001</v>
      </c>
      <c r="G338" s="570">
        <v>1432.63</v>
      </c>
      <c r="H338" s="570">
        <v>1</v>
      </c>
      <c r="I338" s="570">
        <v>1279.1339285714284</v>
      </c>
      <c r="J338" s="570"/>
      <c r="K338" s="570"/>
      <c r="L338" s="570"/>
      <c r="M338" s="570"/>
      <c r="N338" s="570">
        <v>0.60000000000000009</v>
      </c>
      <c r="O338" s="570">
        <v>649.59</v>
      </c>
      <c r="P338" s="583">
        <v>0.45342482008613527</v>
      </c>
      <c r="Q338" s="571">
        <v>1082.6499999999999</v>
      </c>
    </row>
    <row r="339" spans="1:17" ht="14.4" customHeight="1" x14ac:dyDescent="0.3">
      <c r="A339" s="566" t="s">
        <v>1696</v>
      </c>
      <c r="B339" s="567" t="s">
        <v>1468</v>
      </c>
      <c r="C339" s="567" t="s">
        <v>1469</v>
      </c>
      <c r="D339" s="567" t="s">
        <v>1478</v>
      </c>
      <c r="E339" s="567" t="s">
        <v>1476</v>
      </c>
      <c r="F339" s="570">
        <v>16</v>
      </c>
      <c r="G339" s="570">
        <v>36434.289999999994</v>
      </c>
      <c r="H339" s="570">
        <v>1</v>
      </c>
      <c r="I339" s="570">
        <v>2277.1431249999996</v>
      </c>
      <c r="J339" s="570">
        <v>24.4</v>
      </c>
      <c r="K339" s="570">
        <v>52833.85</v>
      </c>
      <c r="L339" s="570">
        <v>1.4501133410312101</v>
      </c>
      <c r="M339" s="570">
        <v>2165.3217213114754</v>
      </c>
      <c r="N339" s="570">
        <v>16.399999999999999</v>
      </c>
      <c r="O339" s="570">
        <v>35701.19</v>
      </c>
      <c r="P339" s="583">
        <v>0.97987884490132804</v>
      </c>
      <c r="Q339" s="571">
        <v>2176.9018292682931</v>
      </c>
    </row>
    <row r="340" spans="1:17" ht="14.4" customHeight="1" x14ac:dyDescent="0.3">
      <c r="A340" s="566" t="s">
        <v>1696</v>
      </c>
      <c r="B340" s="567" t="s">
        <v>1468</v>
      </c>
      <c r="C340" s="567" t="s">
        <v>1469</v>
      </c>
      <c r="D340" s="567" t="s">
        <v>1479</v>
      </c>
      <c r="E340" s="567" t="s">
        <v>1480</v>
      </c>
      <c r="F340" s="570">
        <v>0.35</v>
      </c>
      <c r="G340" s="570">
        <v>295.05</v>
      </c>
      <c r="H340" s="570">
        <v>1</v>
      </c>
      <c r="I340" s="570">
        <v>843.00000000000011</v>
      </c>
      <c r="J340" s="570">
        <v>0.90000000000000013</v>
      </c>
      <c r="K340" s="570">
        <v>842.94</v>
      </c>
      <c r="L340" s="570">
        <v>2.8569395017793595</v>
      </c>
      <c r="M340" s="570">
        <v>936.59999999999991</v>
      </c>
      <c r="N340" s="570">
        <v>0.30000000000000004</v>
      </c>
      <c r="O340" s="570">
        <v>283.44</v>
      </c>
      <c r="P340" s="583">
        <v>0.9606507371631926</v>
      </c>
      <c r="Q340" s="571">
        <v>944.79999999999984</v>
      </c>
    </row>
    <row r="341" spans="1:17" ht="14.4" customHeight="1" x14ac:dyDescent="0.3">
      <c r="A341" s="566" t="s">
        <v>1696</v>
      </c>
      <c r="B341" s="567" t="s">
        <v>1468</v>
      </c>
      <c r="C341" s="567" t="s">
        <v>1485</v>
      </c>
      <c r="D341" s="567" t="s">
        <v>1492</v>
      </c>
      <c r="E341" s="567" t="s">
        <v>1493</v>
      </c>
      <c r="F341" s="570">
        <v>370</v>
      </c>
      <c r="G341" s="570">
        <v>1683.5</v>
      </c>
      <c r="H341" s="570">
        <v>1</v>
      </c>
      <c r="I341" s="570">
        <v>4.55</v>
      </c>
      <c r="J341" s="570">
        <v>1190</v>
      </c>
      <c r="K341" s="570">
        <v>5419.5</v>
      </c>
      <c r="L341" s="570">
        <v>3.2191862191862191</v>
      </c>
      <c r="M341" s="570">
        <v>4.5542016806722687</v>
      </c>
      <c r="N341" s="570">
        <v>750</v>
      </c>
      <c r="O341" s="570">
        <v>3603</v>
      </c>
      <c r="P341" s="583">
        <v>2.1401841401841404</v>
      </c>
      <c r="Q341" s="571">
        <v>4.8040000000000003</v>
      </c>
    </row>
    <row r="342" spans="1:17" ht="14.4" customHeight="1" x14ac:dyDescent="0.3">
      <c r="A342" s="566" t="s">
        <v>1696</v>
      </c>
      <c r="B342" s="567" t="s">
        <v>1468</v>
      </c>
      <c r="C342" s="567" t="s">
        <v>1485</v>
      </c>
      <c r="D342" s="567" t="s">
        <v>1500</v>
      </c>
      <c r="E342" s="567" t="s">
        <v>1501</v>
      </c>
      <c r="F342" s="570"/>
      <c r="G342" s="570"/>
      <c r="H342" s="570"/>
      <c r="I342" s="570"/>
      <c r="J342" s="570">
        <v>900</v>
      </c>
      <c r="K342" s="570">
        <v>4779</v>
      </c>
      <c r="L342" s="570"/>
      <c r="M342" s="570">
        <v>5.31</v>
      </c>
      <c r="N342" s="570"/>
      <c r="O342" s="570"/>
      <c r="P342" s="583"/>
      <c r="Q342" s="571"/>
    </row>
    <row r="343" spans="1:17" ht="14.4" customHeight="1" x14ac:dyDescent="0.3">
      <c r="A343" s="566" t="s">
        <v>1696</v>
      </c>
      <c r="B343" s="567" t="s">
        <v>1468</v>
      </c>
      <c r="C343" s="567" t="s">
        <v>1485</v>
      </c>
      <c r="D343" s="567" t="s">
        <v>1504</v>
      </c>
      <c r="E343" s="567" t="s">
        <v>1505</v>
      </c>
      <c r="F343" s="570">
        <v>2075</v>
      </c>
      <c r="G343" s="570">
        <v>10769.25</v>
      </c>
      <c r="H343" s="570">
        <v>1</v>
      </c>
      <c r="I343" s="570">
        <v>5.19</v>
      </c>
      <c r="J343" s="570">
        <v>3630</v>
      </c>
      <c r="K343" s="570">
        <v>28504.499999999996</v>
      </c>
      <c r="L343" s="570">
        <v>2.646841702068389</v>
      </c>
      <c r="M343" s="570">
        <v>7.8524793388429739</v>
      </c>
      <c r="N343" s="570">
        <v>3390</v>
      </c>
      <c r="O343" s="570">
        <v>26883.699999999997</v>
      </c>
      <c r="P343" s="583">
        <v>2.496339113680154</v>
      </c>
      <c r="Q343" s="571">
        <v>7.9302949852507369</v>
      </c>
    </row>
    <row r="344" spans="1:17" ht="14.4" customHeight="1" x14ac:dyDescent="0.3">
      <c r="A344" s="566" t="s">
        <v>1696</v>
      </c>
      <c r="B344" s="567" t="s">
        <v>1468</v>
      </c>
      <c r="C344" s="567" t="s">
        <v>1485</v>
      </c>
      <c r="D344" s="567" t="s">
        <v>1506</v>
      </c>
      <c r="E344" s="567" t="s">
        <v>1507</v>
      </c>
      <c r="F344" s="570">
        <v>140</v>
      </c>
      <c r="G344" s="570">
        <v>1065.4000000000001</v>
      </c>
      <c r="H344" s="570">
        <v>1</v>
      </c>
      <c r="I344" s="570">
        <v>7.61</v>
      </c>
      <c r="J344" s="570">
        <v>307</v>
      </c>
      <c r="K344" s="570">
        <v>2600.29</v>
      </c>
      <c r="L344" s="570">
        <v>2.440670170827858</v>
      </c>
      <c r="M344" s="570">
        <v>8.4700000000000006</v>
      </c>
      <c r="N344" s="570">
        <v>400</v>
      </c>
      <c r="O344" s="570">
        <v>3704</v>
      </c>
      <c r="P344" s="583">
        <v>3.4766284963394027</v>
      </c>
      <c r="Q344" s="571">
        <v>9.26</v>
      </c>
    </row>
    <row r="345" spans="1:17" ht="14.4" customHeight="1" x14ac:dyDescent="0.3">
      <c r="A345" s="566" t="s">
        <v>1696</v>
      </c>
      <c r="B345" s="567" t="s">
        <v>1468</v>
      </c>
      <c r="C345" s="567" t="s">
        <v>1485</v>
      </c>
      <c r="D345" s="567" t="s">
        <v>1522</v>
      </c>
      <c r="E345" s="567" t="s">
        <v>1523</v>
      </c>
      <c r="F345" s="570">
        <v>1</v>
      </c>
      <c r="G345" s="570">
        <v>2054.9699999999998</v>
      </c>
      <c r="H345" s="570">
        <v>1</v>
      </c>
      <c r="I345" s="570">
        <v>2054.9699999999998</v>
      </c>
      <c r="J345" s="570">
        <v>5</v>
      </c>
      <c r="K345" s="570">
        <v>10675.45</v>
      </c>
      <c r="L345" s="570">
        <v>5.1949420186182778</v>
      </c>
      <c r="M345" s="570">
        <v>2135.09</v>
      </c>
      <c r="N345" s="570">
        <v>5</v>
      </c>
      <c r="O345" s="570">
        <v>11460.04</v>
      </c>
      <c r="P345" s="583">
        <v>5.5767432127962948</v>
      </c>
      <c r="Q345" s="571">
        <v>2292.0080000000003</v>
      </c>
    </row>
    <row r="346" spans="1:17" ht="14.4" customHeight="1" x14ac:dyDescent="0.3">
      <c r="A346" s="566" t="s">
        <v>1696</v>
      </c>
      <c r="B346" s="567" t="s">
        <v>1468</v>
      </c>
      <c r="C346" s="567" t="s">
        <v>1485</v>
      </c>
      <c r="D346" s="567" t="s">
        <v>1526</v>
      </c>
      <c r="E346" s="567" t="s">
        <v>1527</v>
      </c>
      <c r="F346" s="570">
        <v>7302</v>
      </c>
      <c r="G346" s="570">
        <v>16210.44</v>
      </c>
      <c r="H346" s="570">
        <v>1</v>
      </c>
      <c r="I346" s="570">
        <v>2.2200000000000002</v>
      </c>
      <c r="J346" s="570">
        <v>8590</v>
      </c>
      <c r="K346" s="570">
        <v>25577.56</v>
      </c>
      <c r="L346" s="570">
        <v>1.5778448950182722</v>
      </c>
      <c r="M346" s="570">
        <v>2.9775972060535509</v>
      </c>
      <c r="N346" s="570">
        <v>9601</v>
      </c>
      <c r="O346" s="570">
        <v>29836.720000000001</v>
      </c>
      <c r="P346" s="583">
        <v>1.8405866836433804</v>
      </c>
      <c r="Q346" s="571">
        <v>3.1076679512550776</v>
      </c>
    </row>
    <row r="347" spans="1:17" ht="14.4" customHeight="1" x14ac:dyDescent="0.3">
      <c r="A347" s="566" t="s">
        <v>1696</v>
      </c>
      <c r="B347" s="567" t="s">
        <v>1468</v>
      </c>
      <c r="C347" s="567" t="s">
        <v>1485</v>
      </c>
      <c r="D347" s="567" t="s">
        <v>1530</v>
      </c>
      <c r="E347" s="567" t="s">
        <v>1531</v>
      </c>
      <c r="F347" s="570"/>
      <c r="G347" s="570"/>
      <c r="H347" s="570"/>
      <c r="I347" s="570"/>
      <c r="J347" s="570"/>
      <c r="K347" s="570"/>
      <c r="L347" s="570"/>
      <c r="M347" s="570"/>
      <c r="N347" s="570">
        <v>220</v>
      </c>
      <c r="O347" s="570">
        <v>51667</v>
      </c>
      <c r="P347" s="583"/>
      <c r="Q347" s="571">
        <v>234.85</v>
      </c>
    </row>
    <row r="348" spans="1:17" ht="14.4" customHeight="1" x14ac:dyDescent="0.3">
      <c r="A348" s="566" t="s">
        <v>1696</v>
      </c>
      <c r="B348" s="567" t="s">
        <v>1468</v>
      </c>
      <c r="C348" s="567" t="s">
        <v>1485</v>
      </c>
      <c r="D348" s="567" t="s">
        <v>1534</v>
      </c>
      <c r="E348" s="567" t="s">
        <v>1535</v>
      </c>
      <c r="F348" s="570">
        <v>14264</v>
      </c>
      <c r="G348" s="570">
        <v>496929.69000000006</v>
      </c>
      <c r="H348" s="570">
        <v>1</v>
      </c>
      <c r="I348" s="570">
        <v>34.838032108805386</v>
      </c>
      <c r="J348" s="570">
        <v>23021</v>
      </c>
      <c r="K348" s="570">
        <v>735752.4800000001</v>
      </c>
      <c r="L348" s="570">
        <v>1.4805967419656492</v>
      </c>
      <c r="M348" s="570">
        <v>31.960057338951398</v>
      </c>
      <c r="N348" s="570">
        <v>13947</v>
      </c>
      <c r="O348" s="570">
        <v>462522.18999999994</v>
      </c>
      <c r="P348" s="583">
        <v>0.93075982238050592</v>
      </c>
      <c r="Q348" s="571">
        <v>33.162844339284433</v>
      </c>
    </row>
    <row r="349" spans="1:17" ht="14.4" customHeight="1" x14ac:dyDescent="0.3">
      <c r="A349" s="566" t="s">
        <v>1696</v>
      </c>
      <c r="B349" s="567" t="s">
        <v>1468</v>
      </c>
      <c r="C349" s="567" t="s">
        <v>1549</v>
      </c>
      <c r="D349" s="567" t="s">
        <v>1550</v>
      </c>
      <c r="E349" s="567" t="s">
        <v>1551</v>
      </c>
      <c r="F349" s="570"/>
      <c r="G349" s="570"/>
      <c r="H349" s="570"/>
      <c r="I349" s="570"/>
      <c r="J349" s="570">
        <v>1</v>
      </c>
      <c r="K349" s="570">
        <v>34</v>
      </c>
      <c r="L349" s="570"/>
      <c r="M349" s="570">
        <v>34</v>
      </c>
      <c r="N349" s="570"/>
      <c r="O349" s="570"/>
      <c r="P349" s="583"/>
      <c r="Q349" s="571"/>
    </row>
    <row r="350" spans="1:17" ht="14.4" customHeight="1" x14ac:dyDescent="0.3">
      <c r="A350" s="566" t="s">
        <v>1696</v>
      </c>
      <c r="B350" s="567" t="s">
        <v>1468</v>
      </c>
      <c r="C350" s="567" t="s">
        <v>1549</v>
      </c>
      <c r="D350" s="567" t="s">
        <v>1599</v>
      </c>
      <c r="E350" s="567" t="s">
        <v>1600</v>
      </c>
      <c r="F350" s="570">
        <v>14</v>
      </c>
      <c r="G350" s="570">
        <v>25676</v>
      </c>
      <c r="H350" s="570">
        <v>1</v>
      </c>
      <c r="I350" s="570">
        <v>1834</v>
      </c>
      <c r="J350" s="570">
        <v>27</v>
      </c>
      <c r="K350" s="570">
        <v>49572</v>
      </c>
      <c r="L350" s="570">
        <v>1.9306745599002959</v>
      </c>
      <c r="M350" s="570">
        <v>1836</v>
      </c>
      <c r="N350" s="570">
        <v>26</v>
      </c>
      <c r="O350" s="570">
        <v>47840</v>
      </c>
      <c r="P350" s="583">
        <v>1.8632185698706965</v>
      </c>
      <c r="Q350" s="571">
        <v>1840</v>
      </c>
    </row>
    <row r="351" spans="1:17" ht="14.4" customHeight="1" x14ac:dyDescent="0.3">
      <c r="A351" s="566" t="s">
        <v>1696</v>
      </c>
      <c r="B351" s="567" t="s">
        <v>1468</v>
      </c>
      <c r="C351" s="567" t="s">
        <v>1549</v>
      </c>
      <c r="D351" s="567" t="s">
        <v>1611</v>
      </c>
      <c r="E351" s="567" t="s">
        <v>1612</v>
      </c>
      <c r="F351" s="570">
        <v>11</v>
      </c>
      <c r="G351" s="570">
        <v>14091</v>
      </c>
      <c r="H351" s="570">
        <v>1</v>
      </c>
      <c r="I351" s="570">
        <v>1281</v>
      </c>
      <c r="J351" s="570">
        <v>13</v>
      </c>
      <c r="K351" s="570">
        <v>16679</v>
      </c>
      <c r="L351" s="570">
        <v>1.1836633312043148</v>
      </c>
      <c r="M351" s="570">
        <v>1283</v>
      </c>
      <c r="N351" s="570">
        <v>14</v>
      </c>
      <c r="O351" s="570">
        <v>18004</v>
      </c>
      <c r="P351" s="583">
        <v>1.2776949826130155</v>
      </c>
      <c r="Q351" s="571">
        <v>1286</v>
      </c>
    </row>
    <row r="352" spans="1:17" ht="14.4" customHeight="1" x14ac:dyDescent="0.3">
      <c r="A352" s="566" t="s">
        <v>1696</v>
      </c>
      <c r="B352" s="567" t="s">
        <v>1468</v>
      </c>
      <c r="C352" s="567" t="s">
        <v>1549</v>
      </c>
      <c r="D352" s="567" t="s">
        <v>1617</v>
      </c>
      <c r="E352" s="567" t="s">
        <v>1618</v>
      </c>
      <c r="F352" s="570">
        <v>2</v>
      </c>
      <c r="G352" s="570">
        <v>972</v>
      </c>
      <c r="H352" s="570">
        <v>1</v>
      </c>
      <c r="I352" s="570">
        <v>486</v>
      </c>
      <c r="J352" s="570">
        <v>7</v>
      </c>
      <c r="K352" s="570">
        <v>3402</v>
      </c>
      <c r="L352" s="570">
        <v>3.5</v>
      </c>
      <c r="M352" s="570">
        <v>486</v>
      </c>
      <c r="N352" s="570">
        <v>5</v>
      </c>
      <c r="O352" s="570">
        <v>2435</v>
      </c>
      <c r="P352" s="583">
        <v>2.5051440329218106</v>
      </c>
      <c r="Q352" s="571">
        <v>487</v>
      </c>
    </row>
    <row r="353" spans="1:17" ht="14.4" customHeight="1" x14ac:dyDescent="0.3">
      <c r="A353" s="566" t="s">
        <v>1696</v>
      </c>
      <c r="B353" s="567" t="s">
        <v>1468</v>
      </c>
      <c r="C353" s="567" t="s">
        <v>1549</v>
      </c>
      <c r="D353" s="567" t="s">
        <v>1619</v>
      </c>
      <c r="E353" s="567" t="s">
        <v>1620</v>
      </c>
      <c r="F353" s="570">
        <v>1</v>
      </c>
      <c r="G353" s="570">
        <v>651</v>
      </c>
      <c r="H353" s="570">
        <v>1</v>
      </c>
      <c r="I353" s="570">
        <v>651</v>
      </c>
      <c r="J353" s="570">
        <v>5</v>
      </c>
      <c r="K353" s="570">
        <v>3265</v>
      </c>
      <c r="L353" s="570">
        <v>5.0153609831029184</v>
      </c>
      <c r="M353" s="570">
        <v>653</v>
      </c>
      <c r="N353" s="570">
        <v>5</v>
      </c>
      <c r="O353" s="570">
        <v>3270</v>
      </c>
      <c r="P353" s="583">
        <v>5.0230414746543781</v>
      </c>
      <c r="Q353" s="571">
        <v>654</v>
      </c>
    </row>
    <row r="354" spans="1:17" ht="14.4" customHeight="1" x14ac:dyDescent="0.3">
      <c r="A354" s="566" t="s">
        <v>1696</v>
      </c>
      <c r="B354" s="567" t="s">
        <v>1468</v>
      </c>
      <c r="C354" s="567" t="s">
        <v>1549</v>
      </c>
      <c r="D354" s="567" t="s">
        <v>1625</v>
      </c>
      <c r="E354" s="567" t="s">
        <v>1626</v>
      </c>
      <c r="F354" s="570"/>
      <c r="G354" s="570"/>
      <c r="H354" s="570"/>
      <c r="I354" s="570"/>
      <c r="J354" s="570"/>
      <c r="K354" s="570"/>
      <c r="L354" s="570"/>
      <c r="M354" s="570"/>
      <c r="N354" s="570">
        <v>1</v>
      </c>
      <c r="O354" s="570">
        <v>2535</v>
      </c>
      <c r="P354" s="583"/>
      <c r="Q354" s="571">
        <v>2535</v>
      </c>
    </row>
    <row r="355" spans="1:17" ht="14.4" customHeight="1" x14ac:dyDescent="0.3">
      <c r="A355" s="566" t="s">
        <v>1696</v>
      </c>
      <c r="B355" s="567" t="s">
        <v>1468</v>
      </c>
      <c r="C355" s="567" t="s">
        <v>1549</v>
      </c>
      <c r="D355" s="567" t="s">
        <v>1627</v>
      </c>
      <c r="E355" s="567" t="s">
        <v>1628</v>
      </c>
      <c r="F355" s="570">
        <v>23</v>
      </c>
      <c r="G355" s="570">
        <v>40227</v>
      </c>
      <c r="H355" s="570">
        <v>1</v>
      </c>
      <c r="I355" s="570">
        <v>1749</v>
      </c>
      <c r="J355" s="570">
        <v>26</v>
      </c>
      <c r="K355" s="570">
        <v>45526</v>
      </c>
      <c r="L355" s="570">
        <v>1.131727446739752</v>
      </c>
      <c r="M355" s="570">
        <v>1751</v>
      </c>
      <c r="N355" s="570">
        <v>25</v>
      </c>
      <c r="O355" s="570">
        <v>43850</v>
      </c>
      <c r="P355" s="583">
        <v>1.0900638874387849</v>
      </c>
      <c r="Q355" s="571">
        <v>1754</v>
      </c>
    </row>
    <row r="356" spans="1:17" ht="14.4" customHeight="1" x14ac:dyDescent="0.3">
      <c r="A356" s="566" t="s">
        <v>1696</v>
      </c>
      <c r="B356" s="567" t="s">
        <v>1468</v>
      </c>
      <c r="C356" s="567" t="s">
        <v>1549</v>
      </c>
      <c r="D356" s="567" t="s">
        <v>1629</v>
      </c>
      <c r="E356" s="567" t="s">
        <v>1630</v>
      </c>
      <c r="F356" s="570"/>
      <c r="G356" s="570"/>
      <c r="H356" s="570"/>
      <c r="I356" s="570"/>
      <c r="J356" s="570">
        <v>1</v>
      </c>
      <c r="K356" s="570">
        <v>409</v>
      </c>
      <c r="L356" s="570"/>
      <c r="M356" s="570">
        <v>409</v>
      </c>
      <c r="N356" s="570"/>
      <c r="O356" s="570"/>
      <c r="P356" s="583"/>
      <c r="Q356" s="571"/>
    </row>
    <row r="357" spans="1:17" ht="14.4" customHeight="1" x14ac:dyDescent="0.3">
      <c r="A357" s="566" t="s">
        <v>1696</v>
      </c>
      <c r="B357" s="567" t="s">
        <v>1468</v>
      </c>
      <c r="C357" s="567" t="s">
        <v>1549</v>
      </c>
      <c r="D357" s="567" t="s">
        <v>1633</v>
      </c>
      <c r="E357" s="567" t="s">
        <v>1482</v>
      </c>
      <c r="F357" s="570">
        <v>56</v>
      </c>
      <c r="G357" s="570">
        <v>925232</v>
      </c>
      <c r="H357" s="570">
        <v>1</v>
      </c>
      <c r="I357" s="570">
        <v>16522</v>
      </c>
      <c r="J357" s="570">
        <v>62</v>
      </c>
      <c r="K357" s="570">
        <v>887268</v>
      </c>
      <c r="L357" s="570">
        <v>0.95896812907465367</v>
      </c>
      <c r="M357" s="570">
        <v>14310.774193548386</v>
      </c>
      <c r="N357" s="570"/>
      <c r="O357" s="570"/>
      <c r="P357" s="583"/>
      <c r="Q357" s="571"/>
    </row>
    <row r="358" spans="1:17" ht="14.4" customHeight="1" x14ac:dyDescent="0.3">
      <c r="A358" s="566" t="s">
        <v>1696</v>
      </c>
      <c r="B358" s="567" t="s">
        <v>1468</v>
      </c>
      <c r="C358" s="567" t="s">
        <v>1549</v>
      </c>
      <c r="D358" s="567" t="s">
        <v>1634</v>
      </c>
      <c r="E358" s="567" t="s">
        <v>1635</v>
      </c>
      <c r="F358" s="570">
        <v>2</v>
      </c>
      <c r="G358" s="570">
        <v>32466</v>
      </c>
      <c r="H358" s="570">
        <v>1</v>
      </c>
      <c r="I358" s="570">
        <v>16233</v>
      </c>
      <c r="J358" s="570"/>
      <c r="K358" s="570"/>
      <c r="L358" s="570"/>
      <c r="M358" s="570"/>
      <c r="N358" s="570"/>
      <c r="O358" s="570"/>
      <c r="P358" s="583"/>
      <c r="Q358" s="571"/>
    </row>
    <row r="359" spans="1:17" ht="14.4" customHeight="1" x14ac:dyDescent="0.3">
      <c r="A359" s="566" t="s">
        <v>1696</v>
      </c>
      <c r="B359" s="567" t="s">
        <v>1468</v>
      </c>
      <c r="C359" s="567" t="s">
        <v>1549</v>
      </c>
      <c r="D359" s="567" t="s">
        <v>1638</v>
      </c>
      <c r="E359" s="567" t="s">
        <v>1639</v>
      </c>
      <c r="F359" s="570"/>
      <c r="G359" s="570"/>
      <c r="H359" s="570"/>
      <c r="I359" s="570"/>
      <c r="J359" s="570"/>
      <c r="K359" s="570"/>
      <c r="L359" s="570"/>
      <c r="M359" s="570"/>
      <c r="N359" s="570">
        <v>34</v>
      </c>
      <c r="O359" s="570">
        <v>487152</v>
      </c>
      <c r="P359" s="583"/>
      <c r="Q359" s="571">
        <v>14328</v>
      </c>
    </row>
    <row r="360" spans="1:17" ht="14.4" customHeight="1" x14ac:dyDescent="0.3">
      <c r="A360" s="566" t="s">
        <v>435</v>
      </c>
      <c r="B360" s="567" t="s">
        <v>1468</v>
      </c>
      <c r="C360" s="567" t="s">
        <v>1469</v>
      </c>
      <c r="D360" s="567" t="s">
        <v>1474</v>
      </c>
      <c r="E360" s="567" t="s">
        <v>1471</v>
      </c>
      <c r="F360" s="570"/>
      <c r="G360" s="570"/>
      <c r="H360" s="570"/>
      <c r="I360" s="570"/>
      <c r="J360" s="570">
        <v>0.2</v>
      </c>
      <c r="K360" s="570">
        <v>196.08</v>
      </c>
      <c r="L360" s="570"/>
      <c r="M360" s="570">
        <v>980.4</v>
      </c>
      <c r="N360" s="570"/>
      <c r="O360" s="570"/>
      <c r="P360" s="583"/>
      <c r="Q360" s="571"/>
    </row>
    <row r="361" spans="1:17" ht="14.4" customHeight="1" x14ac:dyDescent="0.3">
      <c r="A361" s="566" t="s">
        <v>435</v>
      </c>
      <c r="B361" s="567" t="s">
        <v>1468</v>
      </c>
      <c r="C361" s="567" t="s">
        <v>1469</v>
      </c>
      <c r="D361" s="567" t="s">
        <v>1477</v>
      </c>
      <c r="E361" s="567" t="s">
        <v>1476</v>
      </c>
      <c r="F361" s="570">
        <v>0.8</v>
      </c>
      <c r="G361" s="570">
        <v>1026.72</v>
      </c>
      <c r="H361" s="570">
        <v>1</v>
      </c>
      <c r="I361" s="570">
        <v>1283.3999999999999</v>
      </c>
      <c r="J361" s="570"/>
      <c r="K361" s="570"/>
      <c r="L361" s="570"/>
      <c r="M361" s="570"/>
      <c r="N361" s="570">
        <v>1.2000000000000002</v>
      </c>
      <c r="O361" s="570">
        <v>1301.08</v>
      </c>
      <c r="P361" s="583">
        <v>1.2672198846813152</v>
      </c>
      <c r="Q361" s="571">
        <v>1084.2333333333331</v>
      </c>
    </row>
    <row r="362" spans="1:17" ht="14.4" customHeight="1" x14ac:dyDescent="0.3">
      <c r="A362" s="566" t="s">
        <v>435</v>
      </c>
      <c r="B362" s="567" t="s">
        <v>1468</v>
      </c>
      <c r="C362" s="567" t="s">
        <v>1469</v>
      </c>
      <c r="D362" s="567" t="s">
        <v>1478</v>
      </c>
      <c r="E362" s="567" t="s">
        <v>1476</v>
      </c>
      <c r="F362" s="570">
        <v>3.7</v>
      </c>
      <c r="G362" s="570">
        <v>8971.6</v>
      </c>
      <c r="H362" s="570">
        <v>1</v>
      </c>
      <c r="I362" s="570">
        <v>2424.7567567567567</v>
      </c>
      <c r="J362" s="570">
        <v>8.0499999999999989</v>
      </c>
      <c r="K362" s="570">
        <v>17430.84</v>
      </c>
      <c r="L362" s="570">
        <v>1.9428909001738819</v>
      </c>
      <c r="M362" s="570">
        <v>2165.3217391304352</v>
      </c>
      <c r="N362" s="570">
        <v>5.15</v>
      </c>
      <c r="O362" s="570">
        <v>11190.34</v>
      </c>
      <c r="P362" s="583">
        <v>1.2473070578269205</v>
      </c>
      <c r="Q362" s="571">
        <v>2172.8815533980583</v>
      </c>
    </row>
    <row r="363" spans="1:17" ht="14.4" customHeight="1" x14ac:dyDescent="0.3">
      <c r="A363" s="566" t="s">
        <v>435</v>
      </c>
      <c r="B363" s="567" t="s">
        <v>1468</v>
      </c>
      <c r="C363" s="567" t="s">
        <v>1469</v>
      </c>
      <c r="D363" s="567" t="s">
        <v>1479</v>
      </c>
      <c r="E363" s="567" t="s">
        <v>1480</v>
      </c>
      <c r="F363" s="570">
        <v>0.25</v>
      </c>
      <c r="G363" s="570">
        <v>216.67</v>
      </c>
      <c r="H363" s="570">
        <v>1</v>
      </c>
      <c r="I363" s="570">
        <v>866.68</v>
      </c>
      <c r="J363" s="570">
        <v>0.89999999999999991</v>
      </c>
      <c r="K363" s="570">
        <v>842.93999999999994</v>
      </c>
      <c r="L363" s="570">
        <v>3.8904324548853095</v>
      </c>
      <c r="M363" s="570">
        <v>936.6</v>
      </c>
      <c r="N363" s="570">
        <v>0.4</v>
      </c>
      <c r="O363" s="570">
        <v>377.51</v>
      </c>
      <c r="P363" s="583">
        <v>1.7423270411224443</v>
      </c>
      <c r="Q363" s="571">
        <v>943.77499999999998</v>
      </c>
    </row>
    <row r="364" spans="1:17" ht="14.4" customHeight="1" x14ac:dyDescent="0.3">
      <c r="A364" s="566" t="s">
        <v>435</v>
      </c>
      <c r="B364" s="567" t="s">
        <v>1468</v>
      </c>
      <c r="C364" s="567" t="s">
        <v>1485</v>
      </c>
      <c r="D364" s="567" t="s">
        <v>1488</v>
      </c>
      <c r="E364" s="567" t="s">
        <v>1489</v>
      </c>
      <c r="F364" s="570">
        <v>13992</v>
      </c>
      <c r="G364" s="570">
        <v>17210.16</v>
      </c>
      <c r="H364" s="570">
        <v>1</v>
      </c>
      <c r="I364" s="570">
        <v>1.23</v>
      </c>
      <c r="J364" s="570">
        <v>12750</v>
      </c>
      <c r="K364" s="570">
        <v>23589</v>
      </c>
      <c r="L364" s="570">
        <v>1.3706438522361211</v>
      </c>
      <c r="M364" s="570">
        <v>1.8501176470588234</v>
      </c>
      <c r="N364" s="570">
        <v>11710</v>
      </c>
      <c r="O364" s="570">
        <v>22336</v>
      </c>
      <c r="P364" s="583">
        <v>1.2978380212618592</v>
      </c>
      <c r="Q364" s="571">
        <v>1.9074295473953886</v>
      </c>
    </row>
    <row r="365" spans="1:17" ht="14.4" customHeight="1" x14ac:dyDescent="0.3">
      <c r="A365" s="566" t="s">
        <v>435</v>
      </c>
      <c r="B365" s="567" t="s">
        <v>1468</v>
      </c>
      <c r="C365" s="567" t="s">
        <v>1485</v>
      </c>
      <c r="D365" s="567" t="s">
        <v>1492</v>
      </c>
      <c r="E365" s="567" t="s">
        <v>1493</v>
      </c>
      <c r="F365" s="570">
        <v>370</v>
      </c>
      <c r="G365" s="570">
        <v>1683.5</v>
      </c>
      <c r="H365" s="570">
        <v>1</v>
      </c>
      <c r="I365" s="570">
        <v>4.55</v>
      </c>
      <c r="J365" s="570"/>
      <c r="K365" s="570"/>
      <c r="L365" s="570"/>
      <c r="M365" s="570"/>
      <c r="N365" s="570"/>
      <c r="O365" s="570"/>
      <c r="P365" s="583"/>
      <c r="Q365" s="571"/>
    </row>
    <row r="366" spans="1:17" ht="14.4" customHeight="1" x14ac:dyDescent="0.3">
      <c r="A366" s="566" t="s">
        <v>435</v>
      </c>
      <c r="B366" s="567" t="s">
        <v>1468</v>
      </c>
      <c r="C366" s="567" t="s">
        <v>1485</v>
      </c>
      <c r="D366" s="567" t="s">
        <v>1500</v>
      </c>
      <c r="E366" s="567" t="s">
        <v>1501</v>
      </c>
      <c r="F366" s="570">
        <v>800</v>
      </c>
      <c r="G366" s="570">
        <v>4240</v>
      </c>
      <c r="H366" s="570">
        <v>1</v>
      </c>
      <c r="I366" s="570">
        <v>5.3</v>
      </c>
      <c r="J366" s="570">
        <v>800</v>
      </c>
      <c r="K366" s="570">
        <v>4248</v>
      </c>
      <c r="L366" s="570">
        <v>1.0018867924528303</v>
      </c>
      <c r="M366" s="570">
        <v>5.31</v>
      </c>
      <c r="N366" s="570">
        <v>800</v>
      </c>
      <c r="O366" s="570">
        <v>4448</v>
      </c>
      <c r="P366" s="583">
        <v>1.0490566037735849</v>
      </c>
      <c r="Q366" s="571">
        <v>5.56</v>
      </c>
    </row>
    <row r="367" spans="1:17" ht="14.4" customHeight="1" x14ac:dyDescent="0.3">
      <c r="A367" s="566" t="s">
        <v>435</v>
      </c>
      <c r="B367" s="567" t="s">
        <v>1468</v>
      </c>
      <c r="C367" s="567" t="s">
        <v>1485</v>
      </c>
      <c r="D367" s="567" t="s">
        <v>1510</v>
      </c>
      <c r="E367" s="567" t="s">
        <v>1511</v>
      </c>
      <c r="F367" s="570">
        <v>8658.4700000000012</v>
      </c>
      <c r="G367" s="570">
        <v>345386.52</v>
      </c>
      <c r="H367" s="570">
        <v>1</v>
      </c>
      <c r="I367" s="570">
        <v>39.890017520416421</v>
      </c>
      <c r="J367" s="570">
        <v>9472.58</v>
      </c>
      <c r="K367" s="570">
        <v>421180.02</v>
      </c>
      <c r="L367" s="570">
        <v>1.2194454491159643</v>
      </c>
      <c r="M367" s="570">
        <v>44.463073418223971</v>
      </c>
      <c r="N367" s="570">
        <v>8733.65</v>
      </c>
      <c r="O367" s="570">
        <v>303487.66000000003</v>
      </c>
      <c r="P367" s="583">
        <v>0.87868993844924814</v>
      </c>
      <c r="Q367" s="571">
        <v>34.749235428486379</v>
      </c>
    </row>
    <row r="368" spans="1:17" ht="14.4" customHeight="1" x14ac:dyDescent="0.3">
      <c r="A368" s="566" t="s">
        <v>435</v>
      </c>
      <c r="B368" s="567" t="s">
        <v>1468</v>
      </c>
      <c r="C368" s="567" t="s">
        <v>1485</v>
      </c>
      <c r="D368" s="567" t="s">
        <v>1522</v>
      </c>
      <c r="E368" s="567" t="s">
        <v>1523</v>
      </c>
      <c r="F368" s="570">
        <v>1</v>
      </c>
      <c r="G368" s="570">
        <v>2054.9699999999998</v>
      </c>
      <c r="H368" s="570">
        <v>1</v>
      </c>
      <c r="I368" s="570">
        <v>2054.9699999999998</v>
      </c>
      <c r="J368" s="570"/>
      <c r="K368" s="570"/>
      <c r="L368" s="570"/>
      <c r="M368" s="570"/>
      <c r="N368" s="570"/>
      <c r="O368" s="570"/>
      <c r="P368" s="583"/>
      <c r="Q368" s="571"/>
    </row>
    <row r="369" spans="1:17" ht="14.4" customHeight="1" x14ac:dyDescent="0.3">
      <c r="A369" s="566" t="s">
        <v>435</v>
      </c>
      <c r="B369" s="567" t="s">
        <v>1468</v>
      </c>
      <c r="C369" s="567" t="s">
        <v>1485</v>
      </c>
      <c r="D369" s="567" t="s">
        <v>1526</v>
      </c>
      <c r="E369" s="567" t="s">
        <v>1527</v>
      </c>
      <c r="F369" s="570"/>
      <c r="G369" s="570"/>
      <c r="H369" s="570"/>
      <c r="I369" s="570"/>
      <c r="J369" s="570">
        <v>828</v>
      </c>
      <c r="K369" s="570">
        <v>2525.4</v>
      </c>
      <c r="L369" s="570"/>
      <c r="M369" s="570">
        <v>3.0500000000000003</v>
      </c>
      <c r="N369" s="570"/>
      <c r="O369" s="570"/>
      <c r="P369" s="583"/>
      <c r="Q369" s="571"/>
    </row>
    <row r="370" spans="1:17" ht="14.4" customHeight="1" x14ac:dyDescent="0.3">
      <c r="A370" s="566" t="s">
        <v>435</v>
      </c>
      <c r="B370" s="567" t="s">
        <v>1468</v>
      </c>
      <c r="C370" s="567" t="s">
        <v>1485</v>
      </c>
      <c r="D370" s="567" t="s">
        <v>1697</v>
      </c>
      <c r="E370" s="567" t="s">
        <v>1698</v>
      </c>
      <c r="F370" s="570">
        <v>10</v>
      </c>
      <c r="G370" s="570">
        <v>227.1</v>
      </c>
      <c r="H370" s="570">
        <v>1</v>
      </c>
      <c r="I370" s="570">
        <v>22.71</v>
      </c>
      <c r="J370" s="570"/>
      <c r="K370" s="570"/>
      <c r="L370" s="570"/>
      <c r="M370" s="570"/>
      <c r="N370" s="570"/>
      <c r="O370" s="570"/>
      <c r="P370" s="583"/>
      <c r="Q370" s="571"/>
    </row>
    <row r="371" spans="1:17" ht="14.4" customHeight="1" x14ac:dyDescent="0.3">
      <c r="A371" s="566" t="s">
        <v>435</v>
      </c>
      <c r="B371" s="567" t="s">
        <v>1468</v>
      </c>
      <c r="C371" s="567" t="s">
        <v>1485</v>
      </c>
      <c r="D371" s="567" t="s">
        <v>1530</v>
      </c>
      <c r="E371" s="567" t="s">
        <v>1531</v>
      </c>
      <c r="F371" s="570">
        <v>150</v>
      </c>
      <c r="G371" s="570">
        <v>33861</v>
      </c>
      <c r="H371" s="570">
        <v>1</v>
      </c>
      <c r="I371" s="570">
        <v>225.74</v>
      </c>
      <c r="J371" s="570"/>
      <c r="K371" s="570"/>
      <c r="L371" s="570"/>
      <c r="M371" s="570"/>
      <c r="N371" s="570"/>
      <c r="O371" s="570"/>
      <c r="P371" s="583"/>
      <c r="Q371" s="571"/>
    </row>
    <row r="372" spans="1:17" ht="14.4" customHeight="1" x14ac:dyDescent="0.3">
      <c r="A372" s="566" t="s">
        <v>435</v>
      </c>
      <c r="B372" s="567" t="s">
        <v>1468</v>
      </c>
      <c r="C372" s="567" t="s">
        <v>1485</v>
      </c>
      <c r="D372" s="567" t="s">
        <v>1534</v>
      </c>
      <c r="E372" s="567" t="s">
        <v>1535</v>
      </c>
      <c r="F372" s="570">
        <v>5069</v>
      </c>
      <c r="G372" s="570">
        <v>177161.55</v>
      </c>
      <c r="H372" s="570">
        <v>1</v>
      </c>
      <c r="I372" s="570">
        <v>34.949999999999996</v>
      </c>
      <c r="J372" s="570">
        <v>8384</v>
      </c>
      <c r="K372" s="570">
        <v>265798.39999999997</v>
      </c>
      <c r="L372" s="570">
        <v>1.5003165190189405</v>
      </c>
      <c r="M372" s="570">
        <v>31.703053435114498</v>
      </c>
      <c r="N372" s="570">
        <v>7496</v>
      </c>
      <c r="O372" s="570">
        <v>248884.07000000004</v>
      </c>
      <c r="P372" s="583">
        <v>1.4048424728729234</v>
      </c>
      <c r="Q372" s="571">
        <v>33.202250533617935</v>
      </c>
    </row>
    <row r="373" spans="1:17" ht="14.4" customHeight="1" x14ac:dyDescent="0.3">
      <c r="A373" s="566" t="s">
        <v>435</v>
      </c>
      <c r="B373" s="567" t="s">
        <v>1468</v>
      </c>
      <c r="C373" s="567" t="s">
        <v>1485</v>
      </c>
      <c r="D373" s="567" t="s">
        <v>1544</v>
      </c>
      <c r="E373" s="567" t="s">
        <v>1545</v>
      </c>
      <c r="F373" s="570"/>
      <c r="G373" s="570"/>
      <c r="H373" s="570"/>
      <c r="I373" s="570"/>
      <c r="J373" s="570">
        <v>1925</v>
      </c>
      <c r="K373" s="570">
        <v>24478.75</v>
      </c>
      <c r="L373" s="570"/>
      <c r="M373" s="570">
        <v>12.716233766233767</v>
      </c>
      <c r="N373" s="570"/>
      <c r="O373" s="570"/>
      <c r="P373" s="583"/>
      <c r="Q373" s="571"/>
    </row>
    <row r="374" spans="1:17" ht="14.4" customHeight="1" x14ac:dyDescent="0.3">
      <c r="A374" s="566" t="s">
        <v>435</v>
      </c>
      <c r="B374" s="567" t="s">
        <v>1468</v>
      </c>
      <c r="C374" s="567" t="s">
        <v>1546</v>
      </c>
      <c r="D374" s="567" t="s">
        <v>1547</v>
      </c>
      <c r="E374" s="567" t="s">
        <v>1548</v>
      </c>
      <c r="F374" s="570"/>
      <c r="G374" s="570"/>
      <c r="H374" s="570"/>
      <c r="I374" s="570"/>
      <c r="J374" s="570">
        <v>2</v>
      </c>
      <c r="K374" s="570">
        <v>1768.64</v>
      </c>
      <c r="L374" s="570"/>
      <c r="M374" s="570">
        <v>884.32</v>
      </c>
      <c r="N374" s="570"/>
      <c r="O374" s="570"/>
      <c r="P374" s="583"/>
      <c r="Q374" s="571"/>
    </row>
    <row r="375" spans="1:17" ht="14.4" customHeight="1" x14ac:dyDescent="0.3">
      <c r="A375" s="566" t="s">
        <v>435</v>
      </c>
      <c r="B375" s="567" t="s">
        <v>1468</v>
      </c>
      <c r="C375" s="567" t="s">
        <v>1549</v>
      </c>
      <c r="D375" s="567" t="s">
        <v>1573</v>
      </c>
      <c r="E375" s="567" t="s">
        <v>1574</v>
      </c>
      <c r="F375" s="570">
        <v>150</v>
      </c>
      <c r="G375" s="570">
        <v>62550</v>
      </c>
      <c r="H375" s="570">
        <v>1</v>
      </c>
      <c r="I375" s="570">
        <v>417</v>
      </c>
      <c r="J375" s="570">
        <v>142</v>
      </c>
      <c r="K375" s="570">
        <v>59214</v>
      </c>
      <c r="L375" s="570">
        <v>0.94666666666666666</v>
      </c>
      <c r="M375" s="570">
        <v>417</v>
      </c>
      <c r="N375" s="570">
        <v>121</v>
      </c>
      <c r="O375" s="570">
        <v>50578</v>
      </c>
      <c r="P375" s="583">
        <v>0.80860111910471621</v>
      </c>
      <c r="Q375" s="571">
        <v>418</v>
      </c>
    </row>
    <row r="376" spans="1:17" ht="14.4" customHeight="1" x14ac:dyDescent="0.3">
      <c r="A376" s="566" t="s">
        <v>435</v>
      </c>
      <c r="B376" s="567" t="s">
        <v>1468</v>
      </c>
      <c r="C376" s="567" t="s">
        <v>1549</v>
      </c>
      <c r="D376" s="567" t="s">
        <v>1575</v>
      </c>
      <c r="E376" s="567" t="s">
        <v>1576</v>
      </c>
      <c r="F376" s="570">
        <v>2</v>
      </c>
      <c r="G376" s="570">
        <v>1926</v>
      </c>
      <c r="H376" s="570">
        <v>1</v>
      </c>
      <c r="I376" s="570">
        <v>963</v>
      </c>
      <c r="J376" s="570">
        <v>3</v>
      </c>
      <c r="K376" s="570">
        <v>2913</v>
      </c>
      <c r="L376" s="570">
        <v>1.5124610591900312</v>
      </c>
      <c r="M376" s="570">
        <v>971</v>
      </c>
      <c r="N376" s="570">
        <v>7</v>
      </c>
      <c r="O376" s="570">
        <v>6874</v>
      </c>
      <c r="P376" s="583">
        <v>3.5690550363447562</v>
      </c>
      <c r="Q376" s="571">
        <v>982</v>
      </c>
    </row>
    <row r="377" spans="1:17" ht="14.4" customHeight="1" x14ac:dyDescent="0.3">
      <c r="A377" s="566" t="s">
        <v>435</v>
      </c>
      <c r="B377" s="567" t="s">
        <v>1468</v>
      </c>
      <c r="C377" s="567" t="s">
        <v>1549</v>
      </c>
      <c r="D377" s="567" t="s">
        <v>1577</v>
      </c>
      <c r="E377" s="567" t="s">
        <v>1578</v>
      </c>
      <c r="F377" s="570">
        <v>198</v>
      </c>
      <c r="G377" s="570">
        <v>383922</v>
      </c>
      <c r="H377" s="570">
        <v>1</v>
      </c>
      <c r="I377" s="570">
        <v>1939</v>
      </c>
      <c r="J377" s="570">
        <v>195</v>
      </c>
      <c r="K377" s="570">
        <v>378885</v>
      </c>
      <c r="L377" s="570">
        <v>0.986880147529967</v>
      </c>
      <c r="M377" s="570">
        <v>1943</v>
      </c>
      <c r="N377" s="570">
        <v>164</v>
      </c>
      <c r="O377" s="570">
        <v>319636</v>
      </c>
      <c r="P377" s="583">
        <v>0.83255452930543183</v>
      </c>
      <c r="Q377" s="571">
        <v>1949</v>
      </c>
    </row>
    <row r="378" spans="1:17" ht="14.4" customHeight="1" x14ac:dyDescent="0.3">
      <c r="A378" s="566" t="s">
        <v>435</v>
      </c>
      <c r="B378" s="567" t="s">
        <v>1468</v>
      </c>
      <c r="C378" s="567" t="s">
        <v>1549</v>
      </c>
      <c r="D378" s="567" t="s">
        <v>1579</v>
      </c>
      <c r="E378" s="567" t="s">
        <v>1580</v>
      </c>
      <c r="F378" s="570">
        <v>1</v>
      </c>
      <c r="G378" s="570">
        <v>1957</v>
      </c>
      <c r="H378" s="570">
        <v>1</v>
      </c>
      <c r="I378" s="570">
        <v>1957</v>
      </c>
      <c r="J378" s="570">
        <v>1</v>
      </c>
      <c r="K378" s="570">
        <v>1961</v>
      </c>
      <c r="L378" s="570">
        <v>1.0020439448134901</v>
      </c>
      <c r="M378" s="570">
        <v>1961</v>
      </c>
      <c r="N378" s="570">
        <v>1</v>
      </c>
      <c r="O378" s="570">
        <v>1965</v>
      </c>
      <c r="P378" s="583">
        <v>1.00408788962698</v>
      </c>
      <c r="Q378" s="571">
        <v>1965</v>
      </c>
    </row>
    <row r="379" spans="1:17" ht="14.4" customHeight="1" x14ac:dyDescent="0.3">
      <c r="A379" s="566" t="s">
        <v>435</v>
      </c>
      <c r="B379" s="567" t="s">
        <v>1468</v>
      </c>
      <c r="C379" s="567" t="s">
        <v>1549</v>
      </c>
      <c r="D379" s="567" t="s">
        <v>1611</v>
      </c>
      <c r="E379" s="567" t="s">
        <v>1612</v>
      </c>
      <c r="F379" s="570"/>
      <c r="G379" s="570"/>
      <c r="H379" s="570"/>
      <c r="I379" s="570"/>
      <c r="J379" s="570">
        <v>1</v>
      </c>
      <c r="K379" s="570">
        <v>1283</v>
      </c>
      <c r="L379" s="570"/>
      <c r="M379" s="570">
        <v>1283</v>
      </c>
      <c r="N379" s="570"/>
      <c r="O379" s="570"/>
      <c r="P379" s="583"/>
      <c r="Q379" s="571"/>
    </row>
    <row r="380" spans="1:17" ht="14.4" customHeight="1" x14ac:dyDescent="0.3">
      <c r="A380" s="566" t="s">
        <v>435</v>
      </c>
      <c r="B380" s="567" t="s">
        <v>1468</v>
      </c>
      <c r="C380" s="567" t="s">
        <v>1549</v>
      </c>
      <c r="D380" s="567" t="s">
        <v>1617</v>
      </c>
      <c r="E380" s="567" t="s">
        <v>1618</v>
      </c>
      <c r="F380" s="570">
        <v>2</v>
      </c>
      <c r="G380" s="570">
        <v>972</v>
      </c>
      <c r="H380" s="570">
        <v>1</v>
      </c>
      <c r="I380" s="570">
        <v>486</v>
      </c>
      <c r="J380" s="570"/>
      <c r="K380" s="570"/>
      <c r="L380" s="570"/>
      <c r="M380" s="570"/>
      <c r="N380" s="570"/>
      <c r="O380" s="570"/>
      <c r="P380" s="583"/>
      <c r="Q380" s="571"/>
    </row>
    <row r="381" spans="1:17" ht="14.4" customHeight="1" x14ac:dyDescent="0.3">
      <c r="A381" s="566" t="s">
        <v>435</v>
      </c>
      <c r="B381" s="567" t="s">
        <v>1468</v>
      </c>
      <c r="C381" s="567" t="s">
        <v>1549</v>
      </c>
      <c r="D381" s="567" t="s">
        <v>1619</v>
      </c>
      <c r="E381" s="567" t="s">
        <v>1620</v>
      </c>
      <c r="F381" s="570">
        <v>1</v>
      </c>
      <c r="G381" s="570">
        <v>651</v>
      </c>
      <c r="H381" s="570">
        <v>1</v>
      </c>
      <c r="I381" s="570">
        <v>651</v>
      </c>
      <c r="J381" s="570"/>
      <c r="K381" s="570"/>
      <c r="L381" s="570"/>
      <c r="M381" s="570"/>
      <c r="N381" s="570"/>
      <c r="O381" s="570"/>
      <c r="P381" s="583"/>
      <c r="Q381" s="571"/>
    </row>
    <row r="382" spans="1:17" ht="14.4" customHeight="1" x14ac:dyDescent="0.3">
      <c r="A382" s="566" t="s">
        <v>435</v>
      </c>
      <c r="B382" s="567" t="s">
        <v>1468</v>
      </c>
      <c r="C382" s="567" t="s">
        <v>1549</v>
      </c>
      <c r="D382" s="567" t="s">
        <v>1625</v>
      </c>
      <c r="E382" s="567" t="s">
        <v>1626</v>
      </c>
      <c r="F382" s="570">
        <v>1</v>
      </c>
      <c r="G382" s="570">
        <v>2525</v>
      </c>
      <c r="H382" s="570">
        <v>1</v>
      </c>
      <c r="I382" s="570">
        <v>2525</v>
      </c>
      <c r="J382" s="570">
        <v>2</v>
      </c>
      <c r="K382" s="570">
        <v>5058</v>
      </c>
      <c r="L382" s="570">
        <v>2.0031683168316832</v>
      </c>
      <c r="M382" s="570">
        <v>2529</v>
      </c>
      <c r="N382" s="570"/>
      <c r="O382" s="570"/>
      <c r="P382" s="583"/>
      <c r="Q382" s="571"/>
    </row>
    <row r="383" spans="1:17" ht="14.4" customHeight="1" x14ac:dyDescent="0.3">
      <c r="A383" s="566" t="s">
        <v>435</v>
      </c>
      <c r="B383" s="567" t="s">
        <v>1468</v>
      </c>
      <c r="C383" s="567" t="s">
        <v>1549</v>
      </c>
      <c r="D383" s="567" t="s">
        <v>1627</v>
      </c>
      <c r="E383" s="567" t="s">
        <v>1628</v>
      </c>
      <c r="F383" s="570">
        <v>5</v>
      </c>
      <c r="G383" s="570">
        <v>8745</v>
      </c>
      <c r="H383" s="570">
        <v>1</v>
      </c>
      <c r="I383" s="570">
        <v>1749</v>
      </c>
      <c r="J383" s="570">
        <v>35</v>
      </c>
      <c r="K383" s="570">
        <v>61285</v>
      </c>
      <c r="L383" s="570">
        <v>7.0080045740423103</v>
      </c>
      <c r="M383" s="570">
        <v>1751</v>
      </c>
      <c r="N383" s="570">
        <v>45</v>
      </c>
      <c r="O383" s="570">
        <v>78930</v>
      </c>
      <c r="P383" s="583">
        <v>9.0257289879931388</v>
      </c>
      <c r="Q383" s="571">
        <v>1754</v>
      </c>
    </row>
    <row r="384" spans="1:17" ht="14.4" customHeight="1" x14ac:dyDescent="0.3">
      <c r="A384" s="566" t="s">
        <v>435</v>
      </c>
      <c r="B384" s="567" t="s">
        <v>1468</v>
      </c>
      <c r="C384" s="567" t="s">
        <v>1549</v>
      </c>
      <c r="D384" s="567" t="s">
        <v>1633</v>
      </c>
      <c r="E384" s="567" t="s">
        <v>1482</v>
      </c>
      <c r="F384" s="570">
        <v>26</v>
      </c>
      <c r="G384" s="570">
        <v>429572</v>
      </c>
      <c r="H384" s="570">
        <v>1</v>
      </c>
      <c r="I384" s="570">
        <v>16522</v>
      </c>
      <c r="J384" s="570">
        <v>22</v>
      </c>
      <c r="K384" s="570">
        <v>318580</v>
      </c>
      <c r="L384" s="570">
        <v>0.74162189341949658</v>
      </c>
      <c r="M384" s="570">
        <v>14480.90909090909</v>
      </c>
      <c r="N384" s="570"/>
      <c r="O384" s="570"/>
      <c r="P384" s="583"/>
      <c r="Q384" s="571"/>
    </row>
    <row r="385" spans="1:17" ht="14.4" customHeight="1" x14ac:dyDescent="0.3">
      <c r="A385" s="566" t="s">
        <v>435</v>
      </c>
      <c r="B385" s="567" t="s">
        <v>1468</v>
      </c>
      <c r="C385" s="567" t="s">
        <v>1549</v>
      </c>
      <c r="D385" s="567" t="s">
        <v>1638</v>
      </c>
      <c r="E385" s="567" t="s">
        <v>1639</v>
      </c>
      <c r="F385" s="570"/>
      <c r="G385" s="570"/>
      <c r="H385" s="570"/>
      <c r="I385" s="570"/>
      <c r="J385" s="570"/>
      <c r="K385" s="570"/>
      <c r="L385" s="570"/>
      <c r="M385" s="570"/>
      <c r="N385" s="570">
        <v>17</v>
      </c>
      <c r="O385" s="570">
        <v>243576</v>
      </c>
      <c r="P385" s="583"/>
      <c r="Q385" s="571">
        <v>14328</v>
      </c>
    </row>
    <row r="386" spans="1:17" ht="14.4" customHeight="1" x14ac:dyDescent="0.3">
      <c r="A386" s="566" t="s">
        <v>435</v>
      </c>
      <c r="B386" s="567" t="s">
        <v>1468</v>
      </c>
      <c r="C386" s="567" t="s">
        <v>1549</v>
      </c>
      <c r="D386" s="567" t="s">
        <v>1640</v>
      </c>
      <c r="E386" s="567" t="s">
        <v>1641</v>
      </c>
      <c r="F386" s="570">
        <v>1</v>
      </c>
      <c r="G386" s="570">
        <v>0</v>
      </c>
      <c r="H386" s="570"/>
      <c r="I386" s="570">
        <v>0</v>
      </c>
      <c r="J386" s="570">
        <v>1</v>
      </c>
      <c r="K386" s="570">
        <v>0</v>
      </c>
      <c r="L386" s="570"/>
      <c r="M386" s="570">
        <v>0</v>
      </c>
      <c r="N386" s="570"/>
      <c r="O386" s="570"/>
      <c r="P386" s="583"/>
      <c r="Q386" s="571"/>
    </row>
    <row r="387" spans="1:17" ht="14.4" customHeight="1" x14ac:dyDescent="0.3">
      <c r="A387" s="566" t="s">
        <v>435</v>
      </c>
      <c r="B387" s="567" t="s">
        <v>1699</v>
      </c>
      <c r="C387" s="567" t="s">
        <v>1469</v>
      </c>
      <c r="D387" s="567" t="s">
        <v>1700</v>
      </c>
      <c r="E387" s="567" t="s">
        <v>1701</v>
      </c>
      <c r="F387" s="570"/>
      <c r="G387" s="570"/>
      <c r="H387" s="570"/>
      <c r="I387" s="570"/>
      <c r="J387" s="570"/>
      <c r="K387" s="570"/>
      <c r="L387" s="570"/>
      <c r="M387" s="570"/>
      <c r="N387" s="570">
        <v>1.8</v>
      </c>
      <c r="O387" s="570">
        <v>683.56</v>
      </c>
      <c r="P387" s="583"/>
      <c r="Q387" s="571">
        <v>379.75555555555553</v>
      </c>
    </row>
    <row r="388" spans="1:17" ht="14.4" customHeight="1" x14ac:dyDescent="0.3">
      <c r="A388" s="566" t="s">
        <v>435</v>
      </c>
      <c r="B388" s="567" t="s">
        <v>1699</v>
      </c>
      <c r="C388" s="567" t="s">
        <v>1485</v>
      </c>
      <c r="D388" s="567" t="s">
        <v>1702</v>
      </c>
      <c r="E388" s="567" t="s">
        <v>1703</v>
      </c>
      <c r="F388" s="570">
        <v>16560</v>
      </c>
      <c r="G388" s="570">
        <v>26204.799999999999</v>
      </c>
      <c r="H388" s="570">
        <v>1</v>
      </c>
      <c r="I388" s="570">
        <v>1.5824154589371979</v>
      </c>
      <c r="J388" s="570">
        <v>16910</v>
      </c>
      <c r="K388" s="570">
        <v>27796.2</v>
      </c>
      <c r="L388" s="570">
        <v>1.0607293320307731</v>
      </c>
      <c r="M388" s="570">
        <v>1.6437729154346541</v>
      </c>
      <c r="N388" s="570">
        <v>9140</v>
      </c>
      <c r="O388" s="570">
        <v>15697.8</v>
      </c>
      <c r="P388" s="583">
        <v>0.59904292343387466</v>
      </c>
      <c r="Q388" s="571">
        <v>1.7174835886214441</v>
      </c>
    </row>
    <row r="389" spans="1:17" ht="14.4" customHeight="1" x14ac:dyDescent="0.3">
      <c r="A389" s="566" t="s">
        <v>435</v>
      </c>
      <c r="B389" s="567" t="s">
        <v>1699</v>
      </c>
      <c r="C389" s="567" t="s">
        <v>1485</v>
      </c>
      <c r="D389" s="567" t="s">
        <v>1704</v>
      </c>
      <c r="E389" s="567" t="s">
        <v>1705</v>
      </c>
      <c r="F389" s="570">
        <v>445001</v>
      </c>
      <c r="G389" s="570">
        <v>758807</v>
      </c>
      <c r="H389" s="570">
        <v>1</v>
      </c>
      <c r="I389" s="570">
        <v>1.705180437796769</v>
      </c>
      <c r="J389" s="570">
        <v>387390</v>
      </c>
      <c r="K389" s="570">
        <v>631666.20000000007</v>
      </c>
      <c r="L389" s="570">
        <v>0.83244645871743417</v>
      </c>
      <c r="M389" s="570">
        <v>1.6305691938356697</v>
      </c>
      <c r="N389" s="570">
        <v>322110</v>
      </c>
      <c r="O389" s="570">
        <v>588378.5</v>
      </c>
      <c r="P389" s="583">
        <v>0.77539940986311406</v>
      </c>
      <c r="Q389" s="571">
        <v>1.8266384154481388</v>
      </c>
    </row>
    <row r="390" spans="1:17" ht="14.4" customHeight="1" x14ac:dyDescent="0.3">
      <c r="A390" s="566" t="s">
        <v>435</v>
      </c>
      <c r="B390" s="567" t="s">
        <v>1699</v>
      </c>
      <c r="C390" s="567" t="s">
        <v>1549</v>
      </c>
      <c r="D390" s="567" t="s">
        <v>1706</v>
      </c>
      <c r="E390" s="567" t="s">
        <v>1707</v>
      </c>
      <c r="F390" s="570">
        <v>1415</v>
      </c>
      <c r="G390" s="570">
        <v>1366495</v>
      </c>
      <c r="H390" s="570">
        <v>1</v>
      </c>
      <c r="I390" s="570">
        <v>965.72084805653708</v>
      </c>
      <c r="J390" s="570">
        <v>1390</v>
      </c>
      <c r="K390" s="570">
        <v>1377550</v>
      </c>
      <c r="L390" s="570">
        <v>1.0080900405782678</v>
      </c>
      <c r="M390" s="570">
        <v>991.04316546762595</v>
      </c>
      <c r="N390" s="570">
        <v>1138</v>
      </c>
      <c r="O390" s="570">
        <v>1141782</v>
      </c>
      <c r="P390" s="583">
        <v>0.83555519778703913</v>
      </c>
      <c r="Q390" s="571">
        <v>1003.323374340949</v>
      </c>
    </row>
    <row r="391" spans="1:17" ht="14.4" customHeight="1" x14ac:dyDescent="0.3">
      <c r="A391" s="566" t="s">
        <v>435</v>
      </c>
      <c r="B391" s="567" t="s">
        <v>1699</v>
      </c>
      <c r="C391" s="567" t="s">
        <v>1549</v>
      </c>
      <c r="D391" s="567" t="s">
        <v>1708</v>
      </c>
      <c r="E391" s="567" t="s">
        <v>1709</v>
      </c>
      <c r="F391" s="570"/>
      <c r="G391" s="570"/>
      <c r="H391" s="570"/>
      <c r="I391" s="570"/>
      <c r="J391" s="570">
        <v>18</v>
      </c>
      <c r="K391" s="570">
        <v>0</v>
      </c>
      <c r="L391" s="570"/>
      <c r="M391" s="570">
        <v>0</v>
      </c>
      <c r="N391" s="570"/>
      <c r="O391" s="570"/>
      <c r="P391" s="583"/>
      <c r="Q391" s="571"/>
    </row>
    <row r="392" spans="1:17" ht="14.4" customHeight="1" x14ac:dyDescent="0.3">
      <c r="A392" s="566" t="s">
        <v>435</v>
      </c>
      <c r="B392" s="567" t="s">
        <v>1699</v>
      </c>
      <c r="C392" s="567" t="s">
        <v>1549</v>
      </c>
      <c r="D392" s="567" t="s">
        <v>1550</v>
      </c>
      <c r="E392" s="567" t="s">
        <v>1551</v>
      </c>
      <c r="F392" s="570">
        <v>4</v>
      </c>
      <c r="G392" s="570">
        <v>136</v>
      </c>
      <c r="H392" s="570">
        <v>1</v>
      </c>
      <c r="I392" s="570">
        <v>34</v>
      </c>
      <c r="J392" s="570"/>
      <c r="K392" s="570"/>
      <c r="L392" s="570"/>
      <c r="M392" s="570"/>
      <c r="N392" s="570"/>
      <c r="O392" s="570"/>
      <c r="P392" s="583"/>
      <c r="Q392" s="571"/>
    </row>
    <row r="393" spans="1:17" ht="14.4" customHeight="1" x14ac:dyDescent="0.3">
      <c r="A393" s="566" t="s">
        <v>435</v>
      </c>
      <c r="B393" s="567" t="s">
        <v>1699</v>
      </c>
      <c r="C393" s="567" t="s">
        <v>1549</v>
      </c>
      <c r="D393" s="567" t="s">
        <v>1710</v>
      </c>
      <c r="E393" s="567" t="s">
        <v>1711</v>
      </c>
      <c r="F393" s="570">
        <v>199</v>
      </c>
      <c r="G393" s="570">
        <v>127360</v>
      </c>
      <c r="H393" s="570">
        <v>1</v>
      </c>
      <c r="I393" s="570">
        <v>640</v>
      </c>
      <c r="J393" s="570">
        <v>212</v>
      </c>
      <c r="K393" s="570">
        <v>136104</v>
      </c>
      <c r="L393" s="570">
        <v>1.0686557788944724</v>
      </c>
      <c r="M393" s="570">
        <v>642</v>
      </c>
      <c r="N393" s="570">
        <v>177</v>
      </c>
      <c r="O393" s="570">
        <v>114165</v>
      </c>
      <c r="P393" s="583">
        <v>0.89639604271356788</v>
      </c>
      <c r="Q393" s="571">
        <v>645</v>
      </c>
    </row>
    <row r="394" spans="1:17" ht="14.4" customHeight="1" x14ac:dyDescent="0.3">
      <c r="A394" s="566" t="s">
        <v>435</v>
      </c>
      <c r="B394" s="567" t="s">
        <v>1699</v>
      </c>
      <c r="C394" s="567" t="s">
        <v>1549</v>
      </c>
      <c r="D394" s="567" t="s">
        <v>1712</v>
      </c>
      <c r="E394" s="567" t="s">
        <v>1713</v>
      </c>
      <c r="F394" s="570">
        <v>210</v>
      </c>
      <c r="G394" s="570">
        <v>68040</v>
      </c>
      <c r="H394" s="570">
        <v>1</v>
      </c>
      <c r="I394" s="570">
        <v>324</v>
      </c>
      <c r="J394" s="570">
        <v>256</v>
      </c>
      <c r="K394" s="570">
        <v>83456</v>
      </c>
      <c r="L394" s="570">
        <v>1.2265726043503822</v>
      </c>
      <c r="M394" s="570">
        <v>326</v>
      </c>
      <c r="N394" s="570">
        <v>211</v>
      </c>
      <c r="O394" s="570">
        <v>68997</v>
      </c>
      <c r="P394" s="583">
        <v>1.0140652557319223</v>
      </c>
      <c r="Q394" s="571">
        <v>327</v>
      </c>
    </row>
    <row r="395" spans="1:17" ht="14.4" customHeight="1" x14ac:dyDescent="0.3">
      <c r="A395" s="566" t="s">
        <v>435</v>
      </c>
      <c r="B395" s="567" t="s">
        <v>1699</v>
      </c>
      <c r="C395" s="567" t="s">
        <v>1549</v>
      </c>
      <c r="D395" s="567" t="s">
        <v>1714</v>
      </c>
      <c r="E395" s="567" t="s">
        <v>1715</v>
      </c>
      <c r="F395" s="570">
        <v>33</v>
      </c>
      <c r="G395" s="570">
        <v>21021</v>
      </c>
      <c r="H395" s="570">
        <v>1</v>
      </c>
      <c r="I395" s="570">
        <v>637</v>
      </c>
      <c r="J395" s="570">
        <v>29</v>
      </c>
      <c r="K395" s="570">
        <v>18531</v>
      </c>
      <c r="L395" s="570">
        <v>0.88154702440416721</v>
      </c>
      <c r="M395" s="570">
        <v>639</v>
      </c>
      <c r="N395" s="570">
        <v>22</v>
      </c>
      <c r="O395" s="570">
        <v>14124</v>
      </c>
      <c r="P395" s="583">
        <v>0.67189952904238615</v>
      </c>
      <c r="Q395" s="571">
        <v>642</v>
      </c>
    </row>
    <row r="396" spans="1:17" ht="14.4" customHeight="1" x14ac:dyDescent="0.3">
      <c r="A396" s="566" t="s">
        <v>435</v>
      </c>
      <c r="B396" s="567" t="s">
        <v>1699</v>
      </c>
      <c r="C396" s="567" t="s">
        <v>1549</v>
      </c>
      <c r="D396" s="567" t="s">
        <v>1716</v>
      </c>
      <c r="E396" s="567" t="s">
        <v>1717</v>
      </c>
      <c r="F396" s="570">
        <v>19</v>
      </c>
      <c r="G396" s="570">
        <v>6080</v>
      </c>
      <c r="H396" s="570">
        <v>1</v>
      </c>
      <c r="I396" s="570">
        <v>320</v>
      </c>
      <c r="J396" s="570">
        <v>24</v>
      </c>
      <c r="K396" s="570">
        <v>7728</v>
      </c>
      <c r="L396" s="570">
        <v>1.2710526315789474</v>
      </c>
      <c r="M396" s="570">
        <v>322</v>
      </c>
      <c r="N396" s="570">
        <v>15</v>
      </c>
      <c r="O396" s="570">
        <v>4845</v>
      </c>
      <c r="P396" s="583">
        <v>0.796875</v>
      </c>
      <c r="Q396" s="571">
        <v>323</v>
      </c>
    </row>
    <row r="397" spans="1:17" ht="14.4" customHeight="1" x14ac:dyDescent="0.3">
      <c r="A397" s="566" t="s">
        <v>435</v>
      </c>
      <c r="B397" s="567" t="s">
        <v>1699</v>
      </c>
      <c r="C397" s="567" t="s">
        <v>1549</v>
      </c>
      <c r="D397" s="567" t="s">
        <v>1718</v>
      </c>
      <c r="E397" s="567" t="s">
        <v>1719</v>
      </c>
      <c r="F397" s="570">
        <v>49</v>
      </c>
      <c r="G397" s="570">
        <v>31213</v>
      </c>
      <c r="H397" s="570">
        <v>1</v>
      </c>
      <c r="I397" s="570">
        <v>637</v>
      </c>
      <c r="J397" s="570">
        <v>45</v>
      </c>
      <c r="K397" s="570">
        <v>28755</v>
      </c>
      <c r="L397" s="570">
        <v>0.92125076090090663</v>
      </c>
      <c r="M397" s="570">
        <v>639</v>
      </c>
      <c r="N397" s="570">
        <v>39</v>
      </c>
      <c r="O397" s="570">
        <v>25038</v>
      </c>
      <c r="P397" s="583">
        <v>0.80216576426488961</v>
      </c>
      <c r="Q397" s="571">
        <v>642</v>
      </c>
    </row>
    <row r="398" spans="1:17" ht="14.4" customHeight="1" x14ac:dyDescent="0.3">
      <c r="A398" s="566" t="s">
        <v>435</v>
      </c>
      <c r="B398" s="567" t="s">
        <v>1699</v>
      </c>
      <c r="C398" s="567" t="s">
        <v>1549</v>
      </c>
      <c r="D398" s="567" t="s">
        <v>1720</v>
      </c>
      <c r="E398" s="567" t="s">
        <v>1721</v>
      </c>
      <c r="F398" s="570">
        <v>0</v>
      </c>
      <c r="G398" s="570">
        <v>0</v>
      </c>
      <c r="H398" s="570"/>
      <c r="I398" s="570"/>
      <c r="J398" s="570">
        <v>0</v>
      </c>
      <c r="K398" s="570">
        <v>0</v>
      </c>
      <c r="L398" s="570"/>
      <c r="M398" s="570"/>
      <c r="N398" s="570">
        <v>0</v>
      </c>
      <c r="O398" s="570">
        <v>0</v>
      </c>
      <c r="P398" s="583"/>
      <c r="Q398" s="571"/>
    </row>
    <row r="399" spans="1:17" ht="14.4" customHeight="1" x14ac:dyDescent="0.3">
      <c r="A399" s="566" t="s">
        <v>435</v>
      </c>
      <c r="B399" s="567" t="s">
        <v>1699</v>
      </c>
      <c r="C399" s="567" t="s">
        <v>1549</v>
      </c>
      <c r="D399" s="567" t="s">
        <v>1722</v>
      </c>
      <c r="E399" s="567" t="s">
        <v>1723</v>
      </c>
      <c r="F399" s="570">
        <v>4</v>
      </c>
      <c r="G399" s="570">
        <v>0</v>
      </c>
      <c r="H399" s="570"/>
      <c r="I399" s="570">
        <v>0</v>
      </c>
      <c r="J399" s="570">
        <v>2</v>
      </c>
      <c r="K399" s="570">
        <v>0</v>
      </c>
      <c r="L399" s="570"/>
      <c r="M399" s="570">
        <v>0</v>
      </c>
      <c r="N399" s="570">
        <v>3</v>
      </c>
      <c r="O399" s="570">
        <v>0</v>
      </c>
      <c r="P399" s="583"/>
      <c r="Q399" s="571">
        <v>0</v>
      </c>
    </row>
    <row r="400" spans="1:17" ht="14.4" customHeight="1" x14ac:dyDescent="0.3">
      <c r="A400" s="566" t="s">
        <v>435</v>
      </c>
      <c r="B400" s="567" t="s">
        <v>1699</v>
      </c>
      <c r="C400" s="567" t="s">
        <v>1549</v>
      </c>
      <c r="D400" s="567" t="s">
        <v>1724</v>
      </c>
      <c r="E400" s="567" t="s">
        <v>1725</v>
      </c>
      <c r="F400" s="570">
        <v>1394</v>
      </c>
      <c r="G400" s="570">
        <v>0</v>
      </c>
      <c r="H400" s="570"/>
      <c r="I400" s="570">
        <v>0</v>
      </c>
      <c r="J400" s="570">
        <v>1349</v>
      </c>
      <c r="K400" s="570">
        <v>0</v>
      </c>
      <c r="L400" s="570"/>
      <c r="M400" s="570">
        <v>0</v>
      </c>
      <c r="N400" s="570">
        <v>1115</v>
      </c>
      <c r="O400" s="570">
        <v>0</v>
      </c>
      <c r="P400" s="583"/>
      <c r="Q400" s="571">
        <v>0</v>
      </c>
    </row>
    <row r="401" spans="1:17" ht="14.4" customHeight="1" x14ac:dyDescent="0.3">
      <c r="A401" s="566" t="s">
        <v>435</v>
      </c>
      <c r="B401" s="567" t="s">
        <v>1699</v>
      </c>
      <c r="C401" s="567" t="s">
        <v>1549</v>
      </c>
      <c r="D401" s="567" t="s">
        <v>1642</v>
      </c>
      <c r="E401" s="567" t="s">
        <v>1643</v>
      </c>
      <c r="F401" s="570">
        <v>21</v>
      </c>
      <c r="G401" s="570">
        <v>0</v>
      </c>
      <c r="H401" s="570"/>
      <c r="I401" s="570">
        <v>0</v>
      </c>
      <c r="J401" s="570">
        <v>30</v>
      </c>
      <c r="K401" s="570">
        <v>0</v>
      </c>
      <c r="L401" s="570"/>
      <c r="M401" s="570">
        <v>0</v>
      </c>
      <c r="N401" s="570">
        <v>22</v>
      </c>
      <c r="O401" s="570">
        <v>0</v>
      </c>
      <c r="P401" s="583"/>
      <c r="Q401" s="571">
        <v>0</v>
      </c>
    </row>
    <row r="402" spans="1:17" ht="14.4" customHeight="1" x14ac:dyDescent="0.3">
      <c r="A402" s="566" t="s">
        <v>435</v>
      </c>
      <c r="B402" s="567" t="s">
        <v>1699</v>
      </c>
      <c r="C402" s="567" t="s">
        <v>1549</v>
      </c>
      <c r="D402" s="567" t="s">
        <v>1726</v>
      </c>
      <c r="E402" s="567" t="s">
        <v>1727</v>
      </c>
      <c r="F402" s="570">
        <v>44</v>
      </c>
      <c r="G402" s="570">
        <v>0</v>
      </c>
      <c r="H402" s="570"/>
      <c r="I402" s="570">
        <v>0</v>
      </c>
      <c r="J402" s="570">
        <v>14</v>
      </c>
      <c r="K402" s="570">
        <v>0</v>
      </c>
      <c r="L402" s="570"/>
      <c r="M402" s="570">
        <v>0</v>
      </c>
      <c r="N402" s="570"/>
      <c r="O402" s="570"/>
      <c r="P402" s="583"/>
      <c r="Q402" s="571"/>
    </row>
    <row r="403" spans="1:17" ht="14.4" customHeight="1" x14ac:dyDescent="0.3">
      <c r="A403" s="566" t="s">
        <v>1728</v>
      </c>
      <c r="B403" s="567" t="s">
        <v>1468</v>
      </c>
      <c r="C403" s="567" t="s">
        <v>1469</v>
      </c>
      <c r="D403" s="567" t="s">
        <v>1477</v>
      </c>
      <c r="E403" s="567" t="s">
        <v>1476</v>
      </c>
      <c r="F403" s="570">
        <v>0.2</v>
      </c>
      <c r="G403" s="570">
        <v>256.68</v>
      </c>
      <c r="H403" s="570">
        <v>1</v>
      </c>
      <c r="I403" s="570">
        <v>1283.3999999999999</v>
      </c>
      <c r="J403" s="570"/>
      <c r="K403" s="570"/>
      <c r="L403" s="570"/>
      <c r="M403" s="570"/>
      <c r="N403" s="570">
        <v>0.3</v>
      </c>
      <c r="O403" s="570">
        <v>326.69</v>
      </c>
      <c r="P403" s="583">
        <v>1.272752064827801</v>
      </c>
      <c r="Q403" s="571">
        <v>1088.9666666666667</v>
      </c>
    </row>
    <row r="404" spans="1:17" ht="14.4" customHeight="1" x14ac:dyDescent="0.3">
      <c r="A404" s="566" t="s">
        <v>1728</v>
      </c>
      <c r="B404" s="567" t="s">
        <v>1468</v>
      </c>
      <c r="C404" s="567" t="s">
        <v>1469</v>
      </c>
      <c r="D404" s="567" t="s">
        <v>1478</v>
      </c>
      <c r="E404" s="567" t="s">
        <v>1476</v>
      </c>
      <c r="F404" s="570">
        <v>2.15</v>
      </c>
      <c r="G404" s="570">
        <v>5208.0599999999995</v>
      </c>
      <c r="H404" s="570">
        <v>1</v>
      </c>
      <c r="I404" s="570">
        <v>2422.3534883720927</v>
      </c>
      <c r="J404" s="570">
        <v>0.5</v>
      </c>
      <c r="K404" s="570">
        <v>1082.6600000000001</v>
      </c>
      <c r="L404" s="570">
        <v>0.20788162962792292</v>
      </c>
      <c r="M404" s="570">
        <v>2165.3200000000002</v>
      </c>
      <c r="N404" s="570">
        <v>0.45</v>
      </c>
      <c r="O404" s="570">
        <v>974.39</v>
      </c>
      <c r="P404" s="583">
        <v>0.18709269862482383</v>
      </c>
      <c r="Q404" s="571">
        <v>2165.3111111111111</v>
      </c>
    </row>
    <row r="405" spans="1:17" ht="14.4" customHeight="1" x14ac:dyDescent="0.3">
      <c r="A405" s="566" t="s">
        <v>1728</v>
      </c>
      <c r="B405" s="567" t="s">
        <v>1468</v>
      </c>
      <c r="C405" s="567" t="s">
        <v>1469</v>
      </c>
      <c r="D405" s="567" t="s">
        <v>1479</v>
      </c>
      <c r="E405" s="567" t="s">
        <v>1480</v>
      </c>
      <c r="F405" s="570"/>
      <c r="G405" s="570"/>
      <c r="H405" s="570"/>
      <c r="I405" s="570"/>
      <c r="J405" s="570">
        <v>0.05</v>
      </c>
      <c r="K405" s="570">
        <v>46.83</v>
      </c>
      <c r="L405" s="570"/>
      <c r="M405" s="570">
        <v>936.59999999999991</v>
      </c>
      <c r="N405" s="570"/>
      <c r="O405" s="570"/>
      <c r="P405" s="583"/>
      <c r="Q405" s="571"/>
    </row>
    <row r="406" spans="1:17" ht="14.4" customHeight="1" x14ac:dyDescent="0.3">
      <c r="A406" s="566" t="s">
        <v>1728</v>
      </c>
      <c r="B406" s="567" t="s">
        <v>1468</v>
      </c>
      <c r="C406" s="567" t="s">
        <v>1485</v>
      </c>
      <c r="D406" s="567" t="s">
        <v>1534</v>
      </c>
      <c r="E406" s="567" t="s">
        <v>1535</v>
      </c>
      <c r="F406" s="570">
        <v>1818</v>
      </c>
      <c r="G406" s="570">
        <v>63539.099999999991</v>
      </c>
      <c r="H406" s="570">
        <v>1</v>
      </c>
      <c r="I406" s="570">
        <v>34.949999999999996</v>
      </c>
      <c r="J406" s="570">
        <v>403</v>
      </c>
      <c r="K406" s="570">
        <v>13000.78</v>
      </c>
      <c r="L406" s="570">
        <v>0.20461070427500549</v>
      </c>
      <c r="M406" s="570">
        <v>32.260000000000005</v>
      </c>
      <c r="N406" s="570">
        <v>848</v>
      </c>
      <c r="O406" s="570">
        <v>28212.959999999999</v>
      </c>
      <c r="P406" s="583">
        <v>0.44402517504969385</v>
      </c>
      <c r="Q406" s="571">
        <v>33.269999999999996</v>
      </c>
    </row>
    <row r="407" spans="1:17" ht="14.4" customHeight="1" x14ac:dyDescent="0.3">
      <c r="A407" s="566" t="s">
        <v>1728</v>
      </c>
      <c r="B407" s="567" t="s">
        <v>1468</v>
      </c>
      <c r="C407" s="567" t="s">
        <v>1549</v>
      </c>
      <c r="D407" s="567" t="s">
        <v>1633</v>
      </c>
      <c r="E407" s="567" t="s">
        <v>1482</v>
      </c>
      <c r="F407" s="570">
        <v>8</v>
      </c>
      <c r="G407" s="570">
        <v>132176</v>
      </c>
      <c r="H407" s="570">
        <v>1</v>
      </c>
      <c r="I407" s="570">
        <v>16522</v>
      </c>
      <c r="J407" s="570">
        <v>2</v>
      </c>
      <c r="K407" s="570">
        <v>30684</v>
      </c>
      <c r="L407" s="570">
        <v>0.23214501876286164</v>
      </c>
      <c r="M407" s="570">
        <v>15342</v>
      </c>
      <c r="N407" s="570"/>
      <c r="O407" s="570"/>
      <c r="P407" s="583"/>
      <c r="Q407" s="571"/>
    </row>
    <row r="408" spans="1:17" ht="14.4" customHeight="1" x14ac:dyDescent="0.3">
      <c r="A408" s="566" t="s">
        <v>1728</v>
      </c>
      <c r="B408" s="567" t="s">
        <v>1468</v>
      </c>
      <c r="C408" s="567" t="s">
        <v>1549</v>
      </c>
      <c r="D408" s="567" t="s">
        <v>1638</v>
      </c>
      <c r="E408" s="567" t="s">
        <v>1639</v>
      </c>
      <c r="F408" s="570"/>
      <c r="G408" s="570"/>
      <c r="H408" s="570"/>
      <c r="I408" s="570"/>
      <c r="J408" s="570"/>
      <c r="K408" s="570"/>
      <c r="L408" s="570"/>
      <c r="M408" s="570"/>
      <c r="N408" s="570">
        <v>2</v>
      </c>
      <c r="O408" s="570">
        <v>28656</v>
      </c>
      <c r="P408" s="583"/>
      <c r="Q408" s="571">
        <v>14328</v>
      </c>
    </row>
    <row r="409" spans="1:17" ht="14.4" customHeight="1" x14ac:dyDescent="0.3">
      <c r="A409" s="566" t="s">
        <v>1729</v>
      </c>
      <c r="B409" s="567" t="s">
        <v>1468</v>
      </c>
      <c r="C409" s="567" t="s">
        <v>1485</v>
      </c>
      <c r="D409" s="567" t="s">
        <v>1488</v>
      </c>
      <c r="E409" s="567" t="s">
        <v>1489</v>
      </c>
      <c r="F409" s="570"/>
      <c r="G409" s="570"/>
      <c r="H409" s="570"/>
      <c r="I409" s="570"/>
      <c r="J409" s="570">
        <v>100</v>
      </c>
      <c r="K409" s="570">
        <v>182</v>
      </c>
      <c r="L409" s="570"/>
      <c r="M409" s="570">
        <v>1.82</v>
      </c>
      <c r="N409" s="570"/>
      <c r="O409" s="570"/>
      <c r="P409" s="583"/>
      <c r="Q409" s="571"/>
    </row>
    <row r="410" spans="1:17" ht="14.4" customHeight="1" x14ac:dyDescent="0.3">
      <c r="A410" s="566" t="s">
        <v>1729</v>
      </c>
      <c r="B410" s="567" t="s">
        <v>1468</v>
      </c>
      <c r="C410" s="567" t="s">
        <v>1485</v>
      </c>
      <c r="D410" s="567" t="s">
        <v>1500</v>
      </c>
      <c r="E410" s="567" t="s">
        <v>1501</v>
      </c>
      <c r="F410" s="570"/>
      <c r="G410" s="570"/>
      <c r="H410" s="570"/>
      <c r="I410" s="570"/>
      <c r="J410" s="570">
        <v>800</v>
      </c>
      <c r="K410" s="570">
        <v>4248</v>
      </c>
      <c r="L410" s="570"/>
      <c r="M410" s="570">
        <v>5.31</v>
      </c>
      <c r="N410" s="570"/>
      <c r="O410" s="570"/>
      <c r="P410" s="583"/>
      <c r="Q410" s="571"/>
    </row>
    <row r="411" spans="1:17" ht="14.4" customHeight="1" x14ac:dyDescent="0.3">
      <c r="A411" s="566" t="s">
        <v>1729</v>
      </c>
      <c r="B411" s="567" t="s">
        <v>1468</v>
      </c>
      <c r="C411" s="567" t="s">
        <v>1549</v>
      </c>
      <c r="D411" s="567" t="s">
        <v>1558</v>
      </c>
      <c r="E411" s="567" t="s">
        <v>1559</v>
      </c>
      <c r="F411" s="570"/>
      <c r="G411" s="570"/>
      <c r="H411" s="570"/>
      <c r="I411" s="570"/>
      <c r="J411" s="570">
        <v>1</v>
      </c>
      <c r="K411" s="570">
        <v>162</v>
      </c>
      <c r="L411" s="570"/>
      <c r="M411" s="570">
        <v>162</v>
      </c>
      <c r="N411" s="570"/>
      <c r="O411" s="570"/>
      <c r="P411" s="583"/>
      <c r="Q411" s="571"/>
    </row>
    <row r="412" spans="1:17" ht="14.4" customHeight="1" x14ac:dyDescent="0.3">
      <c r="A412" s="566" t="s">
        <v>1729</v>
      </c>
      <c r="B412" s="567" t="s">
        <v>1468</v>
      </c>
      <c r="C412" s="567" t="s">
        <v>1549</v>
      </c>
      <c r="D412" s="567" t="s">
        <v>1579</v>
      </c>
      <c r="E412" s="567" t="s">
        <v>1580</v>
      </c>
      <c r="F412" s="570"/>
      <c r="G412" s="570"/>
      <c r="H412" s="570"/>
      <c r="I412" s="570"/>
      <c r="J412" s="570">
        <v>1</v>
      </c>
      <c r="K412" s="570">
        <v>1961</v>
      </c>
      <c r="L412" s="570"/>
      <c r="M412" s="570">
        <v>1961</v>
      </c>
      <c r="N412" s="570"/>
      <c r="O412" s="570"/>
      <c r="P412" s="583"/>
      <c r="Q412" s="571"/>
    </row>
    <row r="413" spans="1:17" ht="14.4" customHeight="1" x14ac:dyDescent="0.3">
      <c r="A413" s="566" t="s">
        <v>1729</v>
      </c>
      <c r="B413" s="567" t="s">
        <v>1468</v>
      </c>
      <c r="C413" s="567" t="s">
        <v>1549</v>
      </c>
      <c r="D413" s="567" t="s">
        <v>1627</v>
      </c>
      <c r="E413" s="567" t="s">
        <v>1628</v>
      </c>
      <c r="F413" s="570"/>
      <c r="G413" s="570"/>
      <c r="H413" s="570"/>
      <c r="I413" s="570"/>
      <c r="J413" s="570">
        <v>1</v>
      </c>
      <c r="K413" s="570">
        <v>1751</v>
      </c>
      <c r="L413" s="570"/>
      <c r="M413" s="570">
        <v>1751</v>
      </c>
      <c r="N413" s="570"/>
      <c r="O413" s="570"/>
      <c r="P413" s="583"/>
      <c r="Q413" s="571"/>
    </row>
    <row r="414" spans="1:17" ht="14.4" customHeight="1" x14ac:dyDescent="0.3">
      <c r="A414" s="566" t="s">
        <v>1729</v>
      </c>
      <c r="B414" s="567" t="s">
        <v>1468</v>
      </c>
      <c r="C414" s="567" t="s">
        <v>1549</v>
      </c>
      <c r="D414" s="567" t="s">
        <v>1633</v>
      </c>
      <c r="E414" s="567" t="s">
        <v>1482</v>
      </c>
      <c r="F414" s="570">
        <v>1</v>
      </c>
      <c r="G414" s="570">
        <v>16522</v>
      </c>
      <c r="H414" s="570">
        <v>1</v>
      </c>
      <c r="I414" s="570">
        <v>16522</v>
      </c>
      <c r="J414" s="570"/>
      <c r="K414" s="570"/>
      <c r="L414" s="570"/>
      <c r="M414" s="570"/>
      <c r="N414" s="570"/>
      <c r="O414" s="570"/>
      <c r="P414" s="583"/>
      <c r="Q414" s="571"/>
    </row>
    <row r="415" spans="1:17" ht="14.4" customHeight="1" x14ac:dyDescent="0.3">
      <c r="A415" s="566" t="s">
        <v>1730</v>
      </c>
      <c r="B415" s="567" t="s">
        <v>1468</v>
      </c>
      <c r="C415" s="567" t="s">
        <v>1469</v>
      </c>
      <c r="D415" s="567" t="s">
        <v>1477</v>
      </c>
      <c r="E415" s="567" t="s">
        <v>1476</v>
      </c>
      <c r="F415" s="570">
        <v>0.2</v>
      </c>
      <c r="G415" s="570">
        <v>256.68</v>
      </c>
      <c r="H415" s="570">
        <v>1</v>
      </c>
      <c r="I415" s="570">
        <v>1283.3999999999999</v>
      </c>
      <c r="J415" s="570"/>
      <c r="K415" s="570"/>
      <c r="L415" s="570"/>
      <c r="M415" s="570"/>
      <c r="N415" s="570"/>
      <c r="O415" s="570"/>
      <c r="P415" s="583"/>
      <c r="Q415" s="571"/>
    </row>
    <row r="416" spans="1:17" ht="14.4" customHeight="1" x14ac:dyDescent="0.3">
      <c r="A416" s="566" t="s">
        <v>1730</v>
      </c>
      <c r="B416" s="567" t="s">
        <v>1468</v>
      </c>
      <c r="C416" s="567" t="s">
        <v>1469</v>
      </c>
      <c r="D416" s="567" t="s">
        <v>1478</v>
      </c>
      <c r="E416" s="567" t="s">
        <v>1476</v>
      </c>
      <c r="F416" s="570">
        <v>0.5</v>
      </c>
      <c r="G416" s="570">
        <v>1283.4000000000001</v>
      </c>
      <c r="H416" s="570">
        <v>1</v>
      </c>
      <c r="I416" s="570">
        <v>2566.8000000000002</v>
      </c>
      <c r="J416" s="570"/>
      <c r="K416" s="570"/>
      <c r="L416" s="570"/>
      <c r="M416" s="570"/>
      <c r="N416" s="570"/>
      <c r="O416" s="570"/>
      <c r="P416" s="583"/>
      <c r="Q416" s="571"/>
    </row>
    <row r="417" spans="1:17" ht="14.4" customHeight="1" x14ac:dyDescent="0.3">
      <c r="A417" s="566" t="s">
        <v>1730</v>
      </c>
      <c r="B417" s="567" t="s">
        <v>1468</v>
      </c>
      <c r="C417" s="567" t="s">
        <v>1485</v>
      </c>
      <c r="D417" s="567" t="s">
        <v>1534</v>
      </c>
      <c r="E417" s="567" t="s">
        <v>1535</v>
      </c>
      <c r="F417" s="570">
        <v>407</v>
      </c>
      <c r="G417" s="570">
        <v>14224.65</v>
      </c>
      <c r="H417" s="570">
        <v>1</v>
      </c>
      <c r="I417" s="570">
        <v>34.949999999999996</v>
      </c>
      <c r="J417" s="570"/>
      <c r="K417" s="570"/>
      <c r="L417" s="570"/>
      <c r="M417" s="570"/>
      <c r="N417" s="570"/>
      <c r="O417" s="570"/>
      <c r="P417" s="583"/>
      <c r="Q417" s="571"/>
    </row>
    <row r="418" spans="1:17" ht="14.4" customHeight="1" x14ac:dyDescent="0.3">
      <c r="A418" s="566" t="s">
        <v>1730</v>
      </c>
      <c r="B418" s="567" t="s">
        <v>1468</v>
      </c>
      <c r="C418" s="567" t="s">
        <v>1485</v>
      </c>
      <c r="D418" s="567" t="s">
        <v>1540</v>
      </c>
      <c r="E418" s="567" t="s">
        <v>1541</v>
      </c>
      <c r="F418" s="570">
        <v>2785</v>
      </c>
      <c r="G418" s="570">
        <v>44587.850000000006</v>
      </c>
      <c r="H418" s="570">
        <v>1</v>
      </c>
      <c r="I418" s="570">
        <v>16.010000000000002</v>
      </c>
      <c r="J418" s="570">
        <v>2440</v>
      </c>
      <c r="K418" s="570">
        <v>43829.599999999999</v>
      </c>
      <c r="L418" s="570">
        <v>0.98299424619038578</v>
      </c>
      <c r="M418" s="570">
        <v>17.96295081967213</v>
      </c>
      <c r="N418" s="570"/>
      <c r="O418" s="570"/>
      <c r="P418" s="583"/>
      <c r="Q418" s="571"/>
    </row>
    <row r="419" spans="1:17" ht="14.4" customHeight="1" x14ac:dyDescent="0.3">
      <c r="A419" s="566" t="s">
        <v>1730</v>
      </c>
      <c r="B419" s="567" t="s">
        <v>1468</v>
      </c>
      <c r="C419" s="567" t="s">
        <v>1485</v>
      </c>
      <c r="D419" s="567" t="s">
        <v>1544</v>
      </c>
      <c r="E419" s="567" t="s">
        <v>1545</v>
      </c>
      <c r="F419" s="570"/>
      <c r="G419" s="570"/>
      <c r="H419" s="570"/>
      <c r="I419" s="570"/>
      <c r="J419" s="570">
        <v>925</v>
      </c>
      <c r="K419" s="570">
        <v>11978.75</v>
      </c>
      <c r="L419" s="570"/>
      <c r="M419" s="570">
        <v>12.95</v>
      </c>
      <c r="N419" s="570"/>
      <c r="O419" s="570"/>
      <c r="P419" s="583"/>
      <c r="Q419" s="571"/>
    </row>
    <row r="420" spans="1:17" ht="14.4" customHeight="1" x14ac:dyDescent="0.3">
      <c r="A420" s="566" t="s">
        <v>1730</v>
      </c>
      <c r="B420" s="567" t="s">
        <v>1468</v>
      </c>
      <c r="C420" s="567" t="s">
        <v>1549</v>
      </c>
      <c r="D420" s="567" t="s">
        <v>1625</v>
      </c>
      <c r="E420" s="567" t="s">
        <v>1626</v>
      </c>
      <c r="F420" s="570"/>
      <c r="G420" s="570"/>
      <c r="H420" s="570"/>
      <c r="I420" s="570"/>
      <c r="J420" s="570">
        <v>1</v>
      </c>
      <c r="K420" s="570">
        <v>2529</v>
      </c>
      <c r="L420" s="570"/>
      <c r="M420" s="570">
        <v>2529</v>
      </c>
      <c r="N420" s="570"/>
      <c r="O420" s="570"/>
      <c r="P420" s="583"/>
      <c r="Q420" s="571"/>
    </row>
    <row r="421" spans="1:17" ht="14.4" customHeight="1" x14ac:dyDescent="0.3">
      <c r="A421" s="566" t="s">
        <v>1730</v>
      </c>
      <c r="B421" s="567" t="s">
        <v>1468</v>
      </c>
      <c r="C421" s="567" t="s">
        <v>1549</v>
      </c>
      <c r="D421" s="567" t="s">
        <v>1627</v>
      </c>
      <c r="E421" s="567" t="s">
        <v>1628</v>
      </c>
      <c r="F421" s="570">
        <v>1</v>
      </c>
      <c r="G421" s="570">
        <v>1749</v>
      </c>
      <c r="H421" s="570">
        <v>1</v>
      </c>
      <c r="I421" s="570">
        <v>1749</v>
      </c>
      <c r="J421" s="570">
        <v>2</v>
      </c>
      <c r="K421" s="570">
        <v>3502</v>
      </c>
      <c r="L421" s="570">
        <v>2.0022870211549457</v>
      </c>
      <c r="M421" s="570">
        <v>1751</v>
      </c>
      <c r="N421" s="570"/>
      <c r="O421" s="570"/>
      <c r="P421" s="583"/>
      <c r="Q421" s="571"/>
    </row>
    <row r="422" spans="1:17" ht="14.4" customHeight="1" x14ac:dyDescent="0.3">
      <c r="A422" s="566" t="s">
        <v>1730</v>
      </c>
      <c r="B422" s="567" t="s">
        <v>1468</v>
      </c>
      <c r="C422" s="567" t="s">
        <v>1549</v>
      </c>
      <c r="D422" s="567" t="s">
        <v>1631</v>
      </c>
      <c r="E422" s="567" t="s">
        <v>1632</v>
      </c>
      <c r="F422" s="570">
        <v>46</v>
      </c>
      <c r="G422" s="570">
        <v>157550</v>
      </c>
      <c r="H422" s="570">
        <v>1</v>
      </c>
      <c r="I422" s="570">
        <v>3425</v>
      </c>
      <c r="J422" s="570">
        <v>42</v>
      </c>
      <c r="K422" s="570">
        <v>144102</v>
      </c>
      <c r="L422" s="570">
        <v>0.91464297048556009</v>
      </c>
      <c r="M422" s="570">
        <v>3431</v>
      </c>
      <c r="N422" s="570"/>
      <c r="O422" s="570"/>
      <c r="P422" s="583"/>
      <c r="Q422" s="571"/>
    </row>
    <row r="423" spans="1:17" ht="14.4" customHeight="1" x14ac:dyDescent="0.3">
      <c r="A423" s="566" t="s">
        <v>1730</v>
      </c>
      <c r="B423" s="567" t="s">
        <v>1468</v>
      </c>
      <c r="C423" s="567" t="s">
        <v>1549</v>
      </c>
      <c r="D423" s="567" t="s">
        <v>1633</v>
      </c>
      <c r="E423" s="567" t="s">
        <v>1482</v>
      </c>
      <c r="F423" s="570">
        <v>1</v>
      </c>
      <c r="G423" s="570">
        <v>16522</v>
      </c>
      <c r="H423" s="570">
        <v>1</v>
      </c>
      <c r="I423" s="570">
        <v>16522</v>
      </c>
      <c r="J423" s="570">
        <v>1</v>
      </c>
      <c r="K423" s="570">
        <v>14158</v>
      </c>
      <c r="L423" s="570">
        <v>0.85691804866238952</v>
      </c>
      <c r="M423" s="570">
        <v>14158</v>
      </c>
      <c r="N423" s="570"/>
      <c r="O423" s="570"/>
      <c r="P423" s="583"/>
      <c r="Q423" s="571"/>
    </row>
    <row r="424" spans="1:17" ht="14.4" customHeight="1" x14ac:dyDescent="0.3">
      <c r="A424" s="566" t="s">
        <v>1731</v>
      </c>
      <c r="B424" s="567" t="s">
        <v>1468</v>
      </c>
      <c r="C424" s="567" t="s">
        <v>1469</v>
      </c>
      <c r="D424" s="567" t="s">
        <v>1477</v>
      </c>
      <c r="E424" s="567" t="s">
        <v>1476</v>
      </c>
      <c r="F424" s="570">
        <v>0.1</v>
      </c>
      <c r="G424" s="570">
        <v>104.45</v>
      </c>
      <c r="H424" s="570">
        <v>1</v>
      </c>
      <c r="I424" s="570">
        <v>1044.5</v>
      </c>
      <c r="J424" s="570"/>
      <c r="K424" s="570"/>
      <c r="L424" s="570"/>
      <c r="M424" s="570"/>
      <c r="N424" s="570"/>
      <c r="O424" s="570"/>
      <c r="P424" s="583"/>
      <c r="Q424" s="571"/>
    </row>
    <row r="425" spans="1:17" ht="14.4" customHeight="1" x14ac:dyDescent="0.3">
      <c r="A425" s="566" t="s">
        <v>1731</v>
      </c>
      <c r="B425" s="567" t="s">
        <v>1468</v>
      </c>
      <c r="C425" s="567" t="s">
        <v>1469</v>
      </c>
      <c r="D425" s="567" t="s">
        <v>1478</v>
      </c>
      <c r="E425" s="567" t="s">
        <v>1476</v>
      </c>
      <c r="F425" s="570">
        <v>0.5</v>
      </c>
      <c r="G425" s="570">
        <v>1044.51</v>
      </c>
      <c r="H425" s="570">
        <v>1</v>
      </c>
      <c r="I425" s="570">
        <v>2089.02</v>
      </c>
      <c r="J425" s="570"/>
      <c r="K425" s="570"/>
      <c r="L425" s="570"/>
      <c r="M425" s="570"/>
      <c r="N425" s="570">
        <v>0.4</v>
      </c>
      <c r="O425" s="570">
        <v>866.13</v>
      </c>
      <c r="P425" s="583">
        <v>0.82922135738288771</v>
      </c>
      <c r="Q425" s="571">
        <v>2165.3249999999998</v>
      </c>
    </row>
    <row r="426" spans="1:17" ht="14.4" customHeight="1" x14ac:dyDescent="0.3">
      <c r="A426" s="566" t="s">
        <v>1731</v>
      </c>
      <c r="B426" s="567" t="s">
        <v>1468</v>
      </c>
      <c r="C426" s="567" t="s">
        <v>1485</v>
      </c>
      <c r="D426" s="567" t="s">
        <v>1488</v>
      </c>
      <c r="E426" s="567" t="s">
        <v>1489</v>
      </c>
      <c r="F426" s="570">
        <v>180</v>
      </c>
      <c r="G426" s="570">
        <v>221.4</v>
      </c>
      <c r="H426" s="570">
        <v>1</v>
      </c>
      <c r="I426" s="570">
        <v>1.23</v>
      </c>
      <c r="J426" s="570"/>
      <c r="K426" s="570"/>
      <c r="L426" s="570"/>
      <c r="M426" s="570"/>
      <c r="N426" s="570">
        <v>100</v>
      </c>
      <c r="O426" s="570">
        <v>190</v>
      </c>
      <c r="P426" s="583">
        <v>0.85817524841915083</v>
      </c>
      <c r="Q426" s="571">
        <v>1.9</v>
      </c>
    </row>
    <row r="427" spans="1:17" ht="14.4" customHeight="1" x14ac:dyDescent="0.3">
      <c r="A427" s="566" t="s">
        <v>1731</v>
      </c>
      <c r="B427" s="567" t="s">
        <v>1468</v>
      </c>
      <c r="C427" s="567" t="s">
        <v>1485</v>
      </c>
      <c r="D427" s="567" t="s">
        <v>1492</v>
      </c>
      <c r="E427" s="567" t="s">
        <v>1493</v>
      </c>
      <c r="F427" s="570">
        <v>300</v>
      </c>
      <c r="G427" s="570">
        <v>1365</v>
      </c>
      <c r="H427" s="570">
        <v>1</v>
      </c>
      <c r="I427" s="570">
        <v>4.55</v>
      </c>
      <c r="J427" s="570"/>
      <c r="K427" s="570"/>
      <c r="L427" s="570"/>
      <c r="M427" s="570"/>
      <c r="N427" s="570">
        <v>150</v>
      </c>
      <c r="O427" s="570">
        <v>699</v>
      </c>
      <c r="P427" s="583">
        <v>0.51208791208791204</v>
      </c>
      <c r="Q427" s="571">
        <v>4.66</v>
      </c>
    </row>
    <row r="428" spans="1:17" ht="14.4" customHeight="1" x14ac:dyDescent="0.3">
      <c r="A428" s="566" t="s">
        <v>1731</v>
      </c>
      <c r="B428" s="567" t="s">
        <v>1468</v>
      </c>
      <c r="C428" s="567" t="s">
        <v>1485</v>
      </c>
      <c r="D428" s="567" t="s">
        <v>1500</v>
      </c>
      <c r="E428" s="567" t="s">
        <v>1501</v>
      </c>
      <c r="F428" s="570"/>
      <c r="G428" s="570"/>
      <c r="H428" s="570"/>
      <c r="I428" s="570"/>
      <c r="J428" s="570"/>
      <c r="K428" s="570"/>
      <c r="L428" s="570"/>
      <c r="M428" s="570"/>
      <c r="N428" s="570">
        <v>2500</v>
      </c>
      <c r="O428" s="570">
        <v>13876</v>
      </c>
      <c r="P428" s="583"/>
      <c r="Q428" s="571">
        <v>5.5503999999999998</v>
      </c>
    </row>
    <row r="429" spans="1:17" ht="14.4" customHeight="1" x14ac:dyDescent="0.3">
      <c r="A429" s="566" t="s">
        <v>1731</v>
      </c>
      <c r="B429" s="567" t="s">
        <v>1468</v>
      </c>
      <c r="C429" s="567" t="s">
        <v>1485</v>
      </c>
      <c r="D429" s="567" t="s">
        <v>1502</v>
      </c>
      <c r="E429" s="567" t="s">
        <v>1503</v>
      </c>
      <c r="F429" s="570"/>
      <c r="G429" s="570"/>
      <c r="H429" s="570"/>
      <c r="I429" s="570"/>
      <c r="J429" s="570">
        <v>150</v>
      </c>
      <c r="K429" s="570">
        <v>1084.5</v>
      </c>
      <c r="L429" s="570"/>
      <c r="M429" s="570">
        <v>7.23</v>
      </c>
      <c r="N429" s="570"/>
      <c r="O429" s="570"/>
      <c r="P429" s="583"/>
      <c r="Q429" s="571"/>
    </row>
    <row r="430" spans="1:17" ht="14.4" customHeight="1" x14ac:dyDescent="0.3">
      <c r="A430" s="566" t="s">
        <v>1731</v>
      </c>
      <c r="B430" s="567" t="s">
        <v>1468</v>
      </c>
      <c r="C430" s="567" t="s">
        <v>1485</v>
      </c>
      <c r="D430" s="567" t="s">
        <v>1516</v>
      </c>
      <c r="E430" s="567" t="s">
        <v>1517</v>
      </c>
      <c r="F430" s="570"/>
      <c r="G430" s="570"/>
      <c r="H430" s="570"/>
      <c r="I430" s="570"/>
      <c r="J430" s="570">
        <v>580</v>
      </c>
      <c r="K430" s="570">
        <v>9239.4</v>
      </c>
      <c r="L430" s="570"/>
      <c r="M430" s="570">
        <v>15.93</v>
      </c>
      <c r="N430" s="570"/>
      <c r="O430" s="570"/>
      <c r="P430" s="583"/>
      <c r="Q430" s="571"/>
    </row>
    <row r="431" spans="1:17" ht="14.4" customHeight="1" x14ac:dyDescent="0.3">
      <c r="A431" s="566" t="s">
        <v>1731</v>
      </c>
      <c r="B431" s="567" t="s">
        <v>1468</v>
      </c>
      <c r="C431" s="567" t="s">
        <v>1485</v>
      </c>
      <c r="D431" s="567" t="s">
        <v>1522</v>
      </c>
      <c r="E431" s="567" t="s">
        <v>1523</v>
      </c>
      <c r="F431" s="570">
        <v>1</v>
      </c>
      <c r="G431" s="570">
        <v>2054.9699999999998</v>
      </c>
      <c r="H431" s="570">
        <v>1</v>
      </c>
      <c r="I431" s="570">
        <v>2054.9699999999998</v>
      </c>
      <c r="J431" s="570"/>
      <c r="K431" s="570"/>
      <c r="L431" s="570"/>
      <c r="M431" s="570"/>
      <c r="N431" s="570">
        <v>1</v>
      </c>
      <c r="O431" s="570">
        <v>2261.84</v>
      </c>
      <c r="P431" s="583">
        <v>1.1006681362744957</v>
      </c>
      <c r="Q431" s="571">
        <v>2261.84</v>
      </c>
    </row>
    <row r="432" spans="1:17" ht="14.4" customHeight="1" x14ac:dyDescent="0.3">
      <c r="A432" s="566" t="s">
        <v>1731</v>
      </c>
      <c r="B432" s="567" t="s">
        <v>1468</v>
      </c>
      <c r="C432" s="567" t="s">
        <v>1485</v>
      </c>
      <c r="D432" s="567" t="s">
        <v>1534</v>
      </c>
      <c r="E432" s="567" t="s">
        <v>1535</v>
      </c>
      <c r="F432" s="570">
        <v>410</v>
      </c>
      <c r="G432" s="570">
        <v>14329.5</v>
      </c>
      <c r="H432" s="570">
        <v>1</v>
      </c>
      <c r="I432" s="570">
        <v>34.950000000000003</v>
      </c>
      <c r="J432" s="570">
        <v>411</v>
      </c>
      <c r="K432" s="570">
        <v>12790.32</v>
      </c>
      <c r="L432" s="570">
        <v>0.89258662200355909</v>
      </c>
      <c r="M432" s="570">
        <v>31.12</v>
      </c>
      <c r="N432" s="570">
        <v>418</v>
      </c>
      <c r="O432" s="570">
        <v>13906.86</v>
      </c>
      <c r="P432" s="583">
        <v>0.97050560033497335</v>
      </c>
      <c r="Q432" s="571">
        <v>33.270000000000003</v>
      </c>
    </row>
    <row r="433" spans="1:17" ht="14.4" customHeight="1" x14ac:dyDescent="0.3">
      <c r="A433" s="566" t="s">
        <v>1731</v>
      </c>
      <c r="B433" s="567" t="s">
        <v>1468</v>
      </c>
      <c r="C433" s="567" t="s">
        <v>1549</v>
      </c>
      <c r="D433" s="567" t="s">
        <v>1556</v>
      </c>
      <c r="E433" s="567" t="s">
        <v>1557</v>
      </c>
      <c r="F433" s="570"/>
      <c r="G433" s="570"/>
      <c r="H433" s="570"/>
      <c r="I433" s="570"/>
      <c r="J433" s="570"/>
      <c r="K433" s="570"/>
      <c r="L433" s="570"/>
      <c r="M433" s="570"/>
      <c r="N433" s="570">
        <v>1</v>
      </c>
      <c r="O433" s="570">
        <v>420</v>
      </c>
      <c r="P433" s="583"/>
      <c r="Q433" s="571">
        <v>420</v>
      </c>
    </row>
    <row r="434" spans="1:17" ht="14.4" customHeight="1" x14ac:dyDescent="0.3">
      <c r="A434" s="566" t="s">
        <v>1731</v>
      </c>
      <c r="B434" s="567" t="s">
        <v>1468</v>
      </c>
      <c r="C434" s="567" t="s">
        <v>1549</v>
      </c>
      <c r="D434" s="567" t="s">
        <v>1573</v>
      </c>
      <c r="E434" s="567" t="s">
        <v>1574</v>
      </c>
      <c r="F434" s="570">
        <v>1</v>
      </c>
      <c r="G434" s="570">
        <v>417</v>
      </c>
      <c r="H434" s="570">
        <v>1</v>
      </c>
      <c r="I434" s="570">
        <v>417</v>
      </c>
      <c r="J434" s="570"/>
      <c r="K434" s="570"/>
      <c r="L434" s="570"/>
      <c r="M434" s="570"/>
      <c r="N434" s="570"/>
      <c r="O434" s="570"/>
      <c r="P434" s="583"/>
      <c r="Q434" s="571"/>
    </row>
    <row r="435" spans="1:17" ht="14.4" customHeight="1" x14ac:dyDescent="0.3">
      <c r="A435" s="566" t="s">
        <v>1731</v>
      </c>
      <c r="B435" s="567" t="s">
        <v>1468</v>
      </c>
      <c r="C435" s="567" t="s">
        <v>1549</v>
      </c>
      <c r="D435" s="567" t="s">
        <v>1579</v>
      </c>
      <c r="E435" s="567" t="s">
        <v>1580</v>
      </c>
      <c r="F435" s="570"/>
      <c r="G435" s="570"/>
      <c r="H435" s="570"/>
      <c r="I435" s="570"/>
      <c r="J435" s="570"/>
      <c r="K435" s="570"/>
      <c r="L435" s="570"/>
      <c r="M435" s="570"/>
      <c r="N435" s="570">
        <v>1</v>
      </c>
      <c r="O435" s="570">
        <v>1965</v>
      </c>
      <c r="P435" s="583"/>
      <c r="Q435" s="571">
        <v>1965</v>
      </c>
    </row>
    <row r="436" spans="1:17" ht="14.4" customHeight="1" x14ac:dyDescent="0.3">
      <c r="A436" s="566" t="s">
        <v>1731</v>
      </c>
      <c r="B436" s="567" t="s">
        <v>1468</v>
      </c>
      <c r="C436" s="567" t="s">
        <v>1549</v>
      </c>
      <c r="D436" s="567" t="s">
        <v>1597</v>
      </c>
      <c r="E436" s="567" t="s">
        <v>1598</v>
      </c>
      <c r="F436" s="570"/>
      <c r="G436" s="570"/>
      <c r="H436" s="570"/>
      <c r="I436" s="570"/>
      <c r="J436" s="570">
        <v>1</v>
      </c>
      <c r="K436" s="570">
        <v>1380</v>
      </c>
      <c r="L436" s="570"/>
      <c r="M436" s="570">
        <v>1380</v>
      </c>
      <c r="N436" s="570"/>
      <c r="O436" s="570"/>
      <c r="P436" s="583"/>
      <c r="Q436" s="571"/>
    </row>
    <row r="437" spans="1:17" ht="14.4" customHeight="1" x14ac:dyDescent="0.3">
      <c r="A437" s="566" t="s">
        <v>1731</v>
      </c>
      <c r="B437" s="567" t="s">
        <v>1468</v>
      </c>
      <c r="C437" s="567" t="s">
        <v>1549</v>
      </c>
      <c r="D437" s="567" t="s">
        <v>1609</v>
      </c>
      <c r="E437" s="567" t="s">
        <v>1610</v>
      </c>
      <c r="F437" s="570"/>
      <c r="G437" s="570"/>
      <c r="H437" s="570"/>
      <c r="I437" s="570"/>
      <c r="J437" s="570">
        <v>1</v>
      </c>
      <c r="K437" s="570">
        <v>2236</v>
      </c>
      <c r="L437" s="570"/>
      <c r="M437" s="570">
        <v>2236</v>
      </c>
      <c r="N437" s="570"/>
      <c r="O437" s="570"/>
      <c r="P437" s="583"/>
      <c r="Q437" s="571"/>
    </row>
    <row r="438" spans="1:17" ht="14.4" customHeight="1" x14ac:dyDescent="0.3">
      <c r="A438" s="566" t="s">
        <v>1731</v>
      </c>
      <c r="B438" s="567" t="s">
        <v>1468</v>
      </c>
      <c r="C438" s="567" t="s">
        <v>1549</v>
      </c>
      <c r="D438" s="567" t="s">
        <v>1617</v>
      </c>
      <c r="E438" s="567" t="s">
        <v>1618</v>
      </c>
      <c r="F438" s="570">
        <v>2</v>
      </c>
      <c r="G438" s="570">
        <v>972</v>
      </c>
      <c r="H438" s="570">
        <v>1</v>
      </c>
      <c r="I438" s="570">
        <v>486</v>
      </c>
      <c r="J438" s="570"/>
      <c r="K438" s="570"/>
      <c r="L438" s="570"/>
      <c r="M438" s="570"/>
      <c r="N438" s="570">
        <v>1</v>
      </c>
      <c r="O438" s="570">
        <v>487</v>
      </c>
      <c r="P438" s="583">
        <v>0.50102880658436211</v>
      </c>
      <c r="Q438" s="571">
        <v>487</v>
      </c>
    </row>
    <row r="439" spans="1:17" ht="14.4" customHeight="1" x14ac:dyDescent="0.3">
      <c r="A439" s="566" t="s">
        <v>1731</v>
      </c>
      <c r="B439" s="567" t="s">
        <v>1468</v>
      </c>
      <c r="C439" s="567" t="s">
        <v>1549</v>
      </c>
      <c r="D439" s="567" t="s">
        <v>1619</v>
      </c>
      <c r="E439" s="567" t="s">
        <v>1620</v>
      </c>
      <c r="F439" s="570">
        <v>1</v>
      </c>
      <c r="G439" s="570">
        <v>651</v>
      </c>
      <c r="H439" s="570">
        <v>1</v>
      </c>
      <c r="I439" s="570">
        <v>651</v>
      </c>
      <c r="J439" s="570"/>
      <c r="K439" s="570"/>
      <c r="L439" s="570"/>
      <c r="M439" s="570"/>
      <c r="N439" s="570">
        <v>1</v>
      </c>
      <c r="O439" s="570">
        <v>654</v>
      </c>
      <c r="P439" s="583">
        <v>1.0046082949308757</v>
      </c>
      <c r="Q439" s="571">
        <v>654</v>
      </c>
    </row>
    <row r="440" spans="1:17" ht="14.4" customHeight="1" x14ac:dyDescent="0.3">
      <c r="A440" s="566" t="s">
        <v>1731</v>
      </c>
      <c r="B440" s="567" t="s">
        <v>1468</v>
      </c>
      <c r="C440" s="567" t="s">
        <v>1549</v>
      </c>
      <c r="D440" s="567" t="s">
        <v>1627</v>
      </c>
      <c r="E440" s="567" t="s">
        <v>1628</v>
      </c>
      <c r="F440" s="570"/>
      <c r="G440" s="570"/>
      <c r="H440" s="570"/>
      <c r="I440" s="570"/>
      <c r="J440" s="570">
        <v>1</v>
      </c>
      <c r="K440" s="570">
        <v>1751</v>
      </c>
      <c r="L440" s="570"/>
      <c r="M440" s="570">
        <v>1751</v>
      </c>
      <c r="N440" s="570">
        <v>4</v>
      </c>
      <c r="O440" s="570">
        <v>7016</v>
      </c>
      <c r="P440" s="583"/>
      <c r="Q440" s="571">
        <v>1754</v>
      </c>
    </row>
    <row r="441" spans="1:17" ht="14.4" customHeight="1" x14ac:dyDescent="0.3">
      <c r="A441" s="566" t="s">
        <v>1731</v>
      </c>
      <c r="B441" s="567" t="s">
        <v>1468</v>
      </c>
      <c r="C441" s="567" t="s">
        <v>1549</v>
      </c>
      <c r="D441" s="567" t="s">
        <v>1629</v>
      </c>
      <c r="E441" s="567" t="s">
        <v>1630</v>
      </c>
      <c r="F441" s="570"/>
      <c r="G441" s="570"/>
      <c r="H441" s="570"/>
      <c r="I441" s="570"/>
      <c r="J441" s="570"/>
      <c r="K441" s="570"/>
      <c r="L441" s="570"/>
      <c r="M441" s="570"/>
      <c r="N441" s="570">
        <v>3</v>
      </c>
      <c r="O441" s="570">
        <v>1230</v>
      </c>
      <c r="P441" s="583"/>
      <c r="Q441" s="571">
        <v>410</v>
      </c>
    </row>
    <row r="442" spans="1:17" ht="14.4" customHeight="1" x14ac:dyDescent="0.3">
      <c r="A442" s="566" t="s">
        <v>1731</v>
      </c>
      <c r="B442" s="567" t="s">
        <v>1468</v>
      </c>
      <c r="C442" s="567" t="s">
        <v>1549</v>
      </c>
      <c r="D442" s="567" t="s">
        <v>1633</v>
      </c>
      <c r="E442" s="567" t="s">
        <v>1482</v>
      </c>
      <c r="F442" s="570">
        <v>2</v>
      </c>
      <c r="G442" s="570">
        <v>33044</v>
      </c>
      <c r="H442" s="570">
        <v>1</v>
      </c>
      <c r="I442" s="570">
        <v>16522</v>
      </c>
      <c r="J442" s="570"/>
      <c r="K442" s="570"/>
      <c r="L442" s="570"/>
      <c r="M442" s="570"/>
      <c r="N442" s="570"/>
      <c r="O442" s="570"/>
      <c r="P442" s="583"/>
      <c r="Q442" s="571"/>
    </row>
    <row r="443" spans="1:17" ht="14.4" customHeight="1" x14ac:dyDescent="0.3">
      <c r="A443" s="566" t="s">
        <v>1731</v>
      </c>
      <c r="B443" s="567" t="s">
        <v>1468</v>
      </c>
      <c r="C443" s="567" t="s">
        <v>1549</v>
      </c>
      <c r="D443" s="567" t="s">
        <v>1638</v>
      </c>
      <c r="E443" s="567" t="s">
        <v>1639</v>
      </c>
      <c r="F443" s="570"/>
      <c r="G443" s="570"/>
      <c r="H443" s="570"/>
      <c r="I443" s="570"/>
      <c r="J443" s="570"/>
      <c r="K443" s="570"/>
      <c r="L443" s="570"/>
      <c r="M443" s="570"/>
      <c r="N443" s="570">
        <v>1</v>
      </c>
      <c r="O443" s="570">
        <v>14328</v>
      </c>
      <c r="P443" s="583"/>
      <c r="Q443" s="571">
        <v>14328</v>
      </c>
    </row>
    <row r="444" spans="1:17" ht="14.4" customHeight="1" x14ac:dyDescent="0.3">
      <c r="A444" s="566" t="s">
        <v>1732</v>
      </c>
      <c r="B444" s="567" t="s">
        <v>1468</v>
      </c>
      <c r="C444" s="567" t="s">
        <v>1469</v>
      </c>
      <c r="D444" s="567" t="s">
        <v>1478</v>
      </c>
      <c r="E444" s="567" t="s">
        <v>1476</v>
      </c>
      <c r="F444" s="570"/>
      <c r="G444" s="570"/>
      <c r="H444" s="570"/>
      <c r="I444" s="570"/>
      <c r="J444" s="570">
        <v>0.5</v>
      </c>
      <c r="K444" s="570">
        <v>1082.6600000000001</v>
      </c>
      <c r="L444" s="570"/>
      <c r="M444" s="570">
        <v>2165.3200000000002</v>
      </c>
      <c r="N444" s="570">
        <v>0.5</v>
      </c>
      <c r="O444" s="570">
        <v>1092.1600000000001</v>
      </c>
      <c r="P444" s="583"/>
      <c r="Q444" s="571">
        <v>2184.3200000000002</v>
      </c>
    </row>
    <row r="445" spans="1:17" ht="14.4" customHeight="1" x14ac:dyDescent="0.3">
      <c r="A445" s="566" t="s">
        <v>1732</v>
      </c>
      <c r="B445" s="567" t="s">
        <v>1468</v>
      </c>
      <c r="C445" s="567" t="s">
        <v>1469</v>
      </c>
      <c r="D445" s="567" t="s">
        <v>1479</v>
      </c>
      <c r="E445" s="567" t="s">
        <v>1480</v>
      </c>
      <c r="F445" s="570"/>
      <c r="G445" s="570"/>
      <c r="H445" s="570"/>
      <c r="I445" s="570"/>
      <c r="J445" s="570">
        <v>0.1</v>
      </c>
      <c r="K445" s="570">
        <v>93.66</v>
      </c>
      <c r="L445" s="570"/>
      <c r="M445" s="570">
        <v>936.59999999999991</v>
      </c>
      <c r="N445" s="570"/>
      <c r="O445" s="570"/>
      <c r="P445" s="583"/>
      <c r="Q445" s="571"/>
    </row>
    <row r="446" spans="1:17" ht="14.4" customHeight="1" x14ac:dyDescent="0.3">
      <c r="A446" s="566" t="s">
        <v>1732</v>
      </c>
      <c r="B446" s="567" t="s">
        <v>1468</v>
      </c>
      <c r="C446" s="567" t="s">
        <v>1485</v>
      </c>
      <c r="D446" s="567" t="s">
        <v>1492</v>
      </c>
      <c r="E446" s="567" t="s">
        <v>1493</v>
      </c>
      <c r="F446" s="570">
        <v>150</v>
      </c>
      <c r="G446" s="570">
        <v>682.5</v>
      </c>
      <c r="H446" s="570">
        <v>1</v>
      </c>
      <c r="I446" s="570">
        <v>4.55</v>
      </c>
      <c r="J446" s="570"/>
      <c r="K446" s="570"/>
      <c r="L446" s="570"/>
      <c r="M446" s="570"/>
      <c r="N446" s="570"/>
      <c r="O446" s="570"/>
      <c r="P446" s="583"/>
      <c r="Q446" s="571"/>
    </row>
    <row r="447" spans="1:17" ht="14.4" customHeight="1" x14ac:dyDescent="0.3">
      <c r="A447" s="566" t="s">
        <v>1732</v>
      </c>
      <c r="B447" s="567" t="s">
        <v>1468</v>
      </c>
      <c r="C447" s="567" t="s">
        <v>1485</v>
      </c>
      <c r="D447" s="567" t="s">
        <v>1500</v>
      </c>
      <c r="E447" s="567" t="s">
        <v>1501</v>
      </c>
      <c r="F447" s="570"/>
      <c r="G447" s="570"/>
      <c r="H447" s="570"/>
      <c r="I447" s="570"/>
      <c r="J447" s="570"/>
      <c r="K447" s="570"/>
      <c r="L447" s="570"/>
      <c r="M447" s="570"/>
      <c r="N447" s="570">
        <v>1000</v>
      </c>
      <c r="O447" s="570">
        <v>5530</v>
      </c>
      <c r="P447" s="583"/>
      <c r="Q447" s="571">
        <v>5.53</v>
      </c>
    </row>
    <row r="448" spans="1:17" ht="14.4" customHeight="1" x14ac:dyDescent="0.3">
      <c r="A448" s="566" t="s">
        <v>1732</v>
      </c>
      <c r="B448" s="567" t="s">
        <v>1468</v>
      </c>
      <c r="C448" s="567" t="s">
        <v>1485</v>
      </c>
      <c r="D448" s="567" t="s">
        <v>1516</v>
      </c>
      <c r="E448" s="567" t="s">
        <v>1517</v>
      </c>
      <c r="F448" s="570"/>
      <c r="G448" s="570"/>
      <c r="H448" s="570"/>
      <c r="I448" s="570"/>
      <c r="J448" s="570">
        <v>6849</v>
      </c>
      <c r="K448" s="570">
        <v>110785.01999999999</v>
      </c>
      <c r="L448" s="570"/>
      <c r="M448" s="570">
        <v>16.175356986421374</v>
      </c>
      <c r="N448" s="570">
        <v>3760</v>
      </c>
      <c r="O448" s="570">
        <v>64914.770000000004</v>
      </c>
      <c r="P448" s="583"/>
      <c r="Q448" s="571">
        <v>17.264566489361702</v>
      </c>
    </row>
    <row r="449" spans="1:17" ht="14.4" customHeight="1" x14ac:dyDescent="0.3">
      <c r="A449" s="566" t="s">
        <v>1732</v>
      </c>
      <c r="B449" s="567" t="s">
        <v>1468</v>
      </c>
      <c r="C449" s="567" t="s">
        <v>1485</v>
      </c>
      <c r="D449" s="567" t="s">
        <v>1526</v>
      </c>
      <c r="E449" s="567" t="s">
        <v>1527</v>
      </c>
      <c r="F449" s="570"/>
      <c r="G449" s="570"/>
      <c r="H449" s="570"/>
      <c r="I449" s="570"/>
      <c r="J449" s="570">
        <v>680</v>
      </c>
      <c r="K449" s="570">
        <v>1999.2</v>
      </c>
      <c r="L449" s="570"/>
      <c r="M449" s="570">
        <v>2.94</v>
      </c>
      <c r="N449" s="570"/>
      <c r="O449" s="570"/>
      <c r="P449" s="583"/>
      <c r="Q449" s="571"/>
    </row>
    <row r="450" spans="1:17" ht="14.4" customHeight="1" x14ac:dyDescent="0.3">
      <c r="A450" s="566" t="s">
        <v>1732</v>
      </c>
      <c r="B450" s="567" t="s">
        <v>1468</v>
      </c>
      <c r="C450" s="567" t="s">
        <v>1485</v>
      </c>
      <c r="D450" s="567" t="s">
        <v>1534</v>
      </c>
      <c r="E450" s="567" t="s">
        <v>1535</v>
      </c>
      <c r="F450" s="570"/>
      <c r="G450" s="570"/>
      <c r="H450" s="570"/>
      <c r="I450" s="570"/>
      <c r="J450" s="570">
        <v>4334</v>
      </c>
      <c r="K450" s="570">
        <v>138353.35999999999</v>
      </c>
      <c r="L450" s="570"/>
      <c r="M450" s="570">
        <v>31.92278726349792</v>
      </c>
      <c r="N450" s="570">
        <v>410</v>
      </c>
      <c r="O450" s="570">
        <v>13497.2</v>
      </c>
      <c r="P450" s="583"/>
      <c r="Q450" s="571">
        <v>32.92</v>
      </c>
    </row>
    <row r="451" spans="1:17" ht="14.4" customHeight="1" x14ac:dyDescent="0.3">
      <c r="A451" s="566" t="s">
        <v>1732</v>
      </c>
      <c r="B451" s="567" t="s">
        <v>1468</v>
      </c>
      <c r="C451" s="567" t="s">
        <v>1549</v>
      </c>
      <c r="D451" s="567" t="s">
        <v>1556</v>
      </c>
      <c r="E451" s="567" t="s">
        <v>1557</v>
      </c>
      <c r="F451" s="570"/>
      <c r="G451" s="570"/>
      <c r="H451" s="570"/>
      <c r="I451" s="570"/>
      <c r="J451" s="570"/>
      <c r="K451" s="570"/>
      <c r="L451" s="570"/>
      <c r="M451" s="570"/>
      <c r="N451" s="570">
        <v>1</v>
      </c>
      <c r="O451" s="570">
        <v>420</v>
      </c>
      <c r="P451" s="583"/>
      <c r="Q451" s="571">
        <v>420</v>
      </c>
    </row>
    <row r="452" spans="1:17" ht="14.4" customHeight="1" x14ac:dyDescent="0.3">
      <c r="A452" s="566" t="s">
        <v>1732</v>
      </c>
      <c r="B452" s="567" t="s">
        <v>1468</v>
      </c>
      <c r="C452" s="567" t="s">
        <v>1549</v>
      </c>
      <c r="D452" s="567" t="s">
        <v>1609</v>
      </c>
      <c r="E452" s="567" t="s">
        <v>1610</v>
      </c>
      <c r="F452" s="570"/>
      <c r="G452" s="570"/>
      <c r="H452" s="570"/>
      <c r="I452" s="570"/>
      <c r="J452" s="570">
        <v>13</v>
      </c>
      <c r="K452" s="570">
        <v>29068</v>
      </c>
      <c r="L452" s="570"/>
      <c r="M452" s="570">
        <v>2236</v>
      </c>
      <c r="N452" s="570">
        <v>7</v>
      </c>
      <c r="O452" s="570">
        <v>15694</v>
      </c>
      <c r="P452" s="583"/>
      <c r="Q452" s="571">
        <v>2242</v>
      </c>
    </row>
    <row r="453" spans="1:17" ht="14.4" customHeight="1" x14ac:dyDescent="0.3">
      <c r="A453" s="566" t="s">
        <v>1732</v>
      </c>
      <c r="B453" s="567" t="s">
        <v>1468</v>
      </c>
      <c r="C453" s="567" t="s">
        <v>1549</v>
      </c>
      <c r="D453" s="567" t="s">
        <v>1611</v>
      </c>
      <c r="E453" s="567" t="s">
        <v>1612</v>
      </c>
      <c r="F453" s="570"/>
      <c r="G453" s="570"/>
      <c r="H453" s="570"/>
      <c r="I453" s="570"/>
      <c r="J453" s="570">
        <v>1</v>
      </c>
      <c r="K453" s="570">
        <v>1283</v>
      </c>
      <c r="L453" s="570"/>
      <c r="M453" s="570">
        <v>1283</v>
      </c>
      <c r="N453" s="570"/>
      <c r="O453" s="570"/>
      <c r="P453" s="583"/>
      <c r="Q453" s="571"/>
    </row>
    <row r="454" spans="1:17" ht="14.4" customHeight="1" x14ac:dyDescent="0.3">
      <c r="A454" s="566" t="s">
        <v>1732</v>
      </c>
      <c r="B454" s="567" t="s">
        <v>1468</v>
      </c>
      <c r="C454" s="567" t="s">
        <v>1549</v>
      </c>
      <c r="D454" s="567" t="s">
        <v>1617</v>
      </c>
      <c r="E454" s="567" t="s">
        <v>1618</v>
      </c>
      <c r="F454" s="570">
        <v>1</v>
      </c>
      <c r="G454" s="570">
        <v>486</v>
      </c>
      <c r="H454" s="570">
        <v>1</v>
      </c>
      <c r="I454" s="570">
        <v>486</v>
      </c>
      <c r="J454" s="570"/>
      <c r="K454" s="570"/>
      <c r="L454" s="570"/>
      <c r="M454" s="570"/>
      <c r="N454" s="570"/>
      <c r="O454" s="570"/>
      <c r="P454" s="583"/>
      <c r="Q454" s="571"/>
    </row>
    <row r="455" spans="1:17" ht="14.4" customHeight="1" x14ac:dyDescent="0.3">
      <c r="A455" s="566" t="s">
        <v>1732</v>
      </c>
      <c r="B455" s="567" t="s">
        <v>1468</v>
      </c>
      <c r="C455" s="567" t="s">
        <v>1549</v>
      </c>
      <c r="D455" s="567" t="s">
        <v>1627</v>
      </c>
      <c r="E455" s="567" t="s">
        <v>1628</v>
      </c>
      <c r="F455" s="570"/>
      <c r="G455" s="570"/>
      <c r="H455" s="570"/>
      <c r="I455" s="570"/>
      <c r="J455" s="570">
        <v>14</v>
      </c>
      <c r="K455" s="570">
        <v>24514</v>
      </c>
      <c r="L455" s="570"/>
      <c r="M455" s="570">
        <v>1751</v>
      </c>
      <c r="N455" s="570">
        <v>10</v>
      </c>
      <c r="O455" s="570">
        <v>17540</v>
      </c>
      <c r="P455" s="583"/>
      <c r="Q455" s="571">
        <v>1754</v>
      </c>
    </row>
    <row r="456" spans="1:17" ht="14.4" customHeight="1" x14ac:dyDescent="0.3">
      <c r="A456" s="566" t="s">
        <v>1732</v>
      </c>
      <c r="B456" s="567" t="s">
        <v>1468</v>
      </c>
      <c r="C456" s="567" t="s">
        <v>1549</v>
      </c>
      <c r="D456" s="567" t="s">
        <v>1629</v>
      </c>
      <c r="E456" s="567" t="s">
        <v>1630</v>
      </c>
      <c r="F456" s="570"/>
      <c r="G456" s="570"/>
      <c r="H456" s="570"/>
      <c r="I456" s="570"/>
      <c r="J456" s="570"/>
      <c r="K456" s="570"/>
      <c r="L456" s="570"/>
      <c r="M456" s="570"/>
      <c r="N456" s="570">
        <v>2</v>
      </c>
      <c r="O456" s="570">
        <v>820</v>
      </c>
      <c r="P456" s="583"/>
      <c r="Q456" s="571">
        <v>410</v>
      </c>
    </row>
    <row r="457" spans="1:17" ht="14.4" customHeight="1" x14ac:dyDescent="0.3">
      <c r="A457" s="566" t="s">
        <v>1732</v>
      </c>
      <c r="B457" s="567" t="s">
        <v>1468</v>
      </c>
      <c r="C457" s="567" t="s">
        <v>1549</v>
      </c>
      <c r="D457" s="567" t="s">
        <v>1633</v>
      </c>
      <c r="E457" s="567" t="s">
        <v>1482</v>
      </c>
      <c r="F457" s="570"/>
      <c r="G457" s="570"/>
      <c r="H457" s="570"/>
      <c r="I457" s="570"/>
      <c r="J457" s="570">
        <v>12</v>
      </c>
      <c r="K457" s="570">
        <v>172264</v>
      </c>
      <c r="L457" s="570"/>
      <c r="M457" s="570">
        <v>14355.333333333334</v>
      </c>
      <c r="N457" s="570"/>
      <c r="O457" s="570"/>
      <c r="P457" s="583"/>
      <c r="Q457" s="571"/>
    </row>
    <row r="458" spans="1:17" ht="14.4" customHeight="1" x14ac:dyDescent="0.3">
      <c r="A458" s="566" t="s">
        <v>1732</v>
      </c>
      <c r="B458" s="567" t="s">
        <v>1468</v>
      </c>
      <c r="C458" s="567" t="s">
        <v>1549</v>
      </c>
      <c r="D458" s="567" t="s">
        <v>1638</v>
      </c>
      <c r="E458" s="567" t="s">
        <v>1639</v>
      </c>
      <c r="F458" s="570"/>
      <c r="G458" s="570"/>
      <c r="H458" s="570"/>
      <c r="I458" s="570"/>
      <c r="J458" s="570"/>
      <c r="K458" s="570"/>
      <c r="L458" s="570"/>
      <c r="M458" s="570"/>
      <c r="N458" s="570">
        <v>1</v>
      </c>
      <c r="O458" s="570">
        <v>14328</v>
      </c>
      <c r="P458" s="583"/>
      <c r="Q458" s="571">
        <v>14328</v>
      </c>
    </row>
    <row r="459" spans="1:17" ht="14.4" customHeight="1" x14ac:dyDescent="0.3">
      <c r="A459" s="566" t="s">
        <v>1733</v>
      </c>
      <c r="B459" s="567" t="s">
        <v>1468</v>
      </c>
      <c r="C459" s="567" t="s">
        <v>1469</v>
      </c>
      <c r="D459" s="567" t="s">
        <v>1474</v>
      </c>
      <c r="E459" s="567" t="s">
        <v>1471</v>
      </c>
      <c r="F459" s="570">
        <v>0.1</v>
      </c>
      <c r="G459" s="570">
        <v>138.57</v>
      </c>
      <c r="H459" s="570">
        <v>1</v>
      </c>
      <c r="I459" s="570">
        <v>1385.6999999999998</v>
      </c>
      <c r="J459" s="570"/>
      <c r="K459" s="570"/>
      <c r="L459" s="570"/>
      <c r="M459" s="570"/>
      <c r="N459" s="570"/>
      <c r="O459" s="570"/>
      <c r="P459" s="583"/>
      <c r="Q459" s="571"/>
    </row>
    <row r="460" spans="1:17" ht="14.4" customHeight="1" x14ac:dyDescent="0.3">
      <c r="A460" s="566" t="s">
        <v>1733</v>
      </c>
      <c r="B460" s="567" t="s">
        <v>1468</v>
      </c>
      <c r="C460" s="567" t="s">
        <v>1469</v>
      </c>
      <c r="D460" s="567" t="s">
        <v>1477</v>
      </c>
      <c r="E460" s="567" t="s">
        <v>1476</v>
      </c>
      <c r="F460" s="570">
        <v>2.6</v>
      </c>
      <c r="G460" s="570">
        <v>3336.84</v>
      </c>
      <c r="H460" s="570">
        <v>1</v>
      </c>
      <c r="I460" s="570">
        <v>1283.4000000000001</v>
      </c>
      <c r="J460" s="570">
        <v>1.1499999999999999</v>
      </c>
      <c r="K460" s="570">
        <v>1245.04</v>
      </c>
      <c r="L460" s="570">
        <v>0.37311947830881909</v>
      </c>
      <c r="M460" s="570">
        <v>1082.6434782608696</v>
      </c>
      <c r="N460" s="570">
        <v>4.8</v>
      </c>
      <c r="O460" s="570">
        <v>5208.12</v>
      </c>
      <c r="P460" s="583">
        <v>1.5607940446650124</v>
      </c>
      <c r="Q460" s="571">
        <v>1085.0250000000001</v>
      </c>
    </row>
    <row r="461" spans="1:17" ht="14.4" customHeight="1" x14ac:dyDescent="0.3">
      <c r="A461" s="566" t="s">
        <v>1733</v>
      </c>
      <c r="B461" s="567" t="s">
        <v>1468</v>
      </c>
      <c r="C461" s="567" t="s">
        <v>1469</v>
      </c>
      <c r="D461" s="567" t="s">
        <v>1478</v>
      </c>
      <c r="E461" s="567" t="s">
        <v>1476</v>
      </c>
      <c r="F461" s="570">
        <v>20.85</v>
      </c>
      <c r="G461" s="570">
        <v>48405.52</v>
      </c>
      <c r="H461" s="570">
        <v>1</v>
      </c>
      <c r="I461" s="570">
        <v>2321.6076738609108</v>
      </c>
      <c r="J461" s="570">
        <v>27.700000000000003</v>
      </c>
      <c r="K461" s="570">
        <v>59979.380000000005</v>
      </c>
      <c r="L461" s="570">
        <v>1.2391020693507684</v>
      </c>
      <c r="M461" s="570">
        <v>2165.3205776173286</v>
      </c>
      <c r="N461" s="570">
        <v>31.8</v>
      </c>
      <c r="O461" s="570">
        <v>69171.540000000008</v>
      </c>
      <c r="P461" s="583">
        <v>1.4290010726049429</v>
      </c>
      <c r="Q461" s="571">
        <v>2175.2056603773585</v>
      </c>
    </row>
    <row r="462" spans="1:17" ht="14.4" customHeight="1" x14ac:dyDescent="0.3">
      <c r="A462" s="566" t="s">
        <v>1733</v>
      </c>
      <c r="B462" s="567" t="s">
        <v>1468</v>
      </c>
      <c r="C462" s="567" t="s">
        <v>1469</v>
      </c>
      <c r="D462" s="567" t="s">
        <v>1479</v>
      </c>
      <c r="E462" s="567" t="s">
        <v>1480</v>
      </c>
      <c r="F462" s="570">
        <v>1.1000000000000003</v>
      </c>
      <c r="G462" s="570">
        <v>996.2600000000001</v>
      </c>
      <c r="H462" s="570">
        <v>1</v>
      </c>
      <c r="I462" s="570">
        <v>905.69090909090892</v>
      </c>
      <c r="J462" s="570">
        <v>2.1300000000000003</v>
      </c>
      <c r="K462" s="570">
        <v>1990.27</v>
      </c>
      <c r="L462" s="570">
        <v>1.9977415534097522</v>
      </c>
      <c r="M462" s="570">
        <v>934.39906103286364</v>
      </c>
      <c r="N462" s="570">
        <v>1.8000000000000003</v>
      </c>
      <c r="O462" s="570">
        <v>1695.7199999999998</v>
      </c>
      <c r="P462" s="583">
        <v>1.7020858008953483</v>
      </c>
      <c r="Q462" s="571">
        <v>942.06666666666638</v>
      </c>
    </row>
    <row r="463" spans="1:17" ht="14.4" customHeight="1" x14ac:dyDescent="0.3">
      <c r="A463" s="566" t="s">
        <v>1733</v>
      </c>
      <c r="B463" s="567" t="s">
        <v>1468</v>
      </c>
      <c r="C463" s="567" t="s">
        <v>1485</v>
      </c>
      <c r="D463" s="567" t="s">
        <v>1492</v>
      </c>
      <c r="E463" s="567" t="s">
        <v>1493</v>
      </c>
      <c r="F463" s="570">
        <v>400</v>
      </c>
      <c r="G463" s="570">
        <v>1820</v>
      </c>
      <c r="H463" s="570">
        <v>1</v>
      </c>
      <c r="I463" s="570">
        <v>4.55</v>
      </c>
      <c r="J463" s="570"/>
      <c r="K463" s="570"/>
      <c r="L463" s="570"/>
      <c r="M463" s="570"/>
      <c r="N463" s="570"/>
      <c r="O463" s="570"/>
      <c r="P463" s="583"/>
      <c r="Q463" s="571"/>
    </row>
    <row r="464" spans="1:17" ht="14.4" customHeight="1" x14ac:dyDescent="0.3">
      <c r="A464" s="566" t="s">
        <v>1733</v>
      </c>
      <c r="B464" s="567" t="s">
        <v>1468</v>
      </c>
      <c r="C464" s="567" t="s">
        <v>1485</v>
      </c>
      <c r="D464" s="567" t="s">
        <v>1500</v>
      </c>
      <c r="E464" s="567" t="s">
        <v>1501</v>
      </c>
      <c r="F464" s="570"/>
      <c r="G464" s="570"/>
      <c r="H464" s="570"/>
      <c r="I464" s="570"/>
      <c r="J464" s="570"/>
      <c r="K464" s="570"/>
      <c r="L464" s="570"/>
      <c r="M464" s="570"/>
      <c r="N464" s="570">
        <v>1000</v>
      </c>
      <c r="O464" s="570">
        <v>5560</v>
      </c>
      <c r="P464" s="583"/>
      <c r="Q464" s="571">
        <v>5.56</v>
      </c>
    </row>
    <row r="465" spans="1:17" ht="14.4" customHeight="1" x14ac:dyDescent="0.3">
      <c r="A465" s="566" t="s">
        <v>1733</v>
      </c>
      <c r="B465" s="567" t="s">
        <v>1468</v>
      </c>
      <c r="C465" s="567" t="s">
        <v>1485</v>
      </c>
      <c r="D465" s="567" t="s">
        <v>1502</v>
      </c>
      <c r="E465" s="567" t="s">
        <v>1503</v>
      </c>
      <c r="F465" s="570"/>
      <c r="G465" s="570"/>
      <c r="H465" s="570"/>
      <c r="I465" s="570"/>
      <c r="J465" s="570"/>
      <c r="K465" s="570"/>
      <c r="L465" s="570"/>
      <c r="M465" s="570"/>
      <c r="N465" s="570">
        <v>130</v>
      </c>
      <c r="O465" s="570">
        <v>1028.3</v>
      </c>
      <c r="P465" s="583"/>
      <c r="Q465" s="571">
        <v>7.9099999999999993</v>
      </c>
    </row>
    <row r="466" spans="1:17" ht="14.4" customHeight="1" x14ac:dyDescent="0.3">
      <c r="A466" s="566" t="s">
        <v>1733</v>
      </c>
      <c r="B466" s="567" t="s">
        <v>1468</v>
      </c>
      <c r="C466" s="567" t="s">
        <v>1485</v>
      </c>
      <c r="D466" s="567" t="s">
        <v>1518</v>
      </c>
      <c r="E466" s="567" t="s">
        <v>1519</v>
      </c>
      <c r="F466" s="570">
        <v>3.1</v>
      </c>
      <c r="G466" s="570">
        <v>2745.94</v>
      </c>
      <c r="H466" s="570">
        <v>1</v>
      </c>
      <c r="I466" s="570">
        <v>885.78709677419351</v>
      </c>
      <c r="J466" s="570">
        <v>4.5</v>
      </c>
      <c r="K466" s="570">
        <v>3986.05</v>
      </c>
      <c r="L466" s="570">
        <v>1.4516158401130397</v>
      </c>
      <c r="M466" s="570">
        <v>885.78888888888889</v>
      </c>
      <c r="N466" s="570"/>
      <c r="O466" s="570"/>
      <c r="P466" s="583"/>
      <c r="Q466" s="571"/>
    </row>
    <row r="467" spans="1:17" ht="14.4" customHeight="1" x14ac:dyDescent="0.3">
      <c r="A467" s="566" t="s">
        <v>1733</v>
      </c>
      <c r="B467" s="567" t="s">
        <v>1468</v>
      </c>
      <c r="C467" s="567" t="s">
        <v>1485</v>
      </c>
      <c r="D467" s="567" t="s">
        <v>1520</v>
      </c>
      <c r="E467" s="567" t="s">
        <v>1521</v>
      </c>
      <c r="F467" s="570">
        <v>16.7</v>
      </c>
      <c r="G467" s="570">
        <v>37504.68</v>
      </c>
      <c r="H467" s="570">
        <v>1</v>
      </c>
      <c r="I467" s="570">
        <v>2245.7892215568863</v>
      </c>
      <c r="J467" s="570">
        <v>28.1</v>
      </c>
      <c r="K467" s="570">
        <v>61955.490000000005</v>
      </c>
      <c r="L467" s="570">
        <v>1.6519402378583155</v>
      </c>
      <c r="M467" s="570">
        <v>2204.8217081850535</v>
      </c>
      <c r="N467" s="570">
        <v>12.9</v>
      </c>
      <c r="O467" s="570">
        <v>38816.74</v>
      </c>
      <c r="P467" s="583">
        <v>1.0349839006758623</v>
      </c>
      <c r="Q467" s="571">
        <v>3009.0496124031006</v>
      </c>
    </row>
    <row r="468" spans="1:17" ht="14.4" customHeight="1" x14ac:dyDescent="0.3">
      <c r="A468" s="566" t="s">
        <v>1733</v>
      </c>
      <c r="B468" s="567" t="s">
        <v>1468</v>
      </c>
      <c r="C468" s="567" t="s">
        <v>1485</v>
      </c>
      <c r="D468" s="567" t="s">
        <v>1526</v>
      </c>
      <c r="E468" s="567" t="s">
        <v>1527</v>
      </c>
      <c r="F468" s="570"/>
      <c r="G468" s="570"/>
      <c r="H468" s="570"/>
      <c r="I468" s="570"/>
      <c r="J468" s="570">
        <v>654</v>
      </c>
      <c r="K468" s="570">
        <v>1922.76</v>
      </c>
      <c r="L468" s="570"/>
      <c r="M468" s="570">
        <v>2.94</v>
      </c>
      <c r="N468" s="570">
        <v>647</v>
      </c>
      <c r="O468" s="570">
        <v>2018.64</v>
      </c>
      <c r="P468" s="583"/>
      <c r="Q468" s="571">
        <v>3.12</v>
      </c>
    </row>
    <row r="469" spans="1:17" ht="14.4" customHeight="1" x14ac:dyDescent="0.3">
      <c r="A469" s="566" t="s">
        <v>1733</v>
      </c>
      <c r="B469" s="567" t="s">
        <v>1468</v>
      </c>
      <c r="C469" s="567" t="s">
        <v>1485</v>
      </c>
      <c r="D469" s="567" t="s">
        <v>1534</v>
      </c>
      <c r="E469" s="567" t="s">
        <v>1535</v>
      </c>
      <c r="F469" s="570">
        <v>18403</v>
      </c>
      <c r="G469" s="570">
        <v>637907.11</v>
      </c>
      <c r="H469" s="570">
        <v>1</v>
      </c>
      <c r="I469" s="570">
        <v>34.663213063087539</v>
      </c>
      <c r="J469" s="570">
        <v>24114</v>
      </c>
      <c r="K469" s="570">
        <v>768294.9</v>
      </c>
      <c r="L469" s="570">
        <v>1.2043993364488446</v>
      </c>
      <c r="M469" s="570">
        <v>31.860947997014183</v>
      </c>
      <c r="N469" s="570">
        <v>30673</v>
      </c>
      <c r="O469" s="570">
        <v>1017314.4599999998</v>
      </c>
      <c r="P469" s="583">
        <v>1.5947689625218315</v>
      </c>
      <c r="Q469" s="571">
        <v>33.16644801617057</v>
      </c>
    </row>
    <row r="470" spans="1:17" ht="14.4" customHeight="1" x14ac:dyDescent="0.3">
      <c r="A470" s="566" t="s">
        <v>1733</v>
      </c>
      <c r="B470" s="567" t="s">
        <v>1468</v>
      </c>
      <c r="C470" s="567" t="s">
        <v>1485</v>
      </c>
      <c r="D470" s="567" t="s">
        <v>1542</v>
      </c>
      <c r="E470" s="567" t="s">
        <v>1734</v>
      </c>
      <c r="F470" s="570">
        <v>3</v>
      </c>
      <c r="G470" s="570">
        <v>1239611.3400000001</v>
      </c>
      <c r="H470" s="570">
        <v>1</v>
      </c>
      <c r="I470" s="570">
        <v>413203.78</v>
      </c>
      <c r="J470" s="570"/>
      <c r="K470" s="570"/>
      <c r="L470" s="570"/>
      <c r="M470" s="570"/>
      <c r="N470" s="570"/>
      <c r="O470" s="570"/>
      <c r="P470" s="583"/>
      <c r="Q470" s="571"/>
    </row>
    <row r="471" spans="1:17" ht="14.4" customHeight="1" x14ac:dyDescent="0.3">
      <c r="A471" s="566" t="s">
        <v>1733</v>
      </c>
      <c r="B471" s="567" t="s">
        <v>1468</v>
      </c>
      <c r="C471" s="567" t="s">
        <v>1546</v>
      </c>
      <c r="D471" s="567" t="s">
        <v>1547</v>
      </c>
      <c r="E471" s="567" t="s">
        <v>1548</v>
      </c>
      <c r="F471" s="570"/>
      <c r="G471" s="570"/>
      <c r="H471" s="570"/>
      <c r="I471" s="570"/>
      <c r="J471" s="570">
        <v>3</v>
      </c>
      <c r="K471" s="570">
        <v>2652.96</v>
      </c>
      <c r="L471" s="570"/>
      <c r="M471" s="570">
        <v>884.32</v>
      </c>
      <c r="N471" s="570"/>
      <c r="O471" s="570"/>
      <c r="P471" s="583"/>
      <c r="Q471" s="571"/>
    </row>
    <row r="472" spans="1:17" ht="14.4" customHeight="1" x14ac:dyDescent="0.3">
      <c r="A472" s="566" t="s">
        <v>1733</v>
      </c>
      <c r="B472" s="567" t="s">
        <v>1468</v>
      </c>
      <c r="C472" s="567" t="s">
        <v>1549</v>
      </c>
      <c r="D472" s="567" t="s">
        <v>1554</v>
      </c>
      <c r="E472" s="567" t="s">
        <v>1555</v>
      </c>
      <c r="F472" s="570"/>
      <c r="G472" s="570"/>
      <c r="H472" s="570"/>
      <c r="I472" s="570"/>
      <c r="J472" s="570"/>
      <c r="K472" s="570"/>
      <c r="L472" s="570"/>
      <c r="M472" s="570"/>
      <c r="N472" s="570">
        <v>1</v>
      </c>
      <c r="O472" s="570">
        <v>580</v>
      </c>
      <c r="P472" s="583"/>
      <c r="Q472" s="571">
        <v>580</v>
      </c>
    </row>
    <row r="473" spans="1:17" ht="14.4" customHeight="1" x14ac:dyDescent="0.3">
      <c r="A473" s="566" t="s">
        <v>1733</v>
      </c>
      <c r="B473" s="567" t="s">
        <v>1468</v>
      </c>
      <c r="C473" s="567" t="s">
        <v>1549</v>
      </c>
      <c r="D473" s="567" t="s">
        <v>1597</v>
      </c>
      <c r="E473" s="567" t="s">
        <v>1598</v>
      </c>
      <c r="F473" s="570"/>
      <c r="G473" s="570"/>
      <c r="H473" s="570"/>
      <c r="I473" s="570"/>
      <c r="J473" s="570"/>
      <c r="K473" s="570"/>
      <c r="L473" s="570"/>
      <c r="M473" s="570"/>
      <c r="N473" s="570">
        <v>1</v>
      </c>
      <c r="O473" s="570">
        <v>1383</v>
      </c>
      <c r="P473" s="583"/>
      <c r="Q473" s="571">
        <v>1383</v>
      </c>
    </row>
    <row r="474" spans="1:17" ht="14.4" customHeight="1" x14ac:dyDescent="0.3">
      <c r="A474" s="566" t="s">
        <v>1733</v>
      </c>
      <c r="B474" s="567" t="s">
        <v>1468</v>
      </c>
      <c r="C474" s="567" t="s">
        <v>1549</v>
      </c>
      <c r="D474" s="567" t="s">
        <v>1735</v>
      </c>
      <c r="E474" s="567" t="s">
        <v>1736</v>
      </c>
      <c r="F474" s="570">
        <v>4</v>
      </c>
      <c r="G474" s="570">
        <v>3024</v>
      </c>
      <c r="H474" s="570">
        <v>1</v>
      </c>
      <c r="I474" s="570">
        <v>756</v>
      </c>
      <c r="J474" s="570"/>
      <c r="K474" s="570"/>
      <c r="L474" s="570"/>
      <c r="M474" s="570"/>
      <c r="N474" s="570"/>
      <c r="O474" s="570"/>
      <c r="P474" s="583"/>
      <c r="Q474" s="571"/>
    </row>
    <row r="475" spans="1:17" ht="14.4" customHeight="1" x14ac:dyDescent="0.3">
      <c r="A475" s="566" t="s">
        <v>1733</v>
      </c>
      <c r="B475" s="567" t="s">
        <v>1468</v>
      </c>
      <c r="C475" s="567" t="s">
        <v>1549</v>
      </c>
      <c r="D475" s="567" t="s">
        <v>1605</v>
      </c>
      <c r="E475" s="567" t="s">
        <v>1606</v>
      </c>
      <c r="F475" s="570">
        <v>1</v>
      </c>
      <c r="G475" s="570">
        <v>2365</v>
      </c>
      <c r="H475" s="570">
        <v>1</v>
      </c>
      <c r="I475" s="570">
        <v>2365</v>
      </c>
      <c r="J475" s="570">
        <v>1</v>
      </c>
      <c r="K475" s="570">
        <v>2379</v>
      </c>
      <c r="L475" s="570">
        <v>1.0059196617336152</v>
      </c>
      <c r="M475" s="570">
        <v>2379</v>
      </c>
      <c r="N475" s="570"/>
      <c r="O475" s="570"/>
      <c r="P475" s="583"/>
      <c r="Q475" s="571"/>
    </row>
    <row r="476" spans="1:17" ht="14.4" customHeight="1" x14ac:dyDescent="0.3">
      <c r="A476" s="566" t="s">
        <v>1733</v>
      </c>
      <c r="B476" s="567" t="s">
        <v>1468</v>
      </c>
      <c r="C476" s="567" t="s">
        <v>1549</v>
      </c>
      <c r="D476" s="567" t="s">
        <v>1607</v>
      </c>
      <c r="E476" s="567" t="s">
        <v>1608</v>
      </c>
      <c r="F476" s="570"/>
      <c r="G476" s="570"/>
      <c r="H476" s="570"/>
      <c r="I476" s="570"/>
      <c r="J476" s="570">
        <v>6</v>
      </c>
      <c r="K476" s="570">
        <v>7152</v>
      </c>
      <c r="L476" s="570"/>
      <c r="M476" s="570">
        <v>1192</v>
      </c>
      <c r="N476" s="570">
        <v>3</v>
      </c>
      <c r="O476" s="570">
        <v>3588</v>
      </c>
      <c r="P476" s="583"/>
      <c r="Q476" s="571">
        <v>1196</v>
      </c>
    </row>
    <row r="477" spans="1:17" ht="14.4" customHeight="1" x14ac:dyDescent="0.3">
      <c r="A477" s="566" t="s">
        <v>1733</v>
      </c>
      <c r="B477" s="567" t="s">
        <v>1468</v>
      </c>
      <c r="C477" s="567" t="s">
        <v>1549</v>
      </c>
      <c r="D477" s="567" t="s">
        <v>1611</v>
      </c>
      <c r="E477" s="567" t="s">
        <v>1612</v>
      </c>
      <c r="F477" s="570"/>
      <c r="G477" s="570"/>
      <c r="H477" s="570"/>
      <c r="I477" s="570"/>
      <c r="J477" s="570">
        <v>1</v>
      </c>
      <c r="K477" s="570">
        <v>1283</v>
      </c>
      <c r="L477" s="570"/>
      <c r="M477" s="570">
        <v>1283</v>
      </c>
      <c r="N477" s="570">
        <v>1</v>
      </c>
      <c r="O477" s="570">
        <v>1286</v>
      </c>
      <c r="P477" s="583"/>
      <c r="Q477" s="571">
        <v>1286</v>
      </c>
    </row>
    <row r="478" spans="1:17" ht="14.4" customHeight="1" x14ac:dyDescent="0.3">
      <c r="A478" s="566" t="s">
        <v>1733</v>
      </c>
      <c r="B478" s="567" t="s">
        <v>1468</v>
      </c>
      <c r="C478" s="567" t="s">
        <v>1549</v>
      </c>
      <c r="D478" s="567" t="s">
        <v>1613</v>
      </c>
      <c r="E478" s="567" t="s">
        <v>1614</v>
      </c>
      <c r="F478" s="570"/>
      <c r="G478" s="570"/>
      <c r="H478" s="570"/>
      <c r="I478" s="570"/>
      <c r="J478" s="570"/>
      <c r="K478" s="570"/>
      <c r="L478" s="570"/>
      <c r="M478" s="570"/>
      <c r="N478" s="570">
        <v>1</v>
      </c>
      <c r="O478" s="570">
        <v>1169</v>
      </c>
      <c r="P478" s="583"/>
      <c r="Q478" s="571">
        <v>1169</v>
      </c>
    </row>
    <row r="479" spans="1:17" ht="14.4" customHeight="1" x14ac:dyDescent="0.3">
      <c r="A479" s="566" t="s">
        <v>1733</v>
      </c>
      <c r="B479" s="567" t="s">
        <v>1468</v>
      </c>
      <c r="C479" s="567" t="s">
        <v>1549</v>
      </c>
      <c r="D479" s="567" t="s">
        <v>1617</v>
      </c>
      <c r="E479" s="567" t="s">
        <v>1618</v>
      </c>
      <c r="F479" s="570">
        <v>2</v>
      </c>
      <c r="G479" s="570">
        <v>972</v>
      </c>
      <c r="H479" s="570">
        <v>1</v>
      </c>
      <c r="I479" s="570">
        <v>486</v>
      </c>
      <c r="J479" s="570"/>
      <c r="K479" s="570"/>
      <c r="L479" s="570"/>
      <c r="M479" s="570"/>
      <c r="N479" s="570"/>
      <c r="O479" s="570"/>
      <c r="P479" s="583"/>
      <c r="Q479" s="571"/>
    </row>
    <row r="480" spans="1:17" ht="14.4" customHeight="1" x14ac:dyDescent="0.3">
      <c r="A480" s="566" t="s">
        <v>1733</v>
      </c>
      <c r="B480" s="567" t="s">
        <v>1468</v>
      </c>
      <c r="C480" s="567" t="s">
        <v>1549</v>
      </c>
      <c r="D480" s="567" t="s">
        <v>1627</v>
      </c>
      <c r="E480" s="567" t="s">
        <v>1628</v>
      </c>
      <c r="F480" s="570">
        <v>2</v>
      </c>
      <c r="G480" s="570">
        <v>3498</v>
      </c>
      <c r="H480" s="570">
        <v>1</v>
      </c>
      <c r="I480" s="570">
        <v>1749</v>
      </c>
      <c r="J480" s="570">
        <v>2</v>
      </c>
      <c r="K480" s="570">
        <v>3502</v>
      </c>
      <c r="L480" s="570">
        <v>1.0011435105774729</v>
      </c>
      <c r="M480" s="570">
        <v>1751</v>
      </c>
      <c r="N480" s="570">
        <v>4</v>
      </c>
      <c r="O480" s="570">
        <v>7016</v>
      </c>
      <c r="P480" s="583">
        <v>2.0057175528873641</v>
      </c>
      <c r="Q480" s="571">
        <v>1754</v>
      </c>
    </row>
    <row r="481" spans="1:17" ht="14.4" customHeight="1" x14ac:dyDescent="0.3">
      <c r="A481" s="566" t="s">
        <v>1733</v>
      </c>
      <c r="B481" s="567" t="s">
        <v>1468</v>
      </c>
      <c r="C481" s="567" t="s">
        <v>1549</v>
      </c>
      <c r="D481" s="567" t="s">
        <v>1629</v>
      </c>
      <c r="E481" s="567" t="s">
        <v>1630</v>
      </c>
      <c r="F481" s="570"/>
      <c r="G481" s="570"/>
      <c r="H481" s="570"/>
      <c r="I481" s="570"/>
      <c r="J481" s="570"/>
      <c r="K481" s="570"/>
      <c r="L481" s="570"/>
      <c r="M481" s="570"/>
      <c r="N481" s="570">
        <v>2</v>
      </c>
      <c r="O481" s="570">
        <v>820</v>
      </c>
      <c r="P481" s="583"/>
      <c r="Q481" s="571">
        <v>410</v>
      </c>
    </row>
    <row r="482" spans="1:17" ht="14.4" customHeight="1" x14ac:dyDescent="0.3">
      <c r="A482" s="566" t="s">
        <v>1733</v>
      </c>
      <c r="B482" s="567" t="s">
        <v>1468</v>
      </c>
      <c r="C482" s="567" t="s">
        <v>1549</v>
      </c>
      <c r="D482" s="567" t="s">
        <v>1633</v>
      </c>
      <c r="E482" s="567" t="s">
        <v>1482</v>
      </c>
      <c r="F482" s="570">
        <v>49</v>
      </c>
      <c r="G482" s="570">
        <v>809578</v>
      </c>
      <c r="H482" s="570">
        <v>1</v>
      </c>
      <c r="I482" s="570">
        <v>16522</v>
      </c>
      <c r="J482" s="570">
        <v>64</v>
      </c>
      <c r="K482" s="570">
        <v>927424</v>
      </c>
      <c r="L482" s="570">
        <v>1.1455647263142033</v>
      </c>
      <c r="M482" s="570">
        <v>14491</v>
      </c>
      <c r="N482" s="570"/>
      <c r="O482" s="570"/>
      <c r="P482" s="583"/>
      <c r="Q482" s="571"/>
    </row>
    <row r="483" spans="1:17" ht="14.4" customHeight="1" x14ac:dyDescent="0.3">
      <c r="A483" s="566" t="s">
        <v>1733</v>
      </c>
      <c r="B483" s="567" t="s">
        <v>1468</v>
      </c>
      <c r="C483" s="567" t="s">
        <v>1549</v>
      </c>
      <c r="D483" s="567" t="s">
        <v>1737</v>
      </c>
      <c r="E483" s="567" t="s">
        <v>1738</v>
      </c>
      <c r="F483" s="570">
        <v>3</v>
      </c>
      <c r="G483" s="570">
        <v>3354</v>
      </c>
      <c r="H483" s="570">
        <v>1</v>
      </c>
      <c r="I483" s="570">
        <v>1118</v>
      </c>
      <c r="J483" s="570"/>
      <c r="K483" s="570"/>
      <c r="L483" s="570"/>
      <c r="M483" s="570"/>
      <c r="N483" s="570"/>
      <c r="O483" s="570"/>
      <c r="P483" s="583"/>
      <c r="Q483" s="571"/>
    </row>
    <row r="484" spans="1:17" ht="14.4" customHeight="1" x14ac:dyDescent="0.3">
      <c r="A484" s="566" t="s">
        <v>1733</v>
      </c>
      <c r="B484" s="567" t="s">
        <v>1468</v>
      </c>
      <c r="C484" s="567" t="s">
        <v>1549</v>
      </c>
      <c r="D484" s="567" t="s">
        <v>1634</v>
      </c>
      <c r="E484" s="567" t="s">
        <v>1635</v>
      </c>
      <c r="F484" s="570">
        <v>9</v>
      </c>
      <c r="G484" s="570">
        <v>146097</v>
      </c>
      <c r="H484" s="570">
        <v>1</v>
      </c>
      <c r="I484" s="570">
        <v>16233</v>
      </c>
      <c r="J484" s="570"/>
      <c r="K484" s="570"/>
      <c r="L484" s="570"/>
      <c r="M484" s="570"/>
      <c r="N484" s="570"/>
      <c r="O484" s="570"/>
      <c r="P484" s="583"/>
      <c r="Q484" s="571"/>
    </row>
    <row r="485" spans="1:17" ht="14.4" customHeight="1" x14ac:dyDescent="0.3">
      <c r="A485" s="566" t="s">
        <v>1733</v>
      </c>
      <c r="B485" s="567" t="s">
        <v>1468</v>
      </c>
      <c r="C485" s="567" t="s">
        <v>1549</v>
      </c>
      <c r="D485" s="567" t="s">
        <v>1638</v>
      </c>
      <c r="E485" s="567" t="s">
        <v>1639</v>
      </c>
      <c r="F485" s="570"/>
      <c r="G485" s="570"/>
      <c r="H485" s="570"/>
      <c r="I485" s="570"/>
      <c r="J485" s="570"/>
      <c r="K485" s="570"/>
      <c r="L485" s="570"/>
      <c r="M485" s="570"/>
      <c r="N485" s="570">
        <v>73</v>
      </c>
      <c r="O485" s="570">
        <v>1045944</v>
      </c>
      <c r="P485" s="583"/>
      <c r="Q485" s="571">
        <v>14328</v>
      </c>
    </row>
    <row r="486" spans="1:17" ht="14.4" customHeight="1" x14ac:dyDescent="0.3">
      <c r="A486" s="566" t="s">
        <v>1739</v>
      </c>
      <c r="B486" s="567" t="s">
        <v>1468</v>
      </c>
      <c r="C486" s="567" t="s">
        <v>1485</v>
      </c>
      <c r="D486" s="567" t="s">
        <v>1492</v>
      </c>
      <c r="E486" s="567" t="s">
        <v>1493</v>
      </c>
      <c r="F486" s="570"/>
      <c r="G486" s="570"/>
      <c r="H486" s="570"/>
      <c r="I486" s="570"/>
      <c r="J486" s="570">
        <v>150</v>
      </c>
      <c r="K486" s="570">
        <v>703.5</v>
      </c>
      <c r="L486" s="570"/>
      <c r="M486" s="570">
        <v>4.6900000000000004</v>
      </c>
      <c r="N486" s="570"/>
      <c r="O486" s="570"/>
      <c r="P486" s="583"/>
      <c r="Q486" s="571"/>
    </row>
    <row r="487" spans="1:17" ht="14.4" customHeight="1" x14ac:dyDescent="0.3">
      <c r="A487" s="566" t="s">
        <v>1739</v>
      </c>
      <c r="B487" s="567" t="s">
        <v>1468</v>
      </c>
      <c r="C487" s="567" t="s">
        <v>1485</v>
      </c>
      <c r="D487" s="567" t="s">
        <v>1500</v>
      </c>
      <c r="E487" s="567" t="s">
        <v>1501</v>
      </c>
      <c r="F487" s="570">
        <v>4500</v>
      </c>
      <c r="G487" s="570">
        <v>23850</v>
      </c>
      <c r="H487" s="570">
        <v>1</v>
      </c>
      <c r="I487" s="570">
        <v>5.3</v>
      </c>
      <c r="J487" s="570">
        <v>900</v>
      </c>
      <c r="K487" s="570">
        <v>4779</v>
      </c>
      <c r="L487" s="570">
        <v>0.20037735849056604</v>
      </c>
      <c r="M487" s="570">
        <v>5.31</v>
      </c>
      <c r="N487" s="570">
        <v>1500</v>
      </c>
      <c r="O487" s="570">
        <v>8316</v>
      </c>
      <c r="P487" s="583">
        <v>0.34867924528301886</v>
      </c>
      <c r="Q487" s="571">
        <v>5.5439999999999996</v>
      </c>
    </row>
    <row r="488" spans="1:17" ht="14.4" customHeight="1" x14ac:dyDescent="0.3">
      <c r="A488" s="566" t="s">
        <v>1739</v>
      </c>
      <c r="B488" s="567" t="s">
        <v>1468</v>
      </c>
      <c r="C488" s="567" t="s">
        <v>1485</v>
      </c>
      <c r="D488" s="567" t="s">
        <v>1504</v>
      </c>
      <c r="E488" s="567" t="s">
        <v>1505</v>
      </c>
      <c r="F488" s="570"/>
      <c r="G488" s="570"/>
      <c r="H488" s="570"/>
      <c r="I488" s="570"/>
      <c r="J488" s="570"/>
      <c r="K488" s="570"/>
      <c r="L488" s="570"/>
      <c r="M488" s="570"/>
      <c r="N488" s="570">
        <v>500</v>
      </c>
      <c r="O488" s="570">
        <v>3995</v>
      </c>
      <c r="P488" s="583"/>
      <c r="Q488" s="571">
        <v>7.99</v>
      </c>
    </row>
    <row r="489" spans="1:17" ht="14.4" customHeight="1" x14ac:dyDescent="0.3">
      <c r="A489" s="566" t="s">
        <v>1739</v>
      </c>
      <c r="B489" s="567" t="s">
        <v>1468</v>
      </c>
      <c r="C489" s="567" t="s">
        <v>1485</v>
      </c>
      <c r="D489" s="567" t="s">
        <v>1522</v>
      </c>
      <c r="E489" s="567" t="s">
        <v>1523</v>
      </c>
      <c r="F489" s="570"/>
      <c r="G489" s="570"/>
      <c r="H489" s="570"/>
      <c r="I489" s="570"/>
      <c r="J489" s="570">
        <v>1</v>
      </c>
      <c r="K489" s="570">
        <v>2212.25</v>
      </c>
      <c r="L489" s="570"/>
      <c r="M489" s="570">
        <v>2212.25</v>
      </c>
      <c r="N489" s="570"/>
      <c r="O489" s="570"/>
      <c r="P489" s="583"/>
      <c r="Q489" s="571"/>
    </row>
    <row r="490" spans="1:17" ht="14.4" customHeight="1" x14ac:dyDescent="0.3">
      <c r="A490" s="566" t="s">
        <v>1739</v>
      </c>
      <c r="B490" s="567" t="s">
        <v>1468</v>
      </c>
      <c r="C490" s="567" t="s">
        <v>1549</v>
      </c>
      <c r="D490" s="567" t="s">
        <v>1554</v>
      </c>
      <c r="E490" s="567" t="s">
        <v>1555</v>
      </c>
      <c r="F490" s="570">
        <v>3</v>
      </c>
      <c r="G490" s="570">
        <v>1728</v>
      </c>
      <c r="H490" s="570">
        <v>1</v>
      </c>
      <c r="I490" s="570">
        <v>576</v>
      </c>
      <c r="J490" s="570"/>
      <c r="K490" s="570"/>
      <c r="L490" s="570"/>
      <c r="M490" s="570"/>
      <c r="N490" s="570"/>
      <c r="O490" s="570"/>
      <c r="P490" s="583"/>
      <c r="Q490" s="571"/>
    </row>
    <row r="491" spans="1:17" ht="14.4" customHeight="1" x14ac:dyDescent="0.3">
      <c r="A491" s="566" t="s">
        <v>1739</v>
      </c>
      <c r="B491" s="567" t="s">
        <v>1468</v>
      </c>
      <c r="C491" s="567" t="s">
        <v>1549</v>
      </c>
      <c r="D491" s="567" t="s">
        <v>1558</v>
      </c>
      <c r="E491" s="567" t="s">
        <v>1559</v>
      </c>
      <c r="F491" s="570"/>
      <c r="G491" s="570"/>
      <c r="H491" s="570"/>
      <c r="I491" s="570"/>
      <c r="J491" s="570"/>
      <c r="K491" s="570"/>
      <c r="L491" s="570"/>
      <c r="M491" s="570"/>
      <c r="N491" s="570">
        <v>1</v>
      </c>
      <c r="O491" s="570">
        <v>163</v>
      </c>
      <c r="P491" s="583"/>
      <c r="Q491" s="571">
        <v>163</v>
      </c>
    </row>
    <row r="492" spans="1:17" ht="14.4" customHeight="1" x14ac:dyDescent="0.3">
      <c r="A492" s="566" t="s">
        <v>1739</v>
      </c>
      <c r="B492" s="567" t="s">
        <v>1468</v>
      </c>
      <c r="C492" s="567" t="s">
        <v>1549</v>
      </c>
      <c r="D492" s="567" t="s">
        <v>1564</v>
      </c>
      <c r="E492" s="567" t="s">
        <v>1565</v>
      </c>
      <c r="F492" s="570"/>
      <c r="G492" s="570"/>
      <c r="H492" s="570"/>
      <c r="I492" s="570"/>
      <c r="J492" s="570"/>
      <c r="K492" s="570"/>
      <c r="L492" s="570"/>
      <c r="M492" s="570"/>
      <c r="N492" s="570">
        <v>1</v>
      </c>
      <c r="O492" s="570">
        <v>1376</v>
      </c>
      <c r="P492" s="583"/>
      <c r="Q492" s="571">
        <v>1376</v>
      </c>
    </row>
    <row r="493" spans="1:17" ht="14.4" customHeight="1" x14ac:dyDescent="0.3">
      <c r="A493" s="566" t="s">
        <v>1739</v>
      </c>
      <c r="B493" s="567" t="s">
        <v>1468</v>
      </c>
      <c r="C493" s="567" t="s">
        <v>1549</v>
      </c>
      <c r="D493" s="567" t="s">
        <v>1617</v>
      </c>
      <c r="E493" s="567" t="s">
        <v>1618</v>
      </c>
      <c r="F493" s="570"/>
      <c r="G493" s="570"/>
      <c r="H493" s="570"/>
      <c r="I493" s="570"/>
      <c r="J493" s="570">
        <v>1</v>
      </c>
      <c r="K493" s="570">
        <v>486</v>
      </c>
      <c r="L493" s="570"/>
      <c r="M493" s="570">
        <v>486</v>
      </c>
      <c r="N493" s="570"/>
      <c r="O493" s="570"/>
      <c r="P493" s="583"/>
      <c r="Q493" s="571"/>
    </row>
    <row r="494" spans="1:17" ht="14.4" customHeight="1" x14ac:dyDescent="0.3">
      <c r="A494" s="566" t="s">
        <v>1739</v>
      </c>
      <c r="B494" s="567" t="s">
        <v>1468</v>
      </c>
      <c r="C494" s="567" t="s">
        <v>1549</v>
      </c>
      <c r="D494" s="567" t="s">
        <v>1619</v>
      </c>
      <c r="E494" s="567" t="s">
        <v>1620</v>
      </c>
      <c r="F494" s="570"/>
      <c r="G494" s="570"/>
      <c r="H494" s="570"/>
      <c r="I494" s="570"/>
      <c r="J494" s="570">
        <v>1</v>
      </c>
      <c r="K494" s="570">
        <v>653</v>
      </c>
      <c r="L494" s="570"/>
      <c r="M494" s="570">
        <v>653</v>
      </c>
      <c r="N494" s="570"/>
      <c r="O494" s="570"/>
      <c r="P494" s="583"/>
      <c r="Q494" s="571"/>
    </row>
    <row r="495" spans="1:17" ht="14.4" customHeight="1" x14ac:dyDescent="0.3">
      <c r="A495" s="566" t="s">
        <v>1739</v>
      </c>
      <c r="B495" s="567" t="s">
        <v>1468</v>
      </c>
      <c r="C495" s="567" t="s">
        <v>1549</v>
      </c>
      <c r="D495" s="567" t="s">
        <v>1627</v>
      </c>
      <c r="E495" s="567" t="s">
        <v>1628</v>
      </c>
      <c r="F495" s="570">
        <v>5</v>
      </c>
      <c r="G495" s="570">
        <v>8745</v>
      </c>
      <c r="H495" s="570">
        <v>1</v>
      </c>
      <c r="I495" s="570">
        <v>1749</v>
      </c>
      <c r="J495" s="570">
        <v>1</v>
      </c>
      <c r="K495" s="570">
        <v>1751</v>
      </c>
      <c r="L495" s="570">
        <v>0.20022870211549457</v>
      </c>
      <c r="M495" s="570">
        <v>1751</v>
      </c>
      <c r="N495" s="570">
        <v>2</v>
      </c>
      <c r="O495" s="570">
        <v>3508</v>
      </c>
      <c r="P495" s="583">
        <v>0.40114351057747283</v>
      </c>
      <c r="Q495" s="571">
        <v>1754</v>
      </c>
    </row>
    <row r="496" spans="1:17" ht="14.4" customHeight="1" x14ac:dyDescent="0.3">
      <c r="A496" s="566" t="s">
        <v>1739</v>
      </c>
      <c r="B496" s="567" t="s">
        <v>1468</v>
      </c>
      <c r="C496" s="567" t="s">
        <v>1549</v>
      </c>
      <c r="D496" s="567" t="s">
        <v>1629</v>
      </c>
      <c r="E496" s="567" t="s">
        <v>1630</v>
      </c>
      <c r="F496" s="570">
        <v>5</v>
      </c>
      <c r="G496" s="570">
        <v>2045</v>
      </c>
      <c r="H496" s="570">
        <v>1</v>
      </c>
      <c r="I496" s="570">
        <v>409</v>
      </c>
      <c r="J496" s="570">
        <v>1</v>
      </c>
      <c r="K496" s="570">
        <v>409</v>
      </c>
      <c r="L496" s="570">
        <v>0.2</v>
      </c>
      <c r="M496" s="570">
        <v>409</v>
      </c>
      <c r="N496" s="570">
        <v>2</v>
      </c>
      <c r="O496" s="570">
        <v>820</v>
      </c>
      <c r="P496" s="583">
        <v>0.40097799511002447</v>
      </c>
      <c r="Q496" s="571">
        <v>410</v>
      </c>
    </row>
    <row r="497" spans="1:17" ht="14.4" customHeight="1" x14ac:dyDescent="0.3">
      <c r="A497" s="566" t="s">
        <v>1739</v>
      </c>
      <c r="B497" s="567" t="s">
        <v>1468</v>
      </c>
      <c r="C497" s="567" t="s">
        <v>1549</v>
      </c>
      <c r="D497" s="567" t="s">
        <v>1633</v>
      </c>
      <c r="E497" s="567" t="s">
        <v>1482</v>
      </c>
      <c r="F497" s="570">
        <v>1</v>
      </c>
      <c r="G497" s="570">
        <v>16522</v>
      </c>
      <c r="H497" s="570">
        <v>1</v>
      </c>
      <c r="I497" s="570">
        <v>16522</v>
      </c>
      <c r="J497" s="570"/>
      <c r="K497" s="570"/>
      <c r="L497" s="570"/>
      <c r="M497" s="570"/>
      <c r="N497" s="570"/>
      <c r="O497" s="570"/>
      <c r="P497" s="583"/>
      <c r="Q497" s="571"/>
    </row>
    <row r="498" spans="1:17" ht="14.4" customHeight="1" x14ac:dyDescent="0.3">
      <c r="A498" s="566" t="s">
        <v>1740</v>
      </c>
      <c r="B498" s="567" t="s">
        <v>1468</v>
      </c>
      <c r="C498" s="567" t="s">
        <v>1469</v>
      </c>
      <c r="D498" s="567" t="s">
        <v>1478</v>
      </c>
      <c r="E498" s="567" t="s">
        <v>1476</v>
      </c>
      <c r="F498" s="570"/>
      <c r="G498" s="570"/>
      <c r="H498" s="570"/>
      <c r="I498" s="570"/>
      <c r="J498" s="570">
        <v>0.45</v>
      </c>
      <c r="K498" s="570">
        <v>974.39</v>
      </c>
      <c r="L498" s="570"/>
      <c r="M498" s="570">
        <v>2165.3111111111111</v>
      </c>
      <c r="N498" s="570">
        <v>0.5</v>
      </c>
      <c r="O498" s="570">
        <v>1092.1600000000001</v>
      </c>
      <c r="P498" s="583"/>
      <c r="Q498" s="571">
        <v>2184.3200000000002</v>
      </c>
    </row>
    <row r="499" spans="1:17" ht="14.4" customHeight="1" x14ac:dyDescent="0.3">
      <c r="A499" s="566" t="s">
        <v>1740</v>
      </c>
      <c r="B499" s="567" t="s">
        <v>1468</v>
      </c>
      <c r="C499" s="567" t="s">
        <v>1485</v>
      </c>
      <c r="D499" s="567" t="s">
        <v>1492</v>
      </c>
      <c r="E499" s="567" t="s">
        <v>1493</v>
      </c>
      <c r="F499" s="570"/>
      <c r="G499" s="570"/>
      <c r="H499" s="570"/>
      <c r="I499" s="570"/>
      <c r="J499" s="570">
        <v>150</v>
      </c>
      <c r="K499" s="570">
        <v>679.5</v>
      </c>
      <c r="L499" s="570"/>
      <c r="M499" s="570">
        <v>4.53</v>
      </c>
      <c r="N499" s="570">
        <v>150</v>
      </c>
      <c r="O499" s="570">
        <v>726</v>
      </c>
      <c r="P499" s="583"/>
      <c r="Q499" s="571">
        <v>4.84</v>
      </c>
    </row>
    <row r="500" spans="1:17" ht="14.4" customHeight="1" x14ac:dyDescent="0.3">
      <c r="A500" s="566" t="s">
        <v>1740</v>
      </c>
      <c r="B500" s="567" t="s">
        <v>1468</v>
      </c>
      <c r="C500" s="567" t="s">
        <v>1485</v>
      </c>
      <c r="D500" s="567" t="s">
        <v>1522</v>
      </c>
      <c r="E500" s="567" t="s">
        <v>1523</v>
      </c>
      <c r="F500" s="570"/>
      <c r="G500" s="570"/>
      <c r="H500" s="570"/>
      <c r="I500" s="570"/>
      <c r="J500" s="570">
        <v>1</v>
      </c>
      <c r="K500" s="570">
        <v>2135.09</v>
      </c>
      <c r="L500" s="570"/>
      <c r="M500" s="570">
        <v>2135.09</v>
      </c>
      <c r="N500" s="570">
        <v>1</v>
      </c>
      <c r="O500" s="570">
        <v>2299.5500000000002</v>
      </c>
      <c r="P500" s="583"/>
      <c r="Q500" s="571">
        <v>2299.5500000000002</v>
      </c>
    </row>
    <row r="501" spans="1:17" ht="14.4" customHeight="1" x14ac:dyDescent="0.3">
      <c r="A501" s="566" t="s">
        <v>1740</v>
      </c>
      <c r="B501" s="567" t="s">
        <v>1468</v>
      </c>
      <c r="C501" s="567" t="s">
        <v>1485</v>
      </c>
      <c r="D501" s="567" t="s">
        <v>1534</v>
      </c>
      <c r="E501" s="567" t="s">
        <v>1535</v>
      </c>
      <c r="F501" s="570"/>
      <c r="G501" s="570"/>
      <c r="H501" s="570"/>
      <c r="I501" s="570"/>
      <c r="J501" s="570">
        <v>449</v>
      </c>
      <c r="K501" s="570">
        <v>13972.88</v>
      </c>
      <c r="L501" s="570"/>
      <c r="M501" s="570">
        <v>31.119999999999997</v>
      </c>
      <c r="N501" s="570">
        <v>388</v>
      </c>
      <c r="O501" s="570">
        <v>12908.76</v>
      </c>
      <c r="P501" s="583"/>
      <c r="Q501" s="571">
        <v>33.270000000000003</v>
      </c>
    </row>
    <row r="502" spans="1:17" ht="14.4" customHeight="1" x14ac:dyDescent="0.3">
      <c r="A502" s="566" t="s">
        <v>1740</v>
      </c>
      <c r="B502" s="567" t="s">
        <v>1468</v>
      </c>
      <c r="C502" s="567" t="s">
        <v>1549</v>
      </c>
      <c r="D502" s="567" t="s">
        <v>1617</v>
      </c>
      <c r="E502" s="567" t="s">
        <v>1618</v>
      </c>
      <c r="F502" s="570"/>
      <c r="G502" s="570"/>
      <c r="H502" s="570"/>
      <c r="I502" s="570"/>
      <c r="J502" s="570">
        <v>1</v>
      </c>
      <c r="K502" s="570">
        <v>486</v>
      </c>
      <c r="L502" s="570"/>
      <c r="M502" s="570">
        <v>486</v>
      </c>
      <c r="N502" s="570">
        <v>1</v>
      </c>
      <c r="O502" s="570">
        <v>487</v>
      </c>
      <c r="P502" s="583"/>
      <c r="Q502" s="571">
        <v>487</v>
      </c>
    </row>
    <row r="503" spans="1:17" ht="14.4" customHeight="1" x14ac:dyDescent="0.3">
      <c r="A503" s="566" t="s">
        <v>1740</v>
      </c>
      <c r="B503" s="567" t="s">
        <v>1468</v>
      </c>
      <c r="C503" s="567" t="s">
        <v>1549</v>
      </c>
      <c r="D503" s="567" t="s">
        <v>1619</v>
      </c>
      <c r="E503" s="567" t="s">
        <v>1620</v>
      </c>
      <c r="F503" s="570"/>
      <c r="G503" s="570"/>
      <c r="H503" s="570"/>
      <c r="I503" s="570"/>
      <c r="J503" s="570">
        <v>1</v>
      </c>
      <c r="K503" s="570">
        <v>653</v>
      </c>
      <c r="L503" s="570"/>
      <c r="M503" s="570">
        <v>653</v>
      </c>
      <c r="N503" s="570">
        <v>1</v>
      </c>
      <c r="O503" s="570">
        <v>654</v>
      </c>
      <c r="P503" s="583"/>
      <c r="Q503" s="571">
        <v>654</v>
      </c>
    </row>
    <row r="504" spans="1:17" ht="14.4" customHeight="1" x14ac:dyDescent="0.3">
      <c r="A504" s="566" t="s">
        <v>1740</v>
      </c>
      <c r="B504" s="567" t="s">
        <v>1468</v>
      </c>
      <c r="C504" s="567" t="s">
        <v>1549</v>
      </c>
      <c r="D504" s="567" t="s">
        <v>1633</v>
      </c>
      <c r="E504" s="567" t="s">
        <v>1482</v>
      </c>
      <c r="F504" s="570"/>
      <c r="G504" s="570"/>
      <c r="H504" s="570"/>
      <c r="I504" s="570"/>
      <c r="J504" s="570">
        <v>1</v>
      </c>
      <c r="K504" s="570">
        <v>16526</v>
      </c>
      <c r="L504" s="570"/>
      <c r="M504" s="570">
        <v>16526</v>
      </c>
      <c r="N504" s="570"/>
      <c r="O504" s="570"/>
      <c r="P504" s="583"/>
      <c r="Q504" s="571"/>
    </row>
    <row r="505" spans="1:17" ht="14.4" customHeight="1" thickBot="1" x14ac:dyDescent="0.35">
      <c r="A505" s="572" t="s">
        <v>1740</v>
      </c>
      <c r="B505" s="573" t="s">
        <v>1468</v>
      </c>
      <c r="C505" s="573" t="s">
        <v>1549</v>
      </c>
      <c r="D505" s="573" t="s">
        <v>1638</v>
      </c>
      <c r="E505" s="573" t="s">
        <v>1639</v>
      </c>
      <c r="F505" s="576"/>
      <c r="G505" s="576"/>
      <c r="H505" s="576"/>
      <c r="I505" s="576"/>
      <c r="J505" s="576"/>
      <c r="K505" s="576"/>
      <c r="L505" s="576"/>
      <c r="M505" s="576"/>
      <c r="N505" s="576">
        <v>1</v>
      </c>
      <c r="O505" s="576">
        <v>14328</v>
      </c>
      <c r="P505" s="584"/>
      <c r="Q505" s="577">
        <v>14328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AU309"/>
  <sheetViews>
    <sheetView showGridLines="0" showRowColHeaders="0" zoomScaleNormal="100" workbookViewId="0">
      <selection sqref="A1:M1"/>
    </sheetView>
  </sheetViews>
  <sheetFormatPr defaultColWidth="9.33203125" defaultRowHeight="14.4" customHeight="1" x14ac:dyDescent="0.25"/>
  <cols>
    <col min="1" max="1" width="26.5546875" style="114" bestFit="1" customWidth="1"/>
    <col min="2" max="4" width="7.88671875" style="114" customWidth="1"/>
    <col min="5" max="5" width="7.88671875" style="119" customWidth="1"/>
    <col min="6" max="8" width="7.88671875" style="114" customWidth="1"/>
    <col min="9" max="9" width="7.88671875" style="120" customWidth="1"/>
    <col min="10" max="13" width="7.88671875" style="114" customWidth="1"/>
    <col min="14" max="16384" width="9.33203125" style="114"/>
  </cols>
  <sheetData>
    <row r="1" spans="1:47" ht="18.600000000000001" customHeight="1" thickBot="1" x14ac:dyDescent="0.4">
      <c r="A1" s="493" t="s">
        <v>176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</row>
    <row r="2" spans="1:47" ht="14.4" customHeight="1" thickBot="1" x14ac:dyDescent="0.4">
      <c r="A2" s="521" t="s">
        <v>245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</row>
    <row r="3" spans="1:47" ht="14.4" customHeight="1" thickBot="1" x14ac:dyDescent="0.35">
      <c r="A3" s="495" t="s">
        <v>92</v>
      </c>
      <c r="B3" s="457" t="s">
        <v>93</v>
      </c>
      <c r="C3" s="458"/>
      <c r="D3" s="458"/>
      <c r="E3" s="459"/>
      <c r="F3" s="457" t="s">
        <v>94</v>
      </c>
      <c r="G3" s="458"/>
      <c r="H3" s="458"/>
      <c r="I3" s="459"/>
      <c r="J3" s="174"/>
      <c r="K3" s="175"/>
      <c r="L3" s="174"/>
      <c r="M3" s="176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</row>
    <row r="4" spans="1:47" ht="14.4" customHeight="1" thickBot="1" x14ac:dyDescent="0.35">
      <c r="A4" s="496"/>
      <c r="B4" s="177">
        <v>2011</v>
      </c>
      <c r="C4" s="178">
        <v>2012</v>
      </c>
      <c r="D4" s="178">
        <v>2013</v>
      </c>
      <c r="E4" s="179" t="s">
        <v>5</v>
      </c>
      <c r="F4" s="178">
        <v>2011</v>
      </c>
      <c r="G4" s="178">
        <v>2012</v>
      </c>
      <c r="H4" s="178">
        <v>2013</v>
      </c>
      <c r="I4" s="179" t="s">
        <v>5</v>
      </c>
      <c r="J4" s="174"/>
      <c r="K4" s="174"/>
      <c r="L4" s="180" t="s">
        <v>95</v>
      </c>
      <c r="M4" s="181" t="s">
        <v>96</v>
      </c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</row>
    <row r="5" spans="1:47" ht="14.4" customHeight="1" x14ac:dyDescent="0.3">
      <c r="A5" s="169" t="s">
        <v>97</v>
      </c>
      <c r="B5" s="172">
        <v>72.599999999999994</v>
      </c>
      <c r="C5" s="165">
        <v>81.929000000000002</v>
      </c>
      <c r="D5" s="165">
        <v>66.304000000000002</v>
      </c>
      <c r="E5" s="182">
        <v>0.91327823691460064</v>
      </c>
      <c r="F5" s="183">
        <v>110</v>
      </c>
      <c r="G5" s="165">
        <v>108</v>
      </c>
      <c r="H5" s="165">
        <v>88</v>
      </c>
      <c r="I5" s="184">
        <v>0.8</v>
      </c>
      <c r="J5" s="174"/>
      <c r="K5" s="174"/>
      <c r="L5" s="8">
        <f>D5-B5</f>
        <v>-6.2959999999999923</v>
      </c>
      <c r="M5" s="9">
        <f>H5-F5</f>
        <v>-22</v>
      </c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</row>
    <row r="6" spans="1:47" ht="14.4" customHeight="1" x14ac:dyDescent="0.3">
      <c r="A6" s="170" t="s">
        <v>98</v>
      </c>
      <c r="B6" s="173">
        <v>7.92</v>
      </c>
      <c r="C6" s="164">
        <v>16.408999999999999</v>
      </c>
      <c r="D6" s="164">
        <v>12.973000000000001</v>
      </c>
      <c r="E6" s="185">
        <v>1.6380050505050505</v>
      </c>
      <c r="F6" s="186">
        <v>12</v>
      </c>
      <c r="G6" s="164">
        <v>21</v>
      </c>
      <c r="H6" s="164">
        <v>18</v>
      </c>
      <c r="I6" s="187">
        <v>1.5</v>
      </c>
      <c r="J6" s="174"/>
      <c r="K6" s="174"/>
      <c r="L6" s="6">
        <f t="shared" ref="L6:L11" si="0">D6-B6</f>
        <v>5.0530000000000008</v>
      </c>
      <c r="M6" s="7">
        <f t="shared" ref="M6:M12" si="1">H6-F6</f>
        <v>6</v>
      </c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</row>
    <row r="7" spans="1:47" ht="14.4" customHeight="1" x14ac:dyDescent="0.3">
      <c r="A7" s="170" t="s">
        <v>99</v>
      </c>
      <c r="B7" s="173">
        <v>28.483000000000001</v>
      </c>
      <c r="C7" s="164">
        <v>55.445999999999998</v>
      </c>
      <c r="D7" s="164">
        <v>40.558</v>
      </c>
      <c r="E7" s="185">
        <v>1.4239370852789384</v>
      </c>
      <c r="F7" s="186">
        <v>43</v>
      </c>
      <c r="G7" s="164">
        <v>68</v>
      </c>
      <c r="H7" s="164">
        <v>49</v>
      </c>
      <c r="I7" s="187">
        <v>1.1395348837209303</v>
      </c>
      <c r="J7" s="174"/>
      <c r="K7" s="174"/>
      <c r="L7" s="6">
        <f t="shared" si="0"/>
        <v>12.074999999999999</v>
      </c>
      <c r="M7" s="7">
        <f t="shared" si="1"/>
        <v>6</v>
      </c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</row>
    <row r="8" spans="1:47" ht="14.4" customHeight="1" x14ac:dyDescent="0.3">
      <c r="A8" s="170" t="s">
        <v>100</v>
      </c>
      <c r="B8" s="173">
        <v>5.28</v>
      </c>
      <c r="C8" s="164">
        <v>5.9089999999999998</v>
      </c>
      <c r="D8" s="164">
        <v>5.1150000000000002</v>
      </c>
      <c r="E8" s="185">
        <v>0.96875</v>
      </c>
      <c r="F8" s="186">
        <v>8</v>
      </c>
      <c r="G8" s="164">
        <v>6</v>
      </c>
      <c r="H8" s="164">
        <v>7</v>
      </c>
      <c r="I8" s="187">
        <v>0.875</v>
      </c>
      <c r="J8" s="174"/>
      <c r="K8" s="174"/>
      <c r="L8" s="6">
        <f t="shared" si="0"/>
        <v>-0.16500000000000004</v>
      </c>
      <c r="M8" s="7">
        <f t="shared" si="1"/>
        <v>-1</v>
      </c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</row>
    <row r="9" spans="1:47" ht="14.4" customHeight="1" x14ac:dyDescent="0.3">
      <c r="A9" s="170" t="s">
        <v>101</v>
      </c>
      <c r="B9" s="173">
        <v>0</v>
      </c>
      <c r="C9" s="164">
        <v>0</v>
      </c>
      <c r="D9" s="164">
        <v>0</v>
      </c>
      <c r="E9" s="185" t="s">
        <v>436</v>
      </c>
      <c r="F9" s="186">
        <v>0</v>
      </c>
      <c r="G9" s="164">
        <v>0</v>
      </c>
      <c r="H9" s="164">
        <v>0</v>
      </c>
      <c r="I9" s="187" t="s">
        <v>436</v>
      </c>
      <c r="J9" s="174"/>
      <c r="K9" s="174"/>
      <c r="L9" s="6">
        <f t="shared" si="0"/>
        <v>0</v>
      </c>
      <c r="M9" s="7">
        <f t="shared" si="1"/>
        <v>0</v>
      </c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</row>
    <row r="10" spans="1:47" ht="14.4" customHeight="1" x14ac:dyDescent="0.3">
      <c r="A10" s="170" t="s">
        <v>102</v>
      </c>
      <c r="B10" s="173">
        <v>13.2</v>
      </c>
      <c r="C10" s="164">
        <v>19.315000000000001</v>
      </c>
      <c r="D10" s="164">
        <v>22.437000000000001</v>
      </c>
      <c r="E10" s="185">
        <v>1.6997727272727274</v>
      </c>
      <c r="F10" s="186">
        <v>20</v>
      </c>
      <c r="G10" s="164">
        <v>25</v>
      </c>
      <c r="H10" s="164">
        <v>30</v>
      </c>
      <c r="I10" s="187">
        <v>1.5</v>
      </c>
      <c r="J10" s="174"/>
      <c r="K10" s="174"/>
      <c r="L10" s="6">
        <f t="shared" si="0"/>
        <v>9.2370000000000019</v>
      </c>
      <c r="M10" s="7">
        <f t="shared" si="1"/>
        <v>10</v>
      </c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</row>
    <row r="11" spans="1:47" ht="14.4" customHeight="1" thickBot="1" x14ac:dyDescent="0.35">
      <c r="A11" s="170" t="s">
        <v>103</v>
      </c>
      <c r="B11" s="173">
        <v>5.28</v>
      </c>
      <c r="C11" s="164">
        <v>2.843</v>
      </c>
      <c r="D11" s="164">
        <v>1.732</v>
      </c>
      <c r="E11" s="185">
        <v>0.32803030303030301</v>
      </c>
      <c r="F11" s="186">
        <v>8</v>
      </c>
      <c r="G11" s="164">
        <v>6</v>
      </c>
      <c r="H11" s="164">
        <v>2</v>
      </c>
      <c r="I11" s="187">
        <v>0.25</v>
      </c>
      <c r="J11" s="174"/>
      <c r="K11" s="174"/>
      <c r="L11" s="6">
        <f t="shared" si="0"/>
        <v>-3.548</v>
      </c>
      <c r="M11" s="7">
        <f t="shared" si="1"/>
        <v>-6</v>
      </c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</row>
    <row r="12" spans="1:47" ht="14.4" customHeight="1" thickBot="1" x14ac:dyDescent="0.35">
      <c r="A12" s="171" t="s">
        <v>6</v>
      </c>
      <c r="B12" s="166">
        <f>SUM(B5:B11)</f>
        <v>132.76300000000001</v>
      </c>
      <c r="C12" s="167">
        <f>SUM(C5:C11)</f>
        <v>181.85099999999997</v>
      </c>
      <c r="D12" s="167">
        <f>SUM(D5:D11)</f>
        <v>149.119</v>
      </c>
      <c r="E12" s="188">
        <f>IF(OR(D12=0,B12=0),0,D12/B12)</f>
        <v>1.1231969750608226</v>
      </c>
      <c r="F12" s="189">
        <f>SUM(F5:F11)</f>
        <v>201</v>
      </c>
      <c r="G12" s="167">
        <f>SUM(G5:G11)</f>
        <v>234</v>
      </c>
      <c r="H12" s="167">
        <f>SUM(H5:H11)</f>
        <v>194</v>
      </c>
      <c r="I12" s="190">
        <f>IF(OR(H12=0,F12=0),0,H12/F12)</f>
        <v>0.96517412935323388</v>
      </c>
      <c r="J12" s="174"/>
      <c r="K12" s="174"/>
      <c r="L12" s="180">
        <f>D12-B12</f>
        <v>16.355999999999995</v>
      </c>
      <c r="M12" s="191">
        <f t="shared" si="1"/>
        <v>-7</v>
      </c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</row>
    <row r="13" spans="1:47" ht="14.4" customHeight="1" x14ac:dyDescent="0.3">
      <c r="A13" s="192"/>
      <c r="B13" s="471" t="s">
        <v>104</v>
      </c>
      <c r="C13" s="471"/>
      <c r="D13" s="471"/>
      <c r="E13" s="471"/>
      <c r="F13" s="471" t="s">
        <v>105</v>
      </c>
      <c r="G13" s="471"/>
      <c r="H13" s="471"/>
      <c r="I13" s="471"/>
      <c r="J13" s="174"/>
      <c r="K13" s="174"/>
      <c r="L13" s="174"/>
      <c r="M13" s="176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</row>
    <row r="14" spans="1:47" ht="14.4" customHeight="1" thickBot="1" x14ac:dyDescent="0.35">
      <c r="A14" s="192"/>
      <c r="B14" s="239"/>
      <c r="C14" s="240"/>
      <c r="D14" s="240"/>
      <c r="E14" s="240"/>
      <c r="F14" s="239"/>
      <c r="G14" s="240"/>
      <c r="H14" s="240"/>
      <c r="I14" s="240"/>
      <c r="J14" s="174"/>
      <c r="K14" s="174"/>
      <c r="L14" s="174"/>
      <c r="M14" s="176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</row>
    <row r="15" spans="1:47" ht="14.4" customHeight="1" thickBot="1" x14ac:dyDescent="0.35">
      <c r="A15" s="478" t="s">
        <v>106</v>
      </c>
      <c r="B15" s="480" t="s">
        <v>93</v>
      </c>
      <c r="C15" s="481"/>
      <c r="D15" s="481"/>
      <c r="E15" s="482"/>
      <c r="F15" s="480" t="s">
        <v>94</v>
      </c>
      <c r="G15" s="481"/>
      <c r="H15" s="481"/>
      <c r="I15" s="482"/>
      <c r="J15" s="488" t="s">
        <v>222</v>
      </c>
      <c r="K15" s="489"/>
      <c r="L15" s="193"/>
      <c r="M15" s="19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</row>
    <row r="16" spans="1:47" ht="14.4" customHeight="1" thickBot="1" x14ac:dyDescent="0.35">
      <c r="A16" s="479"/>
      <c r="B16" s="194">
        <v>2011</v>
      </c>
      <c r="C16" s="195">
        <v>2012</v>
      </c>
      <c r="D16" s="195">
        <v>2013</v>
      </c>
      <c r="E16" s="196" t="s">
        <v>5</v>
      </c>
      <c r="F16" s="194">
        <v>2011</v>
      </c>
      <c r="G16" s="195">
        <v>2012</v>
      </c>
      <c r="H16" s="195">
        <v>2013</v>
      </c>
      <c r="I16" s="196" t="s">
        <v>5</v>
      </c>
      <c r="J16" s="490" t="s">
        <v>223</v>
      </c>
      <c r="K16" s="491"/>
      <c r="L16" s="197" t="s">
        <v>95</v>
      </c>
      <c r="M16" s="198" t="s">
        <v>96</v>
      </c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</row>
    <row r="17" spans="1:47" ht="14.4" customHeight="1" x14ac:dyDescent="0.3">
      <c r="A17" s="169" t="s">
        <v>97</v>
      </c>
      <c r="B17" s="172">
        <v>72.599999999999994</v>
      </c>
      <c r="C17" s="165">
        <v>32.808</v>
      </c>
      <c r="D17" s="165">
        <v>22.745000000000001</v>
      </c>
      <c r="E17" s="182">
        <v>0.31329201101928378</v>
      </c>
      <c r="F17" s="172">
        <v>110</v>
      </c>
      <c r="G17" s="165">
        <v>76</v>
      </c>
      <c r="H17" s="165">
        <v>60</v>
      </c>
      <c r="I17" s="184">
        <v>0.54545454545454541</v>
      </c>
      <c r="J17" s="492">
        <f>0.93*0.95</f>
        <v>0.88349999999999995</v>
      </c>
      <c r="K17" s="491"/>
      <c r="L17" s="199">
        <f>D17-B17</f>
        <v>-49.85499999999999</v>
      </c>
      <c r="M17" s="200">
        <f>H17-F17</f>
        <v>-50</v>
      </c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</row>
    <row r="18" spans="1:47" ht="14.4" customHeight="1" x14ac:dyDescent="0.3">
      <c r="A18" s="170" t="s">
        <v>98</v>
      </c>
      <c r="B18" s="173">
        <v>7.92</v>
      </c>
      <c r="C18" s="164">
        <v>5.4779999999999998</v>
      </c>
      <c r="D18" s="164">
        <v>3.7850000000000001</v>
      </c>
      <c r="E18" s="185">
        <v>0.47790404040404044</v>
      </c>
      <c r="F18" s="173">
        <v>12</v>
      </c>
      <c r="G18" s="164">
        <v>14</v>
      </c>
      <c r="H18" s="164">
        <v>12</v>
      </c>
      <c r="I18" s="187">
        <v>1</v>
      </c>
      <c r="J18" s="492">
        <f>1.07*0.95</f>
        <v>1.0165</v>
      </c>
      <c r="K18" s="491"/>
      <c r="L18" s="201">
        <f t="shared" ref="L18:L24" si="2">D18-B18</f>
        <v>-4.1349999999999998</v>
      </c>
      <c r="M18" s="202">
        <f t="shared" ref="M18:M24" si="3">H18-F18</f>
        <v>0</v>
      </c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</row>
    <row r="19" spans="1:47" ht="14.4" customHeight="1" x14ac:dyDescent="0.3">
      <c r="A19" s="170" t="s">
        <v>99</v>
      </c>
      <c r="B19" s="173">
        <v>28.483000000000001</v>
      </c>
      <c r="C19" s="164">
        <v>22.696000000000002</v>
      </c>
      <c r="D19" s="164">
        <v>11.356999999999999</v>
      </c>
      <c r="E19" s="185">
        <v>0.39872906646069584</v>
      </c>
      <c r="F19" s="173">
        <v>43</v>
      </c>
      <c r="G19" s="164">
        <v>47</v>
      </c>
      <c r="H19" s="164">
        <v>30</v>
      </c>
      <c r="I19" s="187">
        <v>0.69767441860465118</v>
      </c>
      <c r="J19" s="492">
        <f>1.04*0.95</f>
        <v>0.98799999999999999</v>
      </c>
      <c r="K19" s="491"/>
      <c r="L19" s="201">
        <f t="shared" si="2"/>
        <v>-17.126000000000001</v>
      </c>
      <c r="M19" s="202">
        <f t="shared" si="3"/>
        <v>-13</v>
      </c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</row>
    <row r="20" spans="1:47" ht="14.4" customHeight="1" x14ac:dyDescent="0.3">
      <c r="A20" s="170" t="s">
        <v>100</v>
      </c>
      <c r="B20" s="173">
        <v>5.28</v>
      </c>
      <c r="C20" s="164">
        <v>1.49</v>
      </c>
      <c r="D20" s="164">
        <v>1.7470000000000001</v>
      </c>
      <c r="E20" s="185">
        <v>0.33087121212121212</v>
      </c>
      <c r="F20" s="173">
        <v>8</v>
      </c>
      <c r="G20" s="164">
        <v>3</v>
      </c>
      <c r="H20" s="164">
        <v>5</v>
      </c>
      <c r="I20" s="187">
        <v>0.625</v>
      </c>
      <c r="J20" s="492">
        <f>0.96*0.95</f>
        <v>0.91199999999999992</v>
      </c>
      <c r="K20" s="491"/>
      <c r="L20" s="201">
        <f t="shared" si="2"/>
        <v>-3.5330000000000004</v>
      </c>
      <c r="M20" s="202">
        <f t="shared" si="3"/>
        <v>-3</v>
      </c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</row>
    <row r="21" spans="1:47" ht="14.4" customHeight="1" x14ac:dyDescent="0.3">
      <c r="A21" s="170" t="s">
        <v>101</v>
      </c>
      <c r="B21" s="173">
        <v>0</v>
      </c>
      <c r="C21" s="164">
        <v>0</v>
      </c>
      <c r="D21" s="164">
        <v>0</v>
      </c>
      <c r="E21" s="185" t="s">
        <v>436</v>
      </c>
      <c r="F21" s="173">
        <v>0</v>
      </c>
      <c r="G21" s="164">
        <v>0</v>
      </c>
      <c r="H21" s="164">
        <v>0</v>
      </c>
      <c r="I21" s="187" t="s">
        <v>436</v>
      </c>
      <c r="J21" s="492">
        <f>1*0.95</f>
        <v>0.95</v>
      </c>
      <c r="K21" s="491"/>
      <c r="L21" s="201">
        <f t="shared" si="2"/>
        <v>0</v>
      </c>
      <c r="M21" s="202">
        <f t="shared" si="3"/>
        <v>0</v>
      </c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</row>
    <row r="22" spans="1:47" ht="14.4" customHeight="1" x14ac:dyDescent="0.3">
      <c r="A22" s="170" t="s">
        <v>102</v>
      </c>
      <c r="B22" s="173">
        <v>13.2</v>
      </c>
      <c r="C22" s="164">
        <v>8.57</v>
      </c>
      <c r="D22" s="164">
        <v>6.8120000000000003</v>
      </c>
      <c r="E22" s="185">
        <v>0.51606060606060611</v>
      </c>
      <c r="F22" s="173">
        <v>20</v>
      </c>
      <c r="G22" s="164">
        <v>18</v>
      </c>
      <c r="H22" s="164">
        <v>20</v>
      </c>
      <c r="I22" s="187">
        <v>1</v>
      </c>
      <c r="J22" s="492">
        <f>1.05*0.95</f>
        <v>0.99749999999999994</v>
      </c>
      <c r="K22" s="491"/>
      <c r="L22" s="201">
        <f t="shared" si="2"/>
        <v>-6.387999999999999</v>
      </c>
      <c r="M22" s="202">
        <f t="shared" si="3"/>
        <v>0</v>
      </c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</row>
    <row r="23" spans="1:47" ht="14.4" customHeight="1" thickBot="1" x14ac:dyDescent="0.35">
      <c r="A23" s="170" t="s">
        <v>103</v>
      </c>
      <c r="B23" s="173">
        <v>5.28</v>
      </c>
      <c r="C23" s="164">
        <v>2.843</v>
      </c>
      <c r="D23" s="164">
        <v>0.28799999999999998</v>
      </c>
      <c r="E23" s="185">
        <v>5.4545454545454536E-2</v>
      </c>
      <c r="F23" s="173">
        <v>8</v>
      </c>
      <c r="G23" s="164">
        <v>6</v>
      </c>
      <c r="H23" s="164">
        <v>1</v>
      </c>
      <c r="I23" s="187">
        <v>0.125</v>
      </c>
      <c r="J23" s="492">
        <f>1*0.95</f>
        <v>0.95</v>
      </c>
      <c r="K23" s="491"/>
      <c r="L23" s="201">
        <f t="shared" si="2"/>
        <v>-4.992</v>
      </c>
      <c r="M23" s="202">
        <f t="shared" si="3"/>
        <v>-7</v>
      </c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</row>
    <row r="24" spans="1:47" ht="14.4" customHeight="1" thickBot="1" x14ac:dyDescent="0.35">
      <c r="A24" s="203" t="s">
        <v>6</v>
      </c>
      <c r="B24" s="204">
        <f>SUM(B17:B23)</f>
        <v>132.76300000000001</v>
      </c>
      <c r="C24" s="205">
        <f>SUM(C17:C23)</f>
        <v>73.885000000000005</v>
      </c>
      <c r="D24" s="205">
        <f>SUM(D17:D23)</f>
        <v>46.733999999999995</v>
      </c>
      <c r="E24" s="206">
        <f>IF(OR(D24=0,B24=0),0,D24/B24)</f>
        <v>0.35201072587995141</v>
      </c>
      <c r="F24" s="204">
        <f>SUM(F17:F23)</f>
        <v>201</v>
      </c>
      <c r="G24" s="205">
        <f>SUM(G17:G23)</f>
        <v>164</v>
      </c>
      <c r="H24" s="205">
        <f>SUM(H17:H23)</f>
        <v>128</v>
      </c>
      <c r="I24" s="207">
        <f>IF(OR(H24=0,F24=0),0,H24/F24)</f>
        <v>0.63681592039800994</v>
      </c>
      <c r="J24" s="174"/>
      <c r="K24" s="174"/>
      <c r="L24" s="197">
        <f t="shared" si="2"/>
        <v>-86.029000000000011</v>
      </c>
      <c r="M24" s="208">
        <f t="shared" si="3"/>
        <v>-73</v>
      </c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</row>
    <row r="25" spans="1:47" ht="14.4" customHeight="1" x14ac:dyDescent="0.3">
      <c r="A25" s="209"/>
      <c r="B25" s="471" t="s">
        <v>104</v>
      </c>
      <c r="C25" s="472"/>
      <c r="D25" s="472"/>
      <c r="E25" s="472"/>
      <c r="F25" s="471" t="s">
        <v>105</v>
      </c>
      <c r="G25" s="472"/>
      <c r="H25" s="472"/>
      <c r="I25" s="472"/>
      <c r="J25" s="210"/>
      <c r="K25" s="210"/>
      <c r="L25" s="210"/>
      <c r="M25" s="211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</row>
    <row r="26" spans="1:47" ht="14.4" customHeight="1" thickBot="1" x14ac:dyDescent="0.35">
      <c r="A26" s="209"/>
      <c r="B26" s="239"/>
      <c r="C26" s="240"/>
      <c r="D26" s="240"/>
      <c r="E26" s="240"/>
      <c r="F26" s="239"/>
      <c r="G26" s="240"/>
      <c r="H26" s="240"/>
      <c r="I26" s="240"/>
      <c r="J26" s="210"/>
      <c r="K26" s="210"/>
      <c r="L26" s="210"/>
      <c r="M26" s="211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</row>
    <row r="27" spans="1:47" ht="14.4" customHeight="1" x14ac:dyDescent="0.3">
      <c r="A27" s="483" t="s">
        <v>156</v>
      </c>
      <c r="B27" s="485" t="s">
        <v>93</v>
      </c>
      <c r="C27" s="486"/>
      <c r="D27" s="486"/>
      <c r="E27" s="487"/>
      <c r="F27" s="486" t="s">
        <v>94</v>
      </c>
      <c r="G27" s="486"/>
      <c r="H27" s="486"/>
      <c r="I27" s="486"/>
      <c r="J27" s="485" t="s">
        <v>107</v>
      </c>
      <c r="K27" s="486"/>
      <c r="L27" s="486"/>
      <c r="M27" s="487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</row>
    <row r="28" spans="1:47" ht="14.4" customHeight="1" thickBot="1" x14ac:dyDescent="0.35">
      <c r="A28" s="484"/>
      <c r="B28" s="212">
        <v>2011</v>
      </c>
      <c r="C28" s="213">
        <v>2012</v>
      </c>
      <c r="D28" s="213">
        <v>2013</v>
      </c>
      <c r="E28" s="214" t="s">
        <v>5</v>
      </c>
      <c r="F28" s="213">
        <v>2011</v>
      </c>
      <c r="G28" s="213">
        <v>2012</v>
      </c>
      <c r="H28" s="213">
        <v>2013</v>
      </c>
      <c r="I28" s="213" t="s">
        <v>5</v>
      </c>
      <c r="J28" s="212">
        <v>2011</v>
      </c>
      <c r="K28" s="213">
        <v>2012</v>
      </c>
      <c r="L28" s="213">
        <v>2013</v>
      </c>
      <c r="M28" s="214" t="s">
        <v>5</v>
      </c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</row>
    <row r="29" spans="1:47" ht="14.4" customHeight="1" x14ac:dyDescent="0.3">
      <c r="A29" s="215" t="s">
        <v>97</v>
      </c>
      <c r="B29" s="172">
        <v>0</v>
      </c>
      <c r="C29" s="165">
        <v>49.121000000000002</v>
      </c>
      <c r="D29" s="165">
        <v>43.558999999999997</v>
      </c>
      <c r="E29" s="182" t="s">
        <v>436</v>
      </c>
      <c r="F29" s="183">
        <v>0</v>
      </c>
      <c r="G29" s="165">
        <v>32</v>
      </c>
      <c r="H29" s="165">
        <v>28</v>
      </c>
      <c r="I29" s="216" t="s">
        <v>436</v>
      </c>
      <c r="J29" s="172">
        <v>0</v>
      </c>
      <c r="K29" s="165">
        <v>830.57899999999995</v>
      </c>
      <c r="L29" s="165">
        <v>655.67600000000004</v>
      </c>
      <c r="M29" s="182" t="s">
        <v>436</v>
      </c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</row>
    <row r="30" spans="1:47" ht="14.4" customHeight="1" x14ac:dyDescent="0.3">
      <c r="A30" s="217" t="s">
        <v>98</v>
      </c>
      <c r="B30" s="173">
        <v>0</v>
      </c>
      <c r="C30" s="164">
        <v>10.930999999999999</v>
      </c>
      <c r="D30" s="164">
        <v>9.1880000000000006</v>
      </c>
      <c r="E30" s="185" t="s">
        <v>436</v>
      </c>
      <c r="F30" s="186">
        <v>0</v>
      </c>
      <c r="G30" s="164">
        <v>7</v>
      </c>
      <c r="H30" s="164">
        <v>6</v>
      </c>
      <c r="I30" s="218" t="s">
        <v>436</v>
      </c>
      <c r="J30" s="173">
        <v>0</v>
      </c>
      <c r="K30" s="164">
        <v>164.76499999999999</v>
      </c>
      <c r="L30" s="164">
        <v>157.589</v>
      </c>
      <c r="M30" s="185" t="s">
        <v>436</v>
      </c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</row>
    <row r="31" spans="1:47" ht="14.4" customHeight="1" x14ac:dyDescent="0.3">
      <c r="A31" s="217" t="s">
        <v>99</v>
      </c>
      <c r="B31" s="173">
        <v>0</v>
      </c>
      <c r="C31" s="164">
        <v>32.75</v>
      </c>
      <c r="D31" s="164">
        <v>29.201000000000001</v>
      </c>
      <c r="E31" s="185" t="s">
        <v>436</v>
      </c>
      <c r="F31" s="186">
        <v>0</v>
      </c>
      <c r="G31" s="164">
        <v>21</v>
      </c>
      <c r="H31" s="164">
        <v>19</v>
      </c>
      <c r="I31" s="218" t="s">
        <v>436</v>
      </c>
      <c r="J31" s="173">
        <v>0</v>
      </c>
      <c r="K31" s="164">
        <v>561.53099999999995</v>
      </c>
      <c r="L31" s="164">
        <v>411.88400000000001</v>
      </c>
      <c r="M31" s="185" t="s">
        <v>436</v>
      </c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</row>
    <row r="32" spans="1:47" ht="14.4" customHeight="1" x14ac:dyDescent="0.3">
      <c r="A32" s="217" t="s">
        <v>100</v>
      </c>
      <c r="B32" s="173">
        <v>0</v>
      </c>
      <c r="C32" s="164">
        <v>4.4189999999999996</v>
      </c>
      <c r="D32" s="164">
        <v>3.3679999999999999</v>
      </c>
      <c r="E32" s="185" t="s">
        <v>436</v>
      </c>
      <c r="F32" s="186">
        <v>0</v>
      </c>
      <c r="G32" s="164">
        <v>3</v>
      </c>
      <c r="H32" s="164">
        <v>2</v>
      </c>
      <c r="I32" s="218" t="s">
        <v>436</v>
      </c>
      <c r="J32" s="173">
        <v>0</v>
      </c>
      <c r="K32" s="164">
        <v>69.527000000000001</v>
      </c>
      <c r="L32" s="164">
        <v>71.873000000000005</v>
      </c>
      <c r="M32" s="185" t="s">
        <v>436</v>
      </c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</row>
    <row r="33" spans="1:47" ht="14.4" customHeight="1" x14ac:dyDescent="0.3">
      <c r="A33" s="217" t="s">
        <v>101</v>
      </c>
      <c r="B33" s="173">
        <v>0</v>
      </c>
      <c r="C33" s="164">
        <v>0</v>
      </c>
      <c r="D33" s="164">
        <v>0</v>
      </c>
      <c r="E33" s="185" t="s">
        <v>436</v>
      </c>
      <c r="F33" s="186">
        <v>0</v>
      </c>
      <c r="G33" s="164">
        <v>0</v>
      </c>
      <c r="H33" s="164">
        <v>0</v>
      </c>
      <c r="I33" s="218" t="s">
        <v>436</v>
      </c>
      <c r="J33" s="173">
        <v>0</v>
      </c>
      <c r="K33" s="164">
        <v>0</v>
      </c>
      <c r="L33" s="164">
        <v>0</v>
      </c>
      <c r="M33" s="185" t="s">
        <v>436</v>
      </c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</row>
    <row r="34" spans="1:47" ht="14.4" customHeight="1" x14ac:dyDescent="0.3">
      <c r="A34" s="217" t="s">
        <v>102</v>
      </c>
      <c r="B34" s="173">
        <v>0</v>
      </c>
      <c r="C34" s="164">
        <v>10.744999999999999</v>
      </c>
      <c r="D34" s="164">
        <v>15.625</v>
      </c>
      <c r="E34" s="185" t="s">
        <v>436</v>
      </c>
      <c r="F34" s="186">
        <v>0</v>
      </c>
      <c r="G34" s="164">
        <v>7</v>
      </c>
      <c r="H34" s="164">
        <v>10</v>
      </c>
      <c r="I34" s="218" t="s">
        <v>436</v>
      </c>
      <c r="J34" s="173">
        <v>0</v>
      </c>
      <c r="K34" s="164">
        <v>142.601</v>
      </c>
      <c r="L34" s="164">
        <v>195.99100000000001</v>
      </c>
      <c r="M34" s="185" t="s">
        <v>436</v>
      </c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</row>
    <row r="35" spans="1:47" ht="14.4" customHeight="1" thickBot="1" x14ac:dyDescent="0.35">
      <c r="A35" s="217" t="s">
        <v>103</v>
      </c>
      <c r="B35" s="173">
        <v>0</v>
      </c>
      <c r="C35" s="164">
        <v>0</v>
      </c>
      <c r="D35" s="164">
        <v>1.444</v>
      </c>
      <c r="E35" s="185" t="s">
        <v>436</v>
      </c>
      <c r="F35" s="186">
        <v>0</v>
      </c>
      <c r="G35" s="164">
        <v>0</v>
      </c>
      <c r="H35" s="164">
        <v>1</v>
      </c>
      <c r="I35" s="218" t="s">
        <v>436</v>
      </c>
      <c r="J35" s="173">
        <v>0</v>
      </c>
      <c r="K35" s="164">
        <v>0</v>
      </c>
      <c r="L35" s="164">
        <v>20.678000000000001</v>
      </c>
      <c r="M35" s="185" t="s">
        <v>436</v>
      </c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</row>
    <row r="36" spans="1:47" ht="14.4" customHeight="1" thickBot="1" x14ac:dyDescent="0.35">
      <c r="A36" s="219" t="s">
        <v>6</v>
      </c>
      <c r="B36" s="220">
        <f>SUM(B29:B35)</f>
        <v>0</v>
      </c>
      <c r="C36" s="221">
        <f>SUM(C29:C35)</f>
        <v>107.96599999999999</v>
      </c>
      <c r="D36" s="221">
        <f>SUM(D29:D35)</f>
        <v>102.38500000000001</v>
      </c>
      <c r="E36" s="222">
        <f>IF(OR(D36=0,B36=0),0,D36/B36)</f>
        <v>0</v>
      </c>
      <c r="F36" s="223">
        <f>SUM(F29:F35)</f>
        <v>0</v>
      </c>
      <c r="G36" s="221">
        <f>SUM(G29:G35)</f>
        <v>70</v>
      </c>
      <c r="H36" s="221">
        <f>SUM(H29:H35)</f>
        <v>66</v>
      </c>
      <c r="I36" s="224">
        <f>IF(OR(H36=0,F36=0),0,H36/F36)</f>
        <v>0</v>
      </c>
      <c r="J36" s="220">
        <f>SUM(J29:J35)</f>
        <v>0</v>
      </c>
      <c r="K36" s="221">
        <f>SUM(K29:K35)</f>
        <v>1769.0030000000002</v>
      </c>
      <c r="L36" s="221">
        <f>SUM(L29:L35)</f>
        <v>1513.6910000000003</v>
      </c>
      <c r="M36" s="222">
        <f>IF(OR(L36=0,J36=0),0,L36/J36)</f>
        <v>0</v>
      </c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</row>
    <row r="37" spans="1:47" ht="14.4" customHeight="1" x14ac:dyDescent="0.3">
      <c r="A37" s="210"/>
      <c r="B37" s="210"/>
      <c r="C37" s="210"/>
      <c r="D37" s="210"/>
      <c r="E37" s="225"/>
      <c r="F37" s="210"/>
      <c r="G37" s="210"/>
      <c r="H37" s="210"/>
      <c r="I37" s="211"/>
      <c r="J37" s="471" t="s">
        <v>108</v>
      </c>
      <c r="K37" s="472"/>
      <c r="L37" s="472"/>
      <c r="M37" s="472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</row>
    <row r="38" spans="1:47" ht="14.4" customHeight="1" thickBot="1" x14ac:dyDescent="0.35">
      <c r="A38" s="210"/>
      <c r="B38" s="210"/>
      <c r="C38" s="210"/>
      <c r="D38" s="210"/>
      <c r="E38" s="225"/>
      <c r="F38" s="210"/>
      <c r="G38" s="210"/>
      <c r="H38" s="210"/>
      <c r="I38" s="211"/>
      <c r="J38" s="237"/>
      <c r="K38" s="238"/>
      <c r="L38" s="238"/>
      <c r="M38" s="238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</row>
    <row r="39" spans="1:47" ht="14.4" customHeight="1" thickBot="1" x14ac:dyDescent="0.35">
      <c r="A39" s="473" t="s">
        <v>109</v>
      </c>
      <c r="B39" s="475" t="s">
        <v>93</v>
      </c>
      <c r="C39" s="476"/>
      <c r="D39" s="476"/>
      <c r="E39" s="477"/>
      <c r="F39" s="476" t="s">
        <v>94</v>
      </c>
      <c r="G39" s="476"/>
      <c r="H39" s="476"/>
      <c r="I39" s="477"/>
      <c r="J39" s="210"/>
      <c r="K39" s="210"/>
      <c r="L39" s="210"/>
      <c r="M39" s="211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</row>
    <row r="40" spans="1:47" ht="14.4" customHeight="1" thickBot="1" x14ac:dyDescent="0.35">
      <c r="A40" s="474"/>
      <c r="B40" s="226">
        <v>2011</v>
      </c>
      <c r="C40" s="227">
        <v>2012</v>
      </c>
      <c r="D40" s="227">
        <v>2013</v>
      </c>
      <c r="E40" s="228" t="s">
        <v>5</v>
      </c>
      <c r="F40" s="227">
        <v>2011</v>
      </c>
      <c r="G40" s="227">
        <v>2012</v>
      </c>
      <c r="H40" s="227">
        <v>2013</v>
      </c>
      <c r="I40" s="228" t="s">
        <v>5</v>
      </c>
      <c r="J40" s="210"/>
      <c r="K40" s="210"/>
      <c r="L40" s="229" t="s">
        <v>95</v>
      </c>
      <c r="M40" s="230" t="s">
        <v>96</v>
      </c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</row>
    <row r="41" spans="1:47" ht="14.4" customHeight="1" x14ac:dyDescent="0.3">
      <c r="A41" s="169" t="s">
        <v>97</v>
      </c>
      <c r="B41" s="172">
        <v>0</v>
      </c>
      <c r="C41" s="165">
        <v>0</v>
      </c>
      <c r="D41" s="165">
        <v>0</v>
      </c>
      <c r="E41" s="182" t="s">
        <v>436</v>
      </c>
      <c r="F41" s="183">
        <v>0</v>
      </c>
      <c r="G41" s="165">
        <v>0</v>
      </c>
      <c r="H41" s="165">
        <v>0</v>
      </c>
      <c r="I41" s="184" t="s">
        <v>436</v>
      </c>
      <c r="J41" s="210"/>
      <c r="K41" s="210"/>
      <c r="L41" s="199">
        <f t="shared" ref="L41:L48" si="4">D41-B41</f>
        <v>0</v>
      </c>
      <c r="M41" s="200">
        <f t="shared" ref="M41:M48" si="5">H41-F41</f>
        <v>0</v>
      </c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</row>
    <row r="42" spans="1:47" ht="14.4" customHeight="1" x14ac:dyDescent="0.3">
      <c r="A42" s="170" t="s">
        <v>98</v>
      </c>
      <c r="B42" s="173">
        <v>0</v>
      </c>
      <c r="C42" s="164">
        <v>0</v>
      </c>
      <c r="D42" s="164">
        <v>0</v>
      </c>
      <c r="E42" s="185" t="s">
        <v>436</v>
      </c>
      <c r="F42" s="186">
        <v>0</v>
      </c>
      <c r="G42" s="164">
        <v>0</v>
      </c>
      <c r="H42" s="164">
        <v>0</v>
      </c>
      <c r="I42" s="187" t="s">
        <v>436</v>
      </c>
      <c r="J42" s="210"/>
      <c r="K42" s="210"/>
      <c r="L42" s="201">
        <f t="shared" si="4"/>
        <v>0</v>
      </c>
      <c r="M42" s="202">
        <f t="shared" si="5"/>
        <v>0</v>
      </c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</row>
    <row r="43" spans="1:47" ht="14.4" customHeight="1" x14ac:dyDescent="0.3">
      <c r="A43" s="170" t="s">
        <v>99</v>
      </c>
      <c r="B43" s="173">
        <v>0</v>
      </c>
      <c r="C43" s="164">
        <v>0</v>
      </c>
      <c r="D43" s="164">
        <v>0</v>
      </c>
      <c r="E43" s="185" t="s">
        <v>436</v>
      </c>
      <c r="F43" s="186">
        <v>0</v>
      </c>
      <c r="G43" s="164">
        <v>0</v>
      </c>
      <c r="H43" s="164">
        <v>0</v>
      </c>
      <c r="I43" s="187" t="s">
        <v>436</v>
      </c>
      <c r="J43" s="210"/>
      <c r="K43" s="210"/>
      <c r="L43" s="201">
        <f t="shared" si="4"/>
        <v>0</v>
      </c>
      <c r="M43" s="202">
        <f t="shared" si="5"/>
        <v>0</v>
      </c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</row>
    <row r="44" spans="1:47" ht="14.4" customHeight="1" x14ac:dyDescent="0.3">
      <c r="A44" s="170" t="s">
        <v>100</v>
      </c>
      <c r="B44" s="173">
        <v>0</v>
      </c>
      <c r="C44" s="164">
        <v>0</v>
      </c>
      <c r="D44" s="164">
        <v>0</v>
      </c>
      <c r="E44" s="185" t="s">
        <v>436</v>
      </c>
      <c r="F44" s="186">
        <v>0</v>
      </c>
      <c r="G44" s="164">
        <v>0</v>
      </c>
      <c r="H44" s="164">
        <v>0</v>
      </c>
      <c r="I44" s="187" t="s">
        <v>436</v>
      </c>
      <c r="J44" s="210"/>
      <c r="K44" s="210"/>
      <c r="L44" s="201">
        <f t="shared" si="4"/>
        <v>0</v>
      </c>
      <c r="M44" s="202">
        <f t="shared" si="5"/>
        <v>0</v>
      </c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</row>
    <row r="45" spans="1:47" ht="14.4" customHeight="1" x14ac:dyDescent="0.3">
      <c r="A45" s="170" t="s">
        <v>101</v>
      </c>
      <c r="B45" s="173">
        <v>0</v>
      </c>
      <c r="C45" s="164">
        <v>0</v>
      </c>
      <c r="D45" s="164">
        <v>0</v>
      </c>
      <c r="E45" s="185" t="s">
        <v>436</v>
      </c>
      <c r="F45" s="186">
        <v>0</v>
      </c>
      <c r="G45" s="164">
        <v>0</v>
      </c>
      <c r="H45" s="164">
        <v>0</v>
      </c>
      <c r="I45" s="187" t="s">
        <v>436</v>
      </c>
      <c r="J45" s="210"/>
      <c r="K45" s="210"/>
      <c r="L45" s="201">
        <f t="shared" si="4"/>
        <v>0</v>
      </c>
      <c r="M45" s="202">
        <f t="shared" si="5"/>
        <v>0</v>
      </c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</row>
    <row r="46" spans="1:47" ht="14.4" customHeight="1" x14ac:dyDescent="0.3">
      <c r="A46" s="170" t="s">
        <v>102</v>
      </c>
      <c r="B46" s="173">
        <v>0</v>
      </c>
      <c r="C46" s="164">
        <v>0</v>
      </c>
      <c r="D46" s="164">
        <v>0</v>
      </c>
      <c r="E46" s="185" t="s">
        <v>436</v>
      </c>
      <c r="F46" s="186">
        <v>0</v>
      </c>
      <c r="G46" s="164">
        <v>0</v>
      </c>
      <c r="H46" s="164">
        <v>0</v>
      </c>
      <c r="I46" s="187" t="s">
        <v>436</v>
      </c>
      <c r="J46" s="210"/>
      <c r="K46" s="210"/>
      <c r="L46" s="201">
        <f t="shared" si="4"/>
        <v>0</v>
      </c>
      <c r="M46" s="202">
        <f t="shared" si="5"/>
        <v>0</v>
      </c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</row>
    <row r="47" spans="1:47" ht="14.4" customHeight="1" thickBot="1" x14ac:dyDescent="0.35">
      <c r="A47" s="170" t="s">
        <v>103</v>
      </c>
      <c r="B47" s="173">
        <v>0</v>
      </c>
      <c r="C47" s="164">
        <v>0</v>
      </c>
      <c r="D47" s="164">
        <v>0</v>
      </c>
      <c r="E47" s="185" t="s">
        <v>436</v>
      </c>
      <c r="F47" s="186">
        <v>0</v>
      </c>
      <c r="G47" s="164">
        <v>0</v>
      </c>
      <c r="H47" s="164">
        <v>0</v>
      </c>
      <c r="I47" s="187" t="s">
        <v>436</v>
      </c>
      <c r="J47" s="210"/>
      <c r="K47" s="210"/>
      <c r="L47" s="201">
        <f t="shared" si="4"/>
        <v>0</v>
      </c>
      <c r="M47" s="202">
        <f t="shared" si="5"/>
        <v>0</v>
      </c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</row>
    <row r="48" spans="1:47" ht="14.4" customHeight="1" thickBot="1" x14ac:dyDescent="0.35">
      <c r="A48" s="231" t="s">
        <v>6</v>
      </c>
      <c r="B48" s="168">
        <f>SUM(B41:B47)</f>
        <v>0</v>
      </c>
      <c r="C48" s="232">
        <f>SUM(C41:C47)</f>
        <v>0</v>
      </c>
      <c r="D48" s="232">
        <f>SUM(D41:D47)</f>
        <v>0</v>
      </c>
      <c r="E48" s="233">
        <f>IF(OR(D48=0,B48=0),0,D48/B48)</f>
        <v>0</v>
      </c>
      <c r="F48" s="234">
        <f>SUM(F41:F47)</f>
        <v>0</v>
      </c>
      <c r="G48" s="232">
        <f>SUM(G41:G47)</f>
        <v>0</v>
      </c>
      <c r="H48" s="232">
        <f>SUM(H41:H47)</f>
        <v>0</v>
      </c>
      <c r="I48" s="235">
        <f>IF(OR(H48=0,F48=0),0,H48/F48)</f>
        <v>0</v>
      </c>
      <c r="J48" s="210"/>
      <c r="K48" s="210"/>
      <c r="L48" s="229">
        <f t="shared" si="4"/>
        <v>0</v>
      </c>
      <c r="M48" s="236">
        <f t="shared" si="5"/>
        <v>0</v>
      </c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</row>
    <row r="49" spans="1:47" ht="14.4" customHeight="1" x14ac:dyDescent="0.25">
      <c r="A49" s="113"/>
      <c r="B49" s="113"/>
      <c r="C49" s="113"/>
      <c r="D49" s="113"/>
      <c r="E49" s="117"/>
      <c r="F49" s="113"/>
      <c r="G49" s="113"/>
      <c r="H49" s="113"/>
      <c r="I49" s="118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</row>
    <row r="50" spans="1:47" ht="14.4" customHeight="1" x14ac:dyDescent="0.25">
      <c r="A50" s="113"/>
      <c r="B50" s="113"/>
      <c r="C50" s="113"/>
      <c r="D50" s="113"/>
      <c r="E50" s="117"/>
      <c r="F50" s="113"/>
      <c r="G50" s="113"/>
      <c r="H50" s="113"/>
      <c r="I50" s="118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</row>
    <row r="51" spans="1:47" ht="14.4" customHeight="1" x14ac:dyDescent="0.25">
      <c r="A51" s="113"/>
      <c r="B51" s="113"/>
      <c r="C51" s="113"/>
      <c r="D51" s="113"/>
      <c r="E51" s="117"/>
      <c r="F51" s="113"/>
      <c r="G51" s="113"/>
      <c r="H51" s="113"/>
      <c r="I51" s="118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</row>
    <row r="52" spans="1:47" ht="14.4" customHeight="1" x14ac:dyDescent="0.25">
      <c r="A52" s="113"/>
      <c r="B52" s="113"/>
      <c r="C52" s="113"/>
      <c r="D52" s="113"/>
      <c r="E52" s="117"/>
      <c r="F52" s="113"/>
      <c r="G52" s="113"/>
      <c r="H52" s="113"/>
      <c r="I52" s="118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</row>
    <row r="53" spans="1:47" ht="14.4" customHeight="1" x14ac:dyDescent="0.25">
      <c r="A53" s="113"/>
      <c r="B53" s="113"/>
      <c r="C53" s="113"/>
      <c r="D53" s="113"/>
      <c r="E53" s="117"/>
      <c r="F53" s="113"/>
      <c r="G53" s="113"/>
      <c r="H53" s="113"/>
      <c r="I53" s="118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</row>
    <row r="54" spans="1:47" ht="14.4" customHeight="1" x14ac:dyDescent="0.25">
      <c r="A54" s="113"/>
      <c r="B54" s="113"/>
      <c r="C54" s="113"/>
      <c r="D54" s="113"/>
      <c r="E54" s="117"/>
      <c r="F54" s="113"/>
      <c r="G54" s="113"/>
      <c r="H54" s="113"/>
      <c r="I54" s="118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</row>
    <row r="55" spans="1:47" ht="14.4" customHeight="1" x14ac:dyDescent="0.25">
      <c r="A55" s="113"/>
      <c r="B55" s="113"/>
      <c r="C55" s="113"/>
      <c r="D55" s="113"/>
      <c r="E55" s="117"/>
      <c r="F55" s="113"/>
      <c r="G55" s="113"/>
      <c r="H55" s="113"/>
      <c r="I55" s="118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</row>
    <row r="56" spans="1:47" ht="14.4" customHeight="1" x14ac:dyDescent="0.25">
      <c r="A56" s="113"/>
      <c r="B56" s="113"/>
      <c r="C56" s="113"/>
      <c r="D56" s="113"/>
      <c r="E56" s="117"/>
      <c r="F56" s="113"/>
      <c r="G56" s="113"/>
      <c r="H56" s="113"/>
      <c r="I56" s="118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</row>
    <row r="57" spans="1:47" ht="14.4" customHeight="1" x14ac:dyDescent="0.25">
      <c r="A57" s="113"/>
      <c r="B57" s="113"/>
      <c r="C57" s="113"/>
      <c r="D57" s="113"/>
      <c r="E57" s="117"/>
      <c r="F57" s="113"/>
      <c r="G57" s="113"/>
      <c r="H57" s="113"/>
      <c r="I57" s="118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</row>
    <row r="58" spans="1:47" ht="14.4" customHeight="1" x14ac:dyDescent="0.25">
      <c r="A58" s="113"/>
      <c r="B58" s="113"/>
      <c r="C58" s="113"/>
      <c r="D58" s="113"/>
      <c r="E58" s="117"/>
      <c r="F58" s="113"/>
      <c r="G58" s="113"/>
      <c r="H58" s="113"/>
      <c r="I58" s="118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</row>
    <row r="59" spans="1:47" ht="14.4" customHeight="1" x14ac:dyDescent="0.25">
      <c r="A59" s="113"/>
      <c r="B59" s="113"/>
      <c r="C59" s="113"/>
      <c r="D59" s="113"/>
      <c r="E59" s="117"/>
      <c r="F59" s="113"/>
      <c r="G59" s="113"/>
      <c r="H59" s="113"/>
      <c r="I59" s="118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</row>
    <row r="60" spans="1:47" ht="14.4" customHeight="1" x14ac:dyDescent="0.25">
      <c r="A60" s="113"/>
      <c r="B60" s="113"/>
      <c r="C60" s="113"/>
      <c r="D60" s="113"/>
      <c r="E60" s="117"/>
      <c r="F60" s="113"/>
      <c r="G60" s="113"/>
      <c r="H60" s="113"/>
      <c r="I60" s="118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</row>
    <row r="61" spans="1:47" ht="14.4" customHeight="1" x14ac:dyDescent="0.25">
      <c r="A61" s="113"/>
      <c r="B61" s="113"/>
      <c r="C61" s="113"/>
      <c r="D61" s="113"/>
      <c r="E61" s="117"/>
      <c r="F61" s="113"/>
      <c r="G61" s="113"/>
      <c r="H61" s="113"/>
      <c r="I61" s="118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</row>
    <row r="62" spans="1:47" ht="14.4" customHeight="1" x14ac:dyDescent="0.25">
      <c r="A62" s="113"/>
      <c r="B62" s="113"/>
      <c r="C62" s="113"/>
      <c r="D62" s="113"/>
      <c r="E62" s="117"/>
      <c r="F62" s="113"/>
      <c r="G62" s="113"/>
      <c r="H62" s="113"/>
      <c r="I62" s="118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</row>
    <row r="63" spans="1:47" ht="14.4" customHeight="1" x14ac:dyDescent="0.25">
      <c r="A63" s="113"/>
      <c r="B63" s="113"/>
      <c r="C63" s="113"/>
      <c r="D63" s="113"/>
      <c r="E63" s="117"/>
      <c r="F63" s="113"/>
      <c r="G63" s="113"/>
      <c r="H63" s="113"/>
      <c r="I63" s="118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</row>
    <row r="64" spans="1:47" ht="14.4" customHeight="1" x14ac:dyDescent="0.25">
      <c r="A64" s="113"/>
      <c r="B64" s="113"/>
      <c r="C64" s="113"/>
      <c r="D64" s="113"/>
      <c r="E64" s="117"/>
      <c r="F64" s="113"/>
      <c r="G64" s="113"/>
      <c r="H64" s="113"/>
      <c r="I64" s="118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</row>
    <row r="65" spans="1:47" ht="14.4" customHeight="1" x14ac:dyDescent="0.25">
      <c r="A65" s="113"/>
      <c r="B65" s="113"/>
      <c r="C65" s="113"/>
      <c r="D65" s="113"/>
      <c r="E65" s="117"/>
      <c r="F65" s="113"/>
      <c r="G65" s="113"/>
      <c r="H65" s="113"/>
      <c r="I65" s="118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</row>
    <row r="66" spans="1:47" ht="14.4" customHeight="1" x14ac:dyDescent="0.25">
      <c r="A66" s="113"/>
      <c r="B66" s="113"/>
      <c r="C66" s="113"/>
      <c r="D66" s="113"/>
      <c r="E66" s="117"/>
      <c r="F66" s="113"/>
      <c r="G66" s="113"/>
      <c r="H66" s="113"/>
      <c r="I66" s="118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</row>
    <row r="67" spans="1:47" ht="14.4" customHeight="1" x14ac:dyDescent="0.25">
      <c r="A67" s="113"/>
      <c r="B67" s="113"/>
      <c r="C67" s="113"/>
      <c r="D67" s="113"/>
      <c r="E67" s="117"/>
      <c r="F67" s="113"/>
      <c r="G67" s="113"/>
      <c r="H67" s="113"/>
      <c r="I67" s="118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</row>
    <row r="68" spans="1:47" ht="14.4" customHeight="1" x14ac:dyDescent="0.25">
      <c r="A68" s="113"/>
      <c r="B68" s="113"/>
      <c r="C68" s="113"/>
      <c r="D68" s="113"/>
      <c r="E68" s="117"/>
      <c r="F68" s="113"/>
      <c r="G68" s="113"/>
      <c r="H68" s="113"/>
      <c r="I68" s="118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</row>
    <row r="69" spans="1:47" ht="14.4" customHeight="1" x14ac:dyDescent="0.25">
      <c r="A69" s="113"/>
      <c r="B69" s="113"/>
      <c r="C69" s="113"/>
      <c r="D69" s="113"/>
      <c r="E69" s="117"/>
      <c r="F69" s="113"/>
      <c r="G69" s="113"/>
      <c r="H69" s="113"/>
      <c r="I69" s="118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</row>
    <row r="70" spans="1:47" ht="14.4" customHeight="1" x14ac:dyDescent="0.25">
      <c r="A70" s="113"/>
      <c r="B70" s="113"/>
      <c r="C70" s="113"/>
      <c r="D70" s="113"/>
      <c r="E70" s="117"/>
      <c r="F70" s="113"/>
      <c r="G70" s="113"/>
      <c r="H70" s="113"/>
      <c r="I70" s="118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</row>
    <row r="71" spans="1:47" ht="14.4" customHeight="1" x14ac:dyDescent="0.25">
      <c r="A71" s="113"/>
      <c r="B71" s="113"/>
      <c r="C71" s="113"/>
      <c r="D71" s="113"/>
      <c r="E71" s="117"/>
      <c r="F71" s="113"/>
      <c r="G71" s="113"/>
      <c r="H71" s="113"/>
      <c r="I71" s="118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</row>
    <row r="72" spans="1:47" ht="14.4" customHeight="1" x14ac:dyDescent="0.25">
      <c r="A72" s="113"/>
      <c r="B72" s="113"/>
      <c r="C72" s="113"/>
      <c r="D72" s="113"/>
      <c r="E72" s="117"/>
      <c r="F72" s="113"/>
      <c r="G72" s="113"/>
      <c r="H72" s="113"/>
      <c r="I72" s="118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</row>
    <row r="73" spans="1:47" ht="14.4" customHeight="1" x14ac:dyDescent="0.25">
      <c r="A73" s="113"/>
      <c r="B73" s="113"/>
      <c r="C73" s="113"/>
      <c r="D73" s="113"/>
      <c r="E73" s="117"/>
      <c r="F73" s="113"/>
      <c r="G73" s="113"/>
      <c r="H73" s="113"/>
      <c r="I73" s="118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</row>
    <row r="74" spans="1:47" ht="14.4" customHeight="1" x14ac:dyDescent="0.25">
      <c r="A74" s="113"/>
      <c r="B74" s="113"/>
      <c r="C74" s="113"/>
      <c r="D74" s="113"/>
      <c r="E74" s="117"/>
      <c r="F74" s="113"/>
      <c r="G74" s="113"/>
      <c r="H74" s="113"/>
      <c r="I74" s="118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</row>
    <row r="75" spans="1:47" ht="14.4" customHeight="1" x14ac:dyDescent="0.25">
      <c r="A75" s="113"/>
      <c r="B75" s="113"/>
      <c r="C75" s="113"/>
      <c r="D75" s="113"/>
      <c r="E75" s="117"/>
      <c r="F75" s="113"/>
      <c r="G75" s="113"/>
      <c r="H75" s="113"/>
      <c r="I75" s="118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</row>
    <row r="76" spans="1:47" ht="14.4" customHeight="1" x14ac:dyDescent="0.25">
      <c r="A76" s="113"/>
      <c r="B76" s="113"/>
      <c r="C76" s="113"/>
      <c r="D76" s="113"/>
      <c r="E76" s="117"/>
      <c r="F76" s="113"/>
      <c r="G76" s="113"/>
      <c r="H76" s="113"/>
      <c r="I76" s="118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</row>
    <row r="77" spans="1:47" ht="14.4" customHeight="1" x14ac:dyDescent="0.25">
      <c r="A77" s="113"/>
      <c r="B77" s="113"/>
      <c r="C77" s="113"/>
      <c r="D77" s="113"/>
      <c r="E77" s="117"/>
      <c r="F77" s="113"/>
      <c r="G77" s="113"/>
      <c r="H77" s="113"/>
      <c r="I77" s="118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</row>
    <row r="78" spans="1:47" ht="14.4" customHeight="1" x14ac:dyDescent="0.25">
      <c r="A78" s="113"/>
      <c r="B78" s="113"/>
      <c r="C78" s="113"/>
      <c r="D78" s="113"/>
      <c r="E78" s="117"/>
      <c r="F78" s="113"/>
      <c r="G78" s="113"/>
      <c r="H78" s="113"/>
      <c r="I78" s="118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</row>
    <row r="79" spans="1:47" ht="14.4" customHeight="1" x14ac:dyDescent="0.25">
      <c r="A79" s="113"/>
      <c r="B79" s="113"/>
      <c r="C79" s="113"/>
      <c r="D79" s="113"/>
      <c r="E79" s="117"/>
      <c r="F79" s="113"/>
      <c r="G79" s="113"/>
      <c r="H79" s="113"/>
      <c r="I79" s="118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</row>
    <row r="80" spans="1:47" ht="14.4" customHeight="1" x14ac:dyDescent="0.25">
      <c r="A80" s="113"/>
      <c r="B80" s="113"/>
      <c r="C80" s="113"/>
      <c r="D80" s="113"/>
      <c r="E80" s="117"/>
      <c r="F80" s="113"/>
      <c r="G80" s="113"/>
      <c r="H80" s="113"/>
      <c r="I80" s="118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</row>
    <row r="81" spans="1:47" ht="14.4" customHeight="1" x14ac:dyDescent="0.25">
      <c r="A81" s="113"/>
      <c r="B81" s="113"/>
      <c r="C81" s="113"/>
      <c r="D81" s="113"/>
      <c r="E81" s="117"/>
      <c r="F81" s="113"/>
      <c r="G81" s="113"/>
      <c r="H81" s="113"/>
      <c r="I81" s="118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</row>
    <row r="82" spans="1:47" ht="14.4" customHeight="1" x14ac:dyDescent="0.25">
      <c r="A82" s="113"/>
      <c r="B82" s="113"/>
      <c r="C82" s="113"/>
      <c r="D82" s="113"/>
      <c r="E82" s="117"/>
      <c r="F82" s="113"/>
      <c r="G82" s="113"/>
      <c r="H82" s="113"/>
      <c r="I82" s="118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</row>
    <row r="83" spans="1:47" ht="14.4" customHeight="1" x14ac:dyDescent="0.25">
      <c r="A83" s="113"/>
      <c r="B83" s="113"/>
      <c r="C83" s="113"/>
      <c r="D83" s="113"/>
      <c r="E83" s="117"/>
      <c r="F83" s="113"/>
      <c r="G83" s="113"/>
      <c r="H83" s="113"/>
      <c r="I83" s="118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</row>
    <row r="84" spans="1:47" ht="14.4" customHeight="1" x14ac:dyDescent="0.25">
      <c r="A84" s="113"/>
      <c r="B84" s="113"/>
      <c r="C84" s="113"/>
      <c r="D84" s="113"/>
      <c r="E84" s="117"/>
      <c r="F84" s="113"/>
      <c r="G84" s="113"/>
      <c r="H84" s="113"/>
      <c r="I84" s="118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</row>
    <row r="85" spans="1:47" ht="14.4" customHeight="1" x14ac:dyDescent="0.25">
      <c r="A85" s="113"/>
      <c r="B85" s="113"/>
      <c r="C85" s="113"/>
      <c r="D85" s="113"/>
      <c r="E85" s="117"/>
      <c r="F85" s="113"/>
      <c r="G85" s="113"/>
      <c r="H85" s="113"/>
      <c r="I85" s="118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</row>
    <row r="86" spans="1:47" ht="14.4" customHeight="1" x14ac:dyDescent="0.25">
      <c r="A86" s="113"/>
      <c r="B86" s="113"/>
      <c r="C86" s="113"/>
      <c r="D86" s="113"/>
      <c r="E86" s="117"/>
      <c r="F86" s="113"/>
      <c r="G86" s="113"/>
      <c r="H86" s="113"/>
      <c r="I86" s="118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</row>
    <row r="87" spans="1:47" ht="14.4" customHeight="1" x14ac:dyDescent="0.25">
      <c r="A87" s="113"/>
      <c r="B87" s="113"/>
      <c r="C87" s="113"/>
      <c r="D87" s="113"/>
      <c r="E87" s="117"/>
      <c r="F87" s="113"/>
      <c r="G87" s="113"/>
      <c r="H87" s="113"/>
      <c r="I87" s="118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</row>
    <row r="88" spans="1:47" ht="14.4" customHeight="1" x14ac:dyDescent="0.25">
      <c r="A88" s="113"/>
      <c r="B88" s="113"/>
      <c r="C88" s="113"/>
      <c r="D88" s="113"/>
      <c r="E88" s="117"/>
      <c r="F88" s="113"/>
      <c r="G88" s="113"/>
      <c r="H88" s="113"/>
      <c r="I88" s="118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</row>
    <row r="89" spans="1:47" ht="14.4" customHeight="1" x14ac:dyDescent="0.25">
      <c r="A89" s="113"/>
      <c r="B89" s="113"/>
      <c r="C89" s="113"/>
      <c r="D89" s="113"/>
      <c r="E89" s="117"/>
      <c r="F89" s="113"/>
      <c r="G89" s="113"/>
      <c r="H89" s="113"/>
      <c r="I89" s="118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</row>
    <row r="90" spans="1:47" ht="14.4" customHeight="1" x14ac:dyDescent="0.25">
      <c r="A90" s="113"/>
      <c r="B90" s="113"/>
      <c r="C90" s="113"/>
      <c r="D90" s="113"/>
      <c r="E90" s="117"/>
      <c r="F90" s="113"/>
      <c r="G90" s="113"/>
      <c r="H90" s="113"/>
      <c r="I90" s="118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</row>
    <row r="91" spans="1:47" ht="14.4" customHeight="1" x14ac:dyDescent="0.25">
      <c r="A91" s="113"/>
      <c r="B91" s="113"/>
      <c r="C91" s="113"/>
      <c r="D91" s="113"/>
      <c r="E91" s="117"/>
      <c r="F91" s="113"/>
      <c r="G91" s="113"/>
      <c r="H91" s="113"/>
      <c r="I91" s="118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</row>
    <row r="92" spans="1:47" ht="14.4" customHeight="1" x14ac:dyDescent="0.25">
      <c r="A92" s="113"/>
      <c r="B92" s="113"/>
      <c r="C92" s="113"/>
      <c r="D92" s="113"/>
      <c r="E92" s="117"/>
      <c r="F92" s="113"/>
      <c r="G92" s="113"/>
      <c r="H92" s="113"/>
      <c r="I92" s="118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</row>
    <row r="93" spans="1:47" ht="14.4" customHeight="1" x14ac:dyDescent="0.25">
      <c r="A93" s="113"/>
      <c r="B93" s="113"/>
      <c r="C93" s="113"/>
      <c r="D93" s="113"/>
      <c r="E93" s="117"/>
      <c r="F93" s="113"/>
      <c r="G93" s="113"/>
      <c r="H93" s="113"/>
      <c r="I93" s="118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</row>
    <row r="94" spans="1:47" ht="14.4" customHeight="1" x14ac:dyDescent="0.25">
      <c r="A94" s="113"/>
      <c r="B94" s="113"/>
      <c r="C94" s="113"/>
      <c r="D94" s="113"/>
      <c r="E94" s="117"/>
      <c r="F94" s="113"/>
      <c r="G94" s="113"/>
      <c r="H94" s="113"/>
      <c r="I94" s="118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</row>
    <row r="95" spans="1:47" ht="14.4" customHeight="1" x14ac:dyDescent="0.25">
      <c r="A95" s="113"/>
      <c r="B95" s="113"/>
      <c r="C95" s="113"/>
      <c r="D95" s="113"/>
      <c r="E95" s="117"/>
      <c r="F95" s="113"/>
      <c r="G95" s="113"/>
      <c r="H95" s="113"/>
      <c r="I95" s="118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</row>
    <row r="96" spans="1:47" ht="14.4" customHeight="1" x14ac:dyDescent="0.25">
      <c r="A96" s="113"/>
      <c r="B96" s="113"/>
      <c r="C96" s="113"/>
      <c r="D96" s="113"/>
      <c r="E96" s="117"/>
      <c r="F96" s="113"/>
      <c r="G96" s="113"/>
      <c r="H96" s="113"/>
      <c r="I96" s="118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</row>
    <row r="97" spans="1:47" ht="14.4" customHeight="1" x14ac:dyDescent="0.25">
      <c r="A97" s="113"/>
      <c r="B97" s="113"/>
      <c r="C97" s="113"/>
      <c r="D97" s="113"/>
      <c r="E97" s="117"/>
      <c r="F97" s="113"/>
      <c r="G97" s="113"/>
      <c r="H97" s="113"/>
      <c r="I97" s="118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</row>
    <row r="98" spans="1:47" ht="14.4" customHeight="1" x14ac:dyDescent="0.25">
      <c r="A98" s="113"/>
      <c r="B98" s="113"/>
      <c r="C98" s="113"/>
      <c r="D98" s="113"/>
      <c r="E98" s="117"/>
      <c r="F98" s="113"/>
      <c r="G98" s="113"/>
      <c r="H98" s="113"/>
      <c r="I98" s="118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</row>
    <row r="99" spans="1:47" ht="14.4" customHeight="1" x14ac:dyDescent="0.25">
      <c r="A99" s="113"/>
      <c r="B99" s="113"/>
      <c r="C99" s="113"/>
      <c r="D99" s="113"/>
      <c r="E99" s="117"/>
      <c r="F99" s="113"/>
      <c r="G99" s="113"/>
      <c r="H99" s="113"/>
      <c r="I99" s="118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</row>
    <row r="100" spans="1:47" ht="14.4" customHeight="1" x14ac:dyDescent="0.25">
      <c r="A100" s="113"/>
      <c r="B100" s="113"/>
      <c r="C100" s="113"/>
      <c r="D100" s="113"/>
      <c r="E100" s="117"/>
      <c r="F100" s="113"/>
      <c r="G100" s="113"/>
      <c r="H100" s="113"/>
      <c r="I100" s="118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</row>
    <row r="101" spans="1:47" ht="14.4" customHeight="1" x14ac:dyDescent="0.25">
      <c r="A101" s="113"/>
      <c r="B101" s="113"/>
      <c r="C101" s="113"/>
      <c r="D101" s="113"/>
      <c r="E101" s="117"/>
      <c r="F101" s="113"/>
      <c r="G101" s="113"/>
      <c r="H101" s="113"/>
      <c r="I101" s="118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</row>
    <row r="102" spans="1:47" ht="14.4" customHeight="1" x14ac:dyDescent="0.25">
      <c r="A102" s="113"/>
      <c r="B102" s="113"/>
      <c r="C102" s="113"/>
      <c r="D102" s="113"/>
      <c r="E102" s="117"/>
      <c r="F102" s="113"/>
      <c r="G102" s="113"/>
      <c r="H102" s="113"/>
      <c r="I102" s="118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</row>
    <row r="103" spans="1:47" ht="14.4" customHeight="1" x14ac:dyDescent="0.25">
      <c r="A103" s="113"/>
      <c r="B103" s="113"/>
      <c r="C103" s="113"/>
      <c r="D103" s="113"/>
      <c r="E103" s="117"/>
      <c r="F103" s="113"/>
      <c r="G103" s="113"/>
      <c r="H103" s="113"/>
      <c r="I103" s="118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</row>
    <row r="104" spans="1:47" ht="14.4" customHeight="1" x14ac:dyDescent="0.25">
      <c r="A104" s="113"/>
      <c r="B104" s="113"/>
      <c r="C104" s="113"/>
      <c r="D104" s="113"/>
      <c r="E104" s="117"/>
      <c r="F104" s="113"/>
      <c r="G104" s="113"/>
      <c r="H104" s="113"/>
      <c r="I104" s="118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</row>
    <row r="105" spans="1:47" ht="14.4" customHeight="1" x14ac:dyDescent="0.25">
      <c r="A105" s="113"/>
      <c r="B105" s="113"/>
      <c r="C105" s="113"/>
      <c r="D105" s="113"/>
      <c r="E105" s="117"/>
      <c r="F105" s="113"/>
      <c r="G105" s="113"/>
      <c r="H105" s="113"/>
      <c r="I105" s="118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</row>
    <row r="106" spans="1:47" ht="14.4" customHeight="1" x14ac:dyDescent="0.25">
      <c r="A106" s="113"/>
      <c r="B106" s="113"/>
      <c r="C106" s="113"/>
      <c r="D106" s="113"/>
      <c r="E106" s="117"/>
      <c r="F106" s="113"/>
      <c r="G106" s="113"/>
      <c r="H106" s="113"/>
      <c r="I106" s="118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</row>
    <row r="107" spans="1:47" ht="14.4" customHeight="1" x14ac:dyDescent="0.25">
      <c r="A107" s="113"/>
      <c r="B107" s="113"/>
      <c r="C107" s="113"/>
      <c r="D107" s="113"/>
      <c r="E107" s="117"/>
      <c r="F107" s="113"/>
      <c r="G107" s="113"/>
      <c r="H107" s="113"/>
      <c r="I107" s="118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</row>
    <row r="108" spans="1:47" ht="14.4" customHeight="1" x14ac:dyDescent="0.25">
      <c r="A108" s="113"/>
      <c r="B108" s="113"/>
      <c r="C108" s="113"/>
      <c r="D108" s="113"/>
      <c r="E108" s="117"/>
      <c r="F108" s="113"/>
      <c r="G108" s="113"/>
      <c r="H108" s="113"/>
      <c r="I108" s="118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</row>
    <row r="109" spans="1:47" ht="14.4" customHeight="1" x14ac:dyDescent="0.25">
      <c r="A109" s="113"/>
      <c r="B109" s="113"/>
      <c r="C109" s="113"/>
      <c r="D109" s="113"/>
      <c r="E109" s="117"/>
      <c r="F109" s="113"/>
      <c r="G109" s="113"/>
      <c r="H109" s="113"/>
      <c r="I109" s="118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</row>
    <row r="110" spans="1:47" ht="14.4" customHeight="1" x14ac:dyDescent="0.25">
      <c r="A110" s="113"/>
      <c r="B110" s="113"/>
      <c r="C110" s="113"/>
      <c r="D110" s="113"/>
      <c r="E110" s="117"/>
      <c r="F110" s="113"/>
      <c r="G110" s="113"/>
      <c r="H110" s="113"/>
      <c r="I110" s="118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</row>
    <row r="111" spans="1:47" ht="14.4" customHeight="1" x14ac:dyDescent="0.25">
      <c r="A111" s="113"/>
      <c r="B111" s="113"/>
      <c r="C111" s="113"/>
      <c r="D111" s="113"/>
      <c r="E111" s="117"/>
      <c r="F111" s="113"/>
      <c r="G111" s="113"/>
      <c r="H111" s="113"/>
      <c r="I111" s="118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</row>
    <row r="112" spans="1:47" ht="14.4" customHeight="1" x14ac:dyDescent="0.25">
      <c r="A112" s="113"/>
      <c r="B112" s="113"/>
      <c r="C112" s="113"/>
      <c r="D112" s="113"/>
      <c r="E112" s="117"/>
      <c r="F112" s="113"/>
      <c r="G112" s="113"/>
      <c r="H112" s="113"/>
      <c r="I112" s="118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</row>
    <row r="113" spans="1:47" ht="14.4" customHeight="1" x14ac:dyDescent="0.25">
      <c r="A113" s="113"/>
      <c r="B113" s="113"/>
      <c r="C113" s="113"/>
      <c r="D113" s="113"/>
      <c r="E113" s="117"/>
      <c r="F113" s="113"/>
      <c r="G113" s="113"/>
      <c r="H113" s="113"/>
      <c r="I113" s="118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</row>
    <row r="114" spans="1:47" ht="14.4" customHeight="1" x14ac:dyDescent="0.25">
      <c r="A114" s="113"/>
      <c r="B114" s="113"/>
      <c r="C114" s="113"/>
      <c r="D114" s="113"/>
      <c r="E114" s="117"/>
      <c r="F114" s="113"/>
      <c r="G114" s="113"/>
      <c r="H114" s="113"/>
      <c r="I114" s="118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</row>
    <row r="115" spans="1:47" ht="14.4" customHeight="1" x14ac:dyDescent="0.25">
      <c r="A115" s="113"/>
      <c r="B115" s="113"/>
      <c r="C115" s="113"/>
      <c r="D115" s="113"/>
      <c r="E115" s="117"/>
      <c r="F115" s="113"/>
      <c r="G115" s="113"/>
      <c r="H115" s="113"/>
      <c r="I115" s="118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</row>
    <row r="116" spans="1:47" ht="14.4" customHeight="1" x14ac:dyDescent="0.25">
      <c r="A116" s="113"/>
      <c r="B116" s="113"/>
      <c r="C116" s="113"/>
      <c r="D116" s="113"/>
      <c r="E116" s="117"/>
      <c r="F116" s="113"/>
      <c r="G116" s="113"/>
      <c r="H116" s="113"/>
      <c r="I116" s="118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</row>
    <row r="117" spans="1:47" ht="14.4" customHeight="1" x14ac:dyDescent="0.25">
      <c r="A117" s="113"/>
      <c r="B117" s="113"/>
      <c r="C117" s="113"/>
      <c r="D117" s="113"/>
      <c r="E117" s="117"/>
      <c r="F117" s="113"/>
      <c r="G117" s="113"/>
      <c r="H117" s="113"/>
      <c r="I117" s="118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</row>
    <row r="118" spans="1:47" ht="14.4" customHeight="1" x14ac:dyDescent="0.25">
      <c r="A118" s="113"/>
      <c r="B118" s="113"/>
      <c r="C118" s="113"/>
      <c r="D118" s="113"/>
      <c r="E118" s="117"/>
      <c r="F118" s="113"/>
      <c r="G118" s="113"/>
      <c r="H118" s="113"/>
      <c r="I118" s="118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</row>
    <row r="119" spans="1:47" ht="14.4" customHeight="1" x14ac:dyDescent="0.25">
      <c r="A119" s="113"/>
      <c r="B119" s="113"/>
      <c r="C119" s="113"/>
      <c r="D119" s="113"/>
      <c r="E119" s="117"/>
      <c r="F119" s="113"/>
      <c r="G119" s="113"/>
      <c r="H119" s="113"/>
      <c r="I119" s="118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3"/>
      <c r="AH119" s="113"/>
      <c r="AI119" s="113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</row>
    <row r="120" spans="1:47" ht="14.4" customHeight="1" x14ac:dyDescent="0.25">
      <c r="A120" s="113"/>
      <c r="B120" s="113"/>
      <c r="C120" s="113"/>
      <c r="D120" s="113"/>
      <c r="E120" s="117"/>
      <c r="F120" s="113"/>
      <c r="G120" s="113"/>
      <c r="H120" s="113"/>
      <c r="I120" s="118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</row>
    <row r="121" spans="1:47" ht="14.4" customHeight="1" x14ac:dyDescent="0.25">
      <c r="A121" s="113"/>
      <c r="B121" s="113"/>
      <c r="C121" s="113"/>
      <c r="D121" s="113"/>
      <c r="E121" s="117"/>
      <c r="F121" s="113"/>
      <c r="G121" s="113"/>
      <c r="H121" s="113"/>
      <c r="I121" s="118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</row>
    <row r="122" spans="1:47" ht="14.4" customHeight="1" x14ac:dyDescent="0.25">
      <c r="A122" s="113"/>
      <c r="B122" s="113"/>
      <c r="C122" s="113"/>
      <c r="D122" s="113"/>
      <c r="E122" s="117"/>
      <c r="F122" s="113"/>
      <c r="G122" s="113"/>
      <c r="H122" s="113"/>
      <c r="I122" s="118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</row>
    <row r="123" spans="1:47" ht="14.4" customHeight="1" x14ac:dyDescent="0.25">
      <c r="A123" s="113"/>
      <c r="B123" s="113"/>
      <c r="C123" s="113"/>
      <c r="D123" s="113"/>
      <c r="E123" s="117"/>
      <c r="F123" s="113"/>
      <c r="G123" s="113"/>
      <c r="H123" s="113"/>
      <c r="I123" s="118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</row>
    <row r="124" spans="1:47" ht="14.4" customHeight="1" x14ac:dyDescent="0.25">
      <c r="A124" s="113"/>
      <c r="B124" s="113"/>
      <c r="C124" s="113"/>
      <c r="D124" s="113"/>
      <c r="E124" s="117"/>
      <c r="F124" s="113"/>
      <c r="G124" s="113"/>
      <c r="H124" s="113"/>
      <c r="I124" s="118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</row>
    <row r="125" spans="1:47" ht="14.4" customHeight="1" x14ac:dyDescent="0.25">
      <c r="A125" s="113"/>
      <c r="B125" s="113"/>
      <c r="C125" s="113"/>
      <c r="D125" s="113"/>
      <c r="E125" s="117"/>
      <c r="F125" s="113"/>
      <c r="G125" s="113"/>
      <c r="H125" s="113"/>
      <c r="I125" s="118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</row>
    <row r="126" spans="1:47" ht="14.4" customHeight="1" x14ac:dyDescent="0.25">
      <c r="A126" s="113"/>
      <c r="B126" s="113"/>
      <c r="C126" s="113"/>
      <c r="D126" s="113"/>
      <c r="E126" s="117"/>
      <c r="F126" s="113"/>
      <c r="G126" s="113"/>
      <c r="H126" s="113"/>
      <c r="I126" s="118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</row>
    <row r="127" spans="1:47" ht="14.4" customHeight="1" x14ac:dyDescent="0.25">
      <c r="A127" s="113"/>
      <c r="B127" s="113"/>
      <c r="C127" s="113"/>
      <c r="D127" s="113"/>
      <c r="E127" s="117"/>
      <c r="F127" s="113"/>
      <c r="G127" s="113"/>
      <c r="H127" s="113"/>
      <c r="I127" s="118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</row>
    <row r="128" spans="1:47" ht="14.4" customHeight="1" x14ac:dyDescent="0.25">
      <c r="A128" s="113"/>
      <c r="B128" s="113"/>
      <c r="C128" s="113"/>
      <c r="D128" s="113"/>
      <c r="E128" s="117"/>
      <c r="F128" s="113"/>
      <c r="G128" s="113"/>
      <c r="H128" s="113"/>
      <c r="I128" s="118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</row>
    <row r="129" spans="1:47" ht="14.4" customHeight="1" x14ac:dyDescent="0.25">
      <c r="A129" s="113"/>
      <c r="B129" s="113"/>
      <c r="C129" s="113"/>
      <c r="D129" s="113"/>
      <c r="E129" s="117"/>
      <c r="F129" s="113"/>
      <c r="G129" s="113"/>
      <c r="H129" s="113"/>
      <c r="I129" s="118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</row>
    <row r="130" spans="1:47" ht="14.4" customHeight="1" x14ac:dyDescent="0.25">
      <c r="A130" s="113"/>
      <c r="B130" s="113"/>
      <c r="C130" s="113"/>
      <c r="D130" s="113"/>
      <c r="E130" s="117"/>
      <c r="F130" s="113"/>
      <c r="G130" s="113"/>
      <c r="H130" s="113"/>
      <c r="I130" s="118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</row>
    <row r="131" spans="1:47" ht="14.4" customHeight="1" x14ac:dyDescent="0.25">
      <c r="A131" s="113"/>
      <c r="B131" s="113"/>
      <c r="C131" s="113"/>
      <c r="D131" s="113"/>
      <c r="E131" s="117"/>
      <c r="F131" s="113"/>
      <c r="G131" s="113"/>
      <c r="H131" s="113"/>
      <c r="I131" s="118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</row>
    <row r="132" spans="1:47" ht="14.4" customHeight="1" x14ac:dyDescent="0.25">
      <c r="A132" s="113"/>
      <c r="B132" s="113"/>
      <c r="C132" s="113"/>
      <c r="D132" s="113"/>
      <c r="E132" s="117"/>
      <c r="F132" s="113"/>
      <c r="G132" s="113"/>
      <c r="H132" s="113"/>
      <c r="I132" s="118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</row>
    <row r="133" spans="1:47" ht="14.4" customHeight="1" x14ac:dyDescent="0.25">
      <c r="A133" s="113"/>
      <c r="B133" s="113"/>
      <c r="C133" s="113"/>
      <c r="D133" s="113"/>
      <c r="E133" s="117"/>
      <c r="F133" s="113"/>
      <c r="G133" s="113"/>
      <c r="H133" s="113"/>
      <c r="I133" s="118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</row>
    <row r="134" spans="1:47" ht="14.4" customHeight="1" x14ac:dyDescent="0.25">
      <c r="A134" s="113"/>
      <c r="B134" s="113"/>
      <c r="C134" s="113"/>
      <c r="D134" s="113"/>
      <c r="E134" s="117"/>
      <c r="F134" s="113"/>
      <c r="G134" s="113"/>
      <c r="H134" s="113"/>
      <c r="I134" s="118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</row>
    <row r="135" spans="1:47" ht="14.4" customHeight="1" x14ac:dyDescent="0.25">
      <c r="A135" s="113"/>
      <c r="B135" s="113"/>
      <c r="C135" s="113"/>
      <c r="D135" s="113"/>
      <c r="E135" s="117"/>
      <c r="F135" s="113"/>
      <c r="G135" s="113"/>
      <c r="H135" s="113"/>
      <c r="I135" s="118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</row>
    <row r="136" spans="1:47" ht="14.4" customHeight="1" x14ac:dyDescent="0.25">
      <c r="B136" s="113"/>
      <c r="C136" s="113"/>
      <c r="D136" s="113"/>
      <c r="E136" s="117"/>
      <c r="F136" s="113"/>
      <c r="G136" s="113"/>
      <c r="H136" s="113"/>
      <c r="I136" s="118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</row>
    <row r="137" spans="1:47" ht="14.4" customHeight="1" x14ac:dyDescent="0.25">
      <c r="B137" s="113"/>
      <c r="C137" s="113"/>
      <c r="D137" s="113"/>
      <c r="E137" s="117"/>
      <c r="F137" s="113"/>
      <c r="G137" s="113"/>
      <c r="H137" s="113"/>
      <c r="I137" s="118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</row>
    <row r="138" spans="1:47" ht="14.4" customHeight="1" x14ac:dyDescent="0.25">
      <c r="B138" s="113"/>
      <c r="C138" s="113"/>
      <c r="D138" s="113"/>
      <c r="E138" s="117"/>
      <c r="F138" s="113"/>
      <c r="G138" s="113"/>
      <c r="H138" s="113"/>
      <c r="I138" s="118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</row>
    <row r="139" spans="1:47" ht="14.4" customHeight="1" x14ac:dyDescent="0.25">
      <c r="B139" s="113"/>
      <c r="C139" s="113"/>
      <c r="D139" s="113"/>
      <c r="E139" s="117"/>
      <c r="F139" s="113"/>
      <c r="G139" s="113"/>
      <c r="H139" s="113"/>
      <c r="I139" s="118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</row>
    <row r="140" spans="1:47" ht="14.4" customHeight="1" x14ac:dyDescent="0.25">
      <c r="B140" s="113"/>
      <c r="C140" s="113"/>
      <c r="D140" s="113"/>
      <c r="E140" s="117"/>
      <c r="F140" s="113"/>
      <c r="G140" s="113"/>
      <c r="H140" s="113"/>
      <c r="I140" s="118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</row>
    <row r="141" spans="1:47" ht="14.4" customHeight="1" x14ac:dyDescent="0.25">
      <c r="B141" s="113"/>
      <c r="C141" s="113"/>
      <c r="D141" s="113"/>
      <c r="E141" s="117"/>
      <c r="F141" s="113"/>
      <c r="G141" s="113"/>
      <c r="H141" s="113"/>
      <c r="I141" s="118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  <c r="AH141" s="113"/>
      <c r="AI141" s="113"/>
      <c r="AJ141" s="113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</row>
    <row r="142" spans="1:47" ht="14.4" customHeight="1" x14ac:dyDescent="0.25">
      <c r="B142" s="113"/>
      <c r="C142" s="113"/>
      <c r="D142" s="113"/>
      <c r="E142" s="117"/>
      <c r="F142" s="113"/>
      <c r="G142" s="113"/>
      <c r="H142" s="113"/>
      <c r="I142" s="118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</row>
    <row r="143" spans="1:47" ht="14.4" customHeight="1" x14ac:dyDescent="0.25">
      <c r="B143" s="113"/>
      <c r="C143" s="113"/>
      <c r="D143" s="113"/>
      <c r="E143" s="117"/>
      <c r="F143" s="113"/>
      <c r="G143" s="113"/>
      <c r="H143" s="113"/>
      <c r="I143" s="118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</row>
    <row r="144" spans="1:47" ht="14.4" customHeight="1" x14ac:dyDescent="0.25">
      <c r="B144" s="113"/>
      <c r="C144" s="113"/>
      <c r="D144" s="113"/>
      <c r="E144" s="117"/>
      <c r="F144" s="113"/>
      <c r="G144" s="113"/>
      <c r="H144" s="113"/>
      <c r="I144" s="118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</row>
    <row r="145" spans="2:47" ht="14.4" customHeight="1" x14ac:dyDescent="0.25">
      <c r="B145" s="113"/>
      <c r="C145" s="113"/>
      <c r="D145" s="113"/>
      <c r="E145" s="117"/>
      <c r="F145" s="113"/>
      <c r="G145" s="113"/>
      <c r="H145" s="113"/>
      <c r="I145" s="118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/>
      <c r="AK145" s="113"/>
      <c r="AL145" s="113"/>
      <c r="AM145" s="113"/>
      <c r="AN145" s="113"/>
      <c r="AO145" s="113"/>
      <c r="AP145" s="113"/>
      <c r="AQ145" s="113"/>
      <c r="AR145" s="113"/>
      <c r="AS145" s="113"/>
      <c r="AT145" s="113"/>
      <c r="AU145" s="113"/>
    </row>
    <row r="146" spans="2:47" ht="14.4" customHeight="1" x14ac:dyDescent="0.25">
      <c r="B146" s="113"/>
      <c r="C146" s="113"/>
      <c r="D146" s="113"/>
      <c r="E146" s="117"/>
      <c r="F146" s="113"/>
      <c r="G146" s="113"/>
      <c r="H146" s="113"/>
      <c r="I146" s="118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</row>
    <row r="147" spans="2:47" ht="14.4" customHeight="1" x14ac:dyDescent="0.25">
      <c r="B147" s="113"/>
      <c r="C147" s="113"/>
      <c r="D147" s="113"/>
      <c r="E147" s="117"/>
      <c r="F147" s="113"/>
      <c r="G147" s="113"/>
      <c r="H147" s="113"/>
      <c r="I147" s="118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113"/>
      <c r="AH147" s="113"/>
      <c r="AI147" s="113"/>
      <c r="AJ147" s="113"/>
      <c r="AK147" s="113"/>
      <c r="AL147" s="113"/>
      <c r="AM147" s="113"/>
      <c r="AN147" s="113"/>
      <c r="AO147" s="113"/>
      <c r="AP147" s="113"/>
      <c r="AQ147" s="113"/>
      <c r="AR147" s="113"/>
      <c r="AS147" s="113"/>
      <c r="AT147" s="113"/>
      <c r="AU147" s="113"/>
    </row>
    <row r="148" spans="2:47" ht="14.4" customHeight="1" x14ac:dyDescent="0.25">
      <c r="B148" s="113"/>
      <c r="C148" s="113"/>
      <c r="D148" s="113"/>
      <c r="E148" s="117"/>
      <c r="F148" s="113"/>
      <c r="G148" s="113"/>
      <c r="H148" s="113"/>
      <c r="I148" s="118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</row>
    <row r="149" spans="2:47" ht="14.4" customHeight="1" x14ac:dyDescent="0.25">
      <c r="B149" s="113"/>
      <c r="C149" s="113"/>
      <c r="D149" s="113"/>
      <c r="E149" s="117"/>
      <c r="F149" s="113"/>
      <c r="G149" s="113"/>
      <c r="H149" s="113"/>
      <c r="I149" s="118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/>
      <c r="AS149" s="113"/>
      <c r="AT149" s="113"/>
      <c r="AU149" s="113"/>
    </row>
    <row r="150" spans="2:47" ht="14.4" customHeight="1" x14ac:dyDescent="0.25">
      <c r="B150" s="113"/>
      <c r="C150" s="113"/>
      <c r="D150" s="113"/>
      <c r="E150" s="117"/>
      <c r="F150" s="113"/>
      <c r="G150" s="113"/>
      <c r="H150" s="113"/>
      <c r="I150" s="118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</row>
    <row r="151" spans="2:47" ht="14.4" customHeight="1" x14ac:dyDescent="0.25">
      <c r="B151" s="113"/>
      <c r="C151" s="113"/>
      <c r="D151" s="113"/>
      <c r="E151" s="117"/>
      <c r="F151" s="113"/>
      <c r="G151" s="113"/>
      <c r="H151" s="113"/>
      <c r="I151" s="118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</row>
    <row r="152" spans="2:47" ht="14.4" customHeight="1" x14ac:dyDescent="0.25">
      <c r="B152" s="113"/>
      <c r="C152" s="113"/>
      <c r="D152" s="113"/>
      <c r="E152" s="117"/>
      <c r="F152" s="113"/>
      <c r="G152" s="113"/>
      <c r="H152" s="113"/>
      <c r="I152" s="118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</row>
    <row r="153" spans="2:47" ht="14.4" customHeight="1" x14ac:dyDescent="0.25">
      <c r="B153" s="113"/>
      <c r="C153" s="113"/>
      <c r="D153" s="113"/>
      <c r="E153" s="117"/>
      <c r="F153" s="113"/>
      <c r="G153" s="113"/>
      <c r="H153" s="113"/>
      <c r="I153" s="118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  <c r="AA153" s="113"/>
      <c r="AB153" s="113"/>
      <c r="AC153" s="113"/>
      <c r="AD153" s="113"/>
      <c r="AE153" s="113"/>
      <c r="AF153" s="113"/>
      <c r="AG153" s="113"/>
      <c r="AH153" s="113"/>
      <c r="AI153" s="113"/>
      <c r="AJ153" s="113"/>
      <c r="AK153" s="113"/>
      <c r="AL153" s="113"/>
      <c r="AM153" s="113"/>
      <c r="AN153" s="113"/>
      <c r="AO153" s="113"/>
      <c r="AP153" s="113"/>
      <c r="AQ153" s="113"/>
      <c r="AR153" s="113"/>
      <c r="AS153" s="113"/>
      <c r="AT153" s="113"/>
      <c r="AU153" s="113"/>
    </row>
    <row r="154" spans="2:47" ht="14.4" customHeight="1" x14ac:dyDescent="0.25">
      <c r="B154" s="113"/>
      <c r="C154" s="113"/>
      <c r="D154" s="113"/>
      <c r="E154" s="117"/>
      <c r="F154" s="113"/>
      <c r="G154" s="113"/>
      <c r="H154" s="113"/>
      <c r="I154" s="118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</row>
    <row r="155" spans="2:47" ht="14.4" customHeight="1" x14ac:dyDescent="0.25">
      <c r="B155" s="113"/>
      <c r="C155" s="113"/>
      <c r="D155" s="113"/>
      <c r="E155" s="117"/>
      <c r="F155" s="113"/>
      <c r="G155" s="113"/>
      <c r="H155" s="113"/>
      <c r="I155" s="118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</row>
    <row r="156" spans="2:47" ht="14.4" customHeight="1" x14ac:dyDescent="0.25">
      <c r="B156" s="113"/>
      <c r="C156" s="113"/>
      <c r="D156" s="113"/>
      <c r="E156" s="117"/>
      <c r="F156" s="113"/>
      <c r="G156" s="113"/>
      <c r="H156" s="113"/>
      <c r="I156" s="118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</row>
    <row r="157" spans="2:47" ht="14.4" customHeight="1" x14ac:dyDescent="0.25">
      <c r="B157" s="113"/>
      <c r="C157" s="113"/>
      <c r="D157" s="113"/>
      <c r="E157" s="117"/>
      <c r="F157" s="113"/>
      <c r="G157" s="113"/>
      <c r="H157" s="113"/>
      <c r="I157" s="118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</row>
    <row r="158" spans="2:47" ht="14.4" customHeight="1" x14ac:dyDescent="0.25">
      <c r="B158" s="113"/>
      <c r="C158" s="113"/>
      <c r="D158" s="113"/>
      <c r="E158" s="117"/>
      <c r="F158" s="113"/>
      <c r="G158" s="113"/>
      <c r="H158" s="113"/>
      <c r="I158" s="118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</row>
    <row r="159" spans="2:47" ht="14.4" customHeight="1" x14ac:dyDescent="0.25">
      <c r="B159" s="113"/>
      <c r="C159" s="113"/>
      <c r="D159" s="113"/>
      <c r="E159" s="117"/>
      <c r="F159" s="113"/>
      <c r="G159" s="113"/>
      <c r="H159" s="113"/>
      <c r="I159" s="118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</row>
    <row r="160" spans="2:47" ht="14.4" customHeight="1" x14ac:dyDescent="0.25">
      <c r="B160" s="113"/>
      <c r="C160" s="113"/>
      <c r="D160" s="113"/>
      <c r="E160" s="117"/>
      <c r="F160" s="113"/>
      <c r="G160" s="113"/>
      <c r="H160" s="113"/>
      <c r="I160" s="118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</row>
    <row r="161" spans="2:47" ht="14.4" customHeight="1" x14ac:dyDescent="0.25">
      <c r="B161" s="113"/>
      <c r="C161" s="113"/>
      <c r="D161" s="113"/>
      <c r="E161" s="117"/>
      <c r="F161" s="113"/>
      <c r="G161" s="113"/>
      <c r="H161" s="113"/>
      <c r="I161" s="118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</row>
    <row r="162" spans="2:47" ht="14.4" customHeight="1" x14ac:dyDescent="0.25">
      <c r="B162" s="113"/>
      <c r="C162" s="113"/>
      <c r="D162" s="113"/>
      <c r="E162" s="117"/>
      <c r="F162" s="113"/>
      <c r="G162" s="113"/>
      <c r="H162" s="113"/>
      <c r="I162" s="118"/>
      <c r="J162" s="113"/>
      <c r="K162" s="113"/>
    </row>
    <row r="163" spans="2:47" ht="14.4" customHeight="1" x14ac:dyDescent="0.25">
      <c r="B163" s="113"/>
      <c r="C163" s="113"/>
      <c r="D163" s="113"/>
      <c r="E163" s="117"/>
      <c r="F163" s="113"/>
      <c r="G163" s="113"/>
      <c r="H163" s="113"/>
      <c r="I163" s="118"/>
      <c r="J163" s="113"/>
      <c r="K163" s="113"/>
    </row>
    <row r="164" spans="2:47" ht="14.4" customHeight="1" x14ac:dyDescent="0.25">
      <c r="B164" s="113"/>
      <c r="C164" s="113"/>
      <c r="D164" s="113"/>
      <c r="E164" s="117"/>
      <c r="F164" s="113"/>
      <c r="G164" s="113"/>
      <c r="H164" s="113"/>
      <c r="I164" s="118"/>
      <c r="J164" s="113"/>
      <c r="K164" s="113"/>
    </row>
    <row r="165" spans="2:47" ht="14.4" customHeight="1" x14ac:dyDescent="0.25">
      <c r="B165" s="113"/>
      <c r="C165" s="113"/>
      <c r="D165" s="113"/>
      <c r="E165" s="117"/>
      <c r="F165" s="113"/>
      <c r="G165" s="113"/>
      <c r="H165" s="113"/>
      <c r="I165" s="118"/>
      <c r="J165" s="113"/>
      <c r="K165" s="113"/>
    </row>
    <row r="166" spans="2:47" ht="14.4" customHeight="1" x14ac:dyDescent="0.25">
      <c r="B166" s="113"/>
      <c r="C166" s="113"/>
      <c r="D166" s="113"/>
      <c r="E166" s="117"/>
      <c r="F166" s="113"/>
      <c r="G166" s="113"/>
      <c r="H166" s="113"/>
      <c r="I166" s="118"/>
      <c r="J166" s="113"/>
      <c r="K166" s="113"/>
    </row>
    <row r="167" spans="2:47" ht="14.4" customHeight="1" x14ac:dyDescent="0.25">
      <c r="B167" s="113"/>
      <c r="C167" s="113"/>
      <c r="D167" s="113"/>
      <c r="E167" s="117"/>
      <c r="F167" s="113"/>
      <c r="G167" s="113"/>
      <c r="H167" s="113"/>
      <c r="I167" s="118"/>
      <c r="J167" s="113"/>
      <c r="K167" s="113"/>
    </row>
    <row r="168" spans="2:47" ht="14.4" customHeight="1" x14ac:dyDescent="0.25">
      <c r="B168" s="113"/>
      <c r="C168" s="113"/>
      <c r="D168" s="113"/>
      <c r="E168" s="117"/>
      <c r="F168" s="113"/>
      <c r="G168" s="113"/>
      <c r="H168" s="113"/>
      <c r="I168" s="118"/>
      <c r="J168" s="113"/>
      <c r="K168" s="113"/>
    </row>
    <row r="169" spans="2:47" ht="14.4" customHeight="1" x14ac:dyDescent="0.25">
      <c r="B169" s="113"/>
      <c r="C169" s="113"/>
      <c r="D169" s="113"/>
      <c r="E169" s="117"/>
      <c r="F169" s="113"/>
      <c r="G169" s="113"/>
      <c r="H169" s="113"/>
      <c r="I169" s="118"/>
      <c r="J169" s="113"/>
      <c r="K169" s="113"/>
    </row>
    <row r="170" spans="2:47" ht="14.4" customHeight="1" x14ac:dyDescent="0.25">
      <c r="B170" s="113"/>
      <c r="C170" s="113"/>
      <c r="D170" s="113"/>
      <c r="E170" s="117"/>
      <c r="F170" s="113"/>
      <c r="G170" s="113"/>
      <c r="H170" s="113"/>
      <c r="I170" s="118"/>
      <c r="J170" s="113"/>
      <c r="K170" s="113"/>
    </row>
    <row r="171" spans="2:47" ht="14.4" customHeight="1" x14ac:dyDescent="0.25">
      <c r="B171" s="113"/>
      <c r="C171" s="113"/>
      <c r="D171" s="113"/>
      <c r="E171" s="117"/>
      <c r="F171" s="113"/>
      <c r="G171" s="113"/>
      <c r="H171" s="113"/>
      <c r="I171" s="118"/>
      <c r="J171" s="113"/>
      <c r="K171" s="113"/>
    </row>
    <row r="172" spans="2:47" ht="14.4" customHeight="1" x14ac:dyDescent="0.25">
      <c r="B172" s="113"/>
      <c r="C172" s="113"/>
      <c r="D172" s="113"/>
      <c r="E172" s="117"/>
      <c r="F172" s="113"/>
      <c r="G172" s="113"/>
      <c r="H172" s="113"/>
      <c r="I172" s="118"/>
      <c r="J172" s="113"/>
      <c r="K172" s="113"/>
    </row>
    <row r="173" spans="2:47" ht="14.4" customHeight="1" x14ac:dyDescent="0.25">
      <c r="B173" s="113"/>
      <c r="C173" s="113"/>
      <c r="D173" s="113"/>
      <c r="E173" s="117"/>
      <c r="F173" s="113"/>
      <c r="G173" s="113"/>
      <c r="H173" s="113"/>
      <c r="I173" s="118"/>
      <c r="J173" s="113"/>
      <c r="K173" s="113"/>
    </row>
    <row r="174" spans="2:47" ht="14.4" customHeight="1" x14ac:dyDescent="0.25">
      <c r="B174" s="113"/>
      <c r="C174" s="113"/>
      <c r="D174" s="113"/>
      <c r="E174" s="117"/>
      <c r="F174" s="113"/>
      <c r="G174" s="113"/>
      <c r="H174" s="113"/>
      <c r="I174" s="118"/>
      <c r="J174" s="113"/>
      <c r="K174" s="113"/>
    </row>
    <row r="175" spans="2:47" ht="14.4" customHeight="1" x14ac:dyDescent="0.25">
      <c r="B175" s="113"/>
      <c r="C175" s="113"/>
      <c r="D175" s="113"/>
      <c r="E175" s="117"/>
      <c r="F175" s="113"/>
      <c r="G175" s="113"/>
      <c r="H175" s="113"/>
      <c r="I175" s="118"/>
      <c r="J175" s="113"/>
      <c r="K175" s="113"/>
    </row>
    <row r="176" spans="2:47" ht="14.4" customHeight="1" x14ac:dyDescent="0.25">
      <c r="B176" s="113"/>
      <c r="C176" s="113"/>
      <c r="D176" s="113"/>
      <c r="E176" s="117"/>
      <c r="F176" s="113"/>
      <c r="G176" s="113"/>
      <c r="H176" s="113"/>
      <c r="I176" s="118"/>
      <c r="J176" s="113"/>
      <c r="K176" s="113"/>
    </row>
    <row r="177" spans="2:11" ht="14.4" customHeight="1" x14ac:dyDescent="0.25">
      <c r="B177" s="113"/>
      <c r="C177" s="113"/>
      <c r="D177" s="113"/>
      <c r="E177" s="117"/>
      <c r="F177" s="113"/>
      <c r="G177" s="113"/>
      <c r="H177" s="113"/>
      <c r="I177" s="118"/>
      <c r="J177" s="113"/>
      <c r="K177" s="113"/>
    </row>
    <row r="178" spans="2:11" ht="14.4" customHeight="1" x14ac:dyDescent="0.25">
      <c r="B178" s="113"/>
      <c r="C178" s="113"/>
      <c r="D178" s="113"/>
      <c r="E178" s="117"/>
      <c r="F178" s="113"/>
      <c r="G178" s="113"/>
      <c r="H178" s="113"/>
      <c r="I178" s="118"/>
      <c r="J178" s="113"/>
      <c r="K178" s="113"/>
    </row>
    <row r="179" spans="2:11" ht="14.4" customHeight="1" x14ac:dyDescent="0.25">
      <c r="B179" s="113"/>
      <c r="C179" s="113"/>
      <c r="D179" s="113"/>
      <c r="E179" s="117"/>
      <c r="F179" s="113"/>
      <c r="G179" s="113"/>
      <c r="H179" s="113"/>
      <c r="I179" s="118"/>
      <c r="J179" s="113"/>
      <c r="K179" s="113"/>
    </row>
    <row r="180" spans="2:11" ht="14.4" customHeight="1" x14ac:dyDescent="0.25">
      <c r="B180" s="113"/>
      <c r="C180" s="113"/>
      <c r="D180" s="113"/>
      <c r="E180" s="117"/>
      <c r="F180" s="113"/>
      <c r="G180" s="113"/>
      <c r="H180" s="113"/>
      <c r="I180" s="118"/>
      <c r="J180" s="113"/>
      <c r="K180" s="113"/>
    </row>
    <row r="181" spans="2:11" ht="14.4" customHeight="1" x14ac:dyDescent="0.25">
      <c r="B181" s="113"/>
      <c r="C181" s="113"/>
      <c r="D181" s="113"/>
      <c r="E181" s="117"/>
      <c r="F181" s="113"/>
      <c r="G181" s="113"/>
      <c r="H181" s="113"/>
      <c r="I181" s="118"/>
      <c r="J181" s="113"/>
      <c r="K181" s="113"/>
    </row>
    <row r="182" spans="2:11" ht="14.4" customHeight="1" x14ac:dyDescent="0.25">
      <c r="B182" s="113"/>
      <c r="C182" s="113"/>
      <c r="D182" s="113"/>
      <c r="E182" s="117"/>
      <c r="F182" s="113"/>
      <c r="G182" s="113"/>
      <c r="H182" s="113"/>
      <c r="I182" s="118"/>
      <c r="J182" s="113"/>
      <c r="K182" s="113"/>
    </row>
    <row r="183" spans="2:11" ht="14.4" customHeight="1" x14ac:dyDescent="0.25">
      <c r="B183" s="113"/>
      <c r="C183" s="113"/>
      <c r="D183" s="113"/>
      <c r="E183" s="117"/>
      <c r="F183" s="113"/>
      <c r="G183" s="113"/>
      <c r="H183" s="113"/>
      <c r="I183" s="118"/>
      <c r="J183" s="113"/>
      <c r="K183" s="113"/>
    </row>
    <row r="184" spans="2:11" ht="14.4" customHeight="1" x14ac:dyDescent="0.25">
      <c r="B184" s="113"/>
      <c r="C184" s="113"/>
      <c r="D184" s="113"/>
      <c r="E184" s="117"/>
      <c r="F184" s="113"/>
      <c r="G184" s="113"/>
      <c r="H184" s="113"/>
      <c r="I184" s="118"/>
      <c r="J184" s="113"/>
      <c r="K184" s="113"/>
    </row>
    <row r="185" spans="2:11" ht="14.4" customHeight="1" x14ac:dyDescent="0.25">
      <c r="B185" s="113"/>
      <c r="C185" s="113"/>
      <c r="D185" s="113"/>
      <c r="E185" s="117"/>
      <c r="F185" s="113"/>
      <c r="G185" s="113"/>
      <c r="H185" s="113"/>
      <c r="I185" s="118"/>
      <c r="J185" s="113"/>
      <c r="K185" s="113"/>
    </row>
    <row r="186" spans="2:11" ht="14.4" customHeight="1" x14ac:dyDescent="0.25">
      <c r="B186" s="113"/>
      <c r="C186" s="113"/>
      <c r="D186" s="113"/>
      <c r="E186" s="117"/>
      <c r="F186" s="113"/>
      <c r="G186" s="113"/>
      <c r="H186" s="113"/>
      <c r="I186" s="118"/>
      <c r="J186" s="113"/>
      <c r="K186" s="113"/>
    </row>
    <row r="187" spans="2:11" ht="14.4" customHeight="1" x14ac:dyDescent="0.25">
      <c r="B187" s="113"/>
      <c r="C187" s="113"/>
      <c r="D187" s="113"/>
      <c r="E187" s="117"/>
      <c r="F187" s="113"/>
      <c r="G187" s="113"/>
      <c r="H187" s="113"/>
      <c r="I187" s="118"/>
      <c r="J187" s="113"/>
      <c r="K187" s="113"/>
    </row>
    <row r="188" spans="2:11" ht="14.4" customHeight="1" x14ac:dyDescent="0.25">
      <c r="B188" s="113"/>
      <c r="C188" s="113"/>
      <c r="D188" s="113"/>
      <c r="E188" s="117"/>
      <c r="F188" s="113"/>
      <c r="G188" s="113"/>
      <c r="H188" s="113"/>
      <c r="I188" s="118"/>
      <c r="J188" s="113"/>
      <c r="K188" s="113"/>
    </row>
    <row r="189" spans="2:11" ht="14.4" customHeight="1" x14ac:dyDescent="0.25">
      <c r="B189" s="113"/>
      <c r="C189" s="113"/>
      <c r="D189" s="113"/>
      <c r="E189" s="117"/>
      <c r="F189" s="113"/>
      <c r="G189" s="113"/>
      <c r="H189" s="113"/>
      <c r="I189" s="118"/>
      <c r="J189" s="113"/>
      <c r="K189" s="113"/>
    </row>
    <row r="190" spans="2:11" ht="14.4" customHeight="1" x14ac:dyDescent="0.25">
      <c r="B190" s="113"/>
      <c r="C190" s="113"/>
      <c r="D190" s="113"/>
      <c r="E190" s="117"/>
      <c r="F190" s="113"/>
      <c r="G190" s="113"/>
      <c r="H190" s="113"/>
      <c r="I190" s="118"/>
      <c r="J190" s="113"/>
      <c r="K190" s="113"/>
    </row>
    <row r="191" spans="2:11" ht="14.4" customHeight="1" x14ac:dyDescent="0.25">
      <c r="B191" s="113"/>
      <c r="C191" s="113"/>
      <c r="D191" s="113"/>
      <c r="E191" s="117"/>
      <c r="F191" s="113"/>
      <c r="G191" s="113"/>
      <c r="H191" s="113"/>
      <c r="I191" s="118"/>
      <c r="J191" s="113"/>
      <c r="K191" s="113"/>
    </row>
    <row r="192" spans="2:11" ht="14.4" customHeight="1" x14ac:dyDescent="0.25">
      <c r="B192" s="113"/>
      <c r="C192" s="113"/>
      <c r="D192" s="113"/>
      <c r="E192" s="117"/>
      <c r="F192" s="113"/>
      <c r="G192" s="113"/>
      <c r="H192" s="113"/>
      <c r="I192" s="118"/>
      <c r="J192" s="113"/>
      <c r="K192" s="113"/>
    </row>
    <row r="193" spans="2:11" ht="14.4" customHeight="1" x14ac:dyDescent="0.25">
      <c r="B193" s="113"/>
      <c r="C193" s="113"/>
      <c r="D193" s="113"/>
      <c r="E193" s="117"/>
      <c r="F193" s="113"/>
      <c r="G193" s="113"/>
      <c r="H193" s="113"/>
      <c r="I193" s="118"/>
      <c r="J193" s="113"/>
      <c r="K193" s="113"/>
    </row>
    <row r="194" spans="2:11" ht="14.4" customHeight="1" x14ac:dyDescent="0.25">
      <c r="B194" s="113"/>
      <c r="C194" s="113"/>
      <c r="D194" s="113"/>
      <c r="E194" s="117"/>
      <c r="F194" s="113"/>
      <c r="G194" s="113"/>
      <c r="H194" s="113"/>
      <c r="I194" s="118"/>
      <c r="J194" s="113"/>
      <c r="K194" s="113"/>
    </row>
    <row r="195" spans="2:11" ht="14.4" customHeight="1" x14ac:dyDescent="0.25">
      <c r="B195" s="113"/>
      <c r="C195" s="113"/>
      <c r="D195" s="113"/>
      <c r="E195" s="117"/>
      <c r="F195" s="113"/>
      <c r="G195" s="113"/>
      <c r="H195" s="113"/>
      <c r="I195" s="118"/>
      <c r="J195" s="113"/>
      <c r="K195" s="113"/>
    </row>
    <row r="196" spans="2:11" ht="14.4" customHeight="1" x14ac:dyDescent="0.25">
      <c r="B196" s="113"/>
      <c r="C196" s="113"/>
      <c r="D196" s="113"/>
      <c r="E196" s="117"/>
      <c r="F196" s="113"/>
      <c r="G196" s="113"/>
      <c r="H196" s="113"/>
      <c r="I196" s="118"/>
      <c r="J196" s="113"/>
      <c r="K196" s="113"/>
    </row>
    <row r="197" spans="2:11" ht="14.4" customHeight="1" x14ac:dyDescent="0.25">
      <c r="B197" s="113"/>
      <c r="C197" s="113"/>
      <c r="D197" s="113"/>
      <c r="E197" s="117"/>
      <c r="F197" s="113"/>
      <c r="G197" s="113"/>
      <c r="H197" s="113"/>
      <c r="I197" s="118"/>
      <c r="J197" s="113"/>
      <c r="K197" s="113"/>
    </row>
    <row r="198" spans="2:11" ht="14.4" customHeight="1" x14ac:dyDescent="0.25">
      <c r="B198" s="113"/>
      <c r="C198" s="113"/>
      <c r="D198" s="113"/>
      <c r="E198" s="117"/>
      <c r="F198" s="113"/>
      <c r="G198" s="113"/>
      <c r="H198" s="113"/>
      <c r="I198" s="118"/>
      <c r="J198" s="113"/>
      <c r="K198" s="113"/>
    </row>
    <row r="199" spans="2:11" ht="14.4" customHeight="1" x14ac:dyDescent="0.25">
      <c r="B199" s="113"/>
      <c r="C199" s="113"/>
      <c r="D199" s="113"/>
      <c r="E199" s="117"/>
      <c r="F199" s="113"/>
      <c r="G199" s="113"/>
      <c r="H199" s="113"/>
      <c r="I199" s="118"/>
      <c r="J199" s="113"/>
      <c r="K199" s="113"/>
    </row>
    <row r="200" spans="2:11" ht="14.4" customHeight="1" x14ac:dyDescent="0.25">
      <c r="B200" s="113"/>
      <c r="C200" s="113"/>
      <c r="D200" s="113"/>
      <c r="E200" s="117"/>
      <c r="F200" s="113"/>
      <c r="G200" s="113"/>
      <c r="H200" s="113"/>
      <c r="I200" s="118"/>
      <c r="J200" s="113"/>
      <c r="K200" s="113"/>
    </row>
    <row r="201" spans="2:11" ht="14.4" customHeight="1" x14ac:dyDescent="0.25">
      <c r="B201" s="113"/>
      <c r="C201" s="113"/>
      <c r="D201" s="113"/>
      <c r="E201" s="117"/>
      <c r="F201" s="113"/>
      <c r="G201" s="113"/>
      <c r="H201" s="113"/>
      <c r="I201" s="118"/>
      <c r="J201" s="113"/>
      <c r="K201" s="113"/>
    </row>
    <row r="202" spans="2:11" ht="14.4" customHeight="1" x14ac:dyDescent="0.25">
      <c r="B202" s="113"/>
      <c r="C202" s="113"/>
      <c r="D202" s="113"/>
      <c r="E202" s="117"/>
      <c r="F202" s="113"/>
      <c r="G202" s="113"/>
      <c r="H202" s="113"/>
      <c r="I202" s="118"/>
      <c r="J202" s="113"/>
      <c r="K202" s="113"/>
    </row>
    <row r="203" spans="2:11" ht="14.4" customHeight="1" x14ac:dyDescent="0.25">
      <c r="B203" s="113"/>
      <c r="C203" s="113"/>
      <c r="D203" s="113"/>
      <c r="E203" s="117"/>
      <c r="F203" s="113"/>
      <c r="G203" s="113"/>
      <c r="H203" s="113"/>
      <c r="I203" s="118"/>
      <c r="J203" s="113"/>
      <c r="K203" s="113"/>
    </row>
    <row r="204" spans="2:11" ht="14.4" customHeight="1" x14ac:dyDescent="0.25">
      <c r="B204" s="113"/>
      <c r="C204" s="113"/>
      <c r="D204" s="113"/>
      <c r="E204" s="117"/>
      <c r="F204" s="113"/>
      <c r="G204" s="113"/>
      <c r="H204" s="113"/>
      <c r="I204" s="118"/>
      <c r="J204" s="113"/>
      <c r="K204" s="113"/>
    </row>
    <row r="205" spans="2:11" ht="14.4" customHeight="1" x14ac:dyDescent="0.25">
      <c r="B205" s="113"/>
      <c r="C205" s="113"/>
      <c r="D205" s="113"/>
      <c r="E205" s="117"/>
      <c r="F205" s="113"/>
      <c r="G205" s="113"/>
      <c r="H205" s="113"/>
      <c r="I205" s="118"/>
      <c r="J205" s="113"/>
      <c r="K205" s="113"/>
    </row>
    <row r="206" spans="2:11" ht="14.4" customHeight="1" x14ac:dyDescent="0.25">
      <c r="B206" s="113"/>
      <c r="C206" s="113"/>
      <c r="D206" s="113"/>
      <c r="E206" s="117"/>
      <c r="F206" s="113"/>
      <c r="G206" s="113"/>
      <c r="H206" s="113"/>
      <c r="I206" s="118"/>
      <c r="J206" s="113"/>
      <c r="K206" s="113"/>
    </row>
    <row r="207" spans="2:11" ht="14.4" customHeight="1" x14ac:dyDescent="0.25">
      <c r="B207" s="113"/>
      <c r="C207" s="113"/>
      <c r="D207" s="113"/>
      <c r="E207" s="117"/>
      <c r="F207" s="113"/>
      <c r="G207" s="113"/>
      <c r="H207" s="113"/>
      <c r="I207" s="118"/>
      <c r="J207" s="113"/>
      <c r="K207" s="113"/>
    </row>
    <row r="208" spans="2:11" ht="14.4" customHeight="1" x14ac:dyDescent="0.25">
      <c r="B208" s="113"/>
      <c r="C208" s="113"/>
      <c r="D208" s="113"/>
      <c r="E208" s="117"/>
      <c r="F208" s="113"/>
      <c r="G208" s="113"/>
      <c r="H208" s="113"/>
      <c r="I208" s="118"/>
      <c r="J208" s="113"/>
      <c r="K208" s="113"/>
    </row>
    <row r="209" spans="2:11" ht="14.4" customHeight="1" x14ac:dyDescent="0.25">
      <c r="B209" s="113"/>
      <c r="C209" s="113"/>
      <c r="D209" s="113"/>
      <c r="E209" s="117"/>
      <c r="F209" s="113"/>
      <c r="G209" s="113"/>
      <c r="H209" s="113"/>
      <c r="I209" s="118"/>
      <c r="J209" s="113"/>
      <c r="K209" s="113"/>
    </row>
    <row r="210" spans="2:11" ht="14.4" customHeight="1" x14ac:dyDescent="0.25">
      <c r="B210" s="113"/>
      <c r="C210" s="113"/>
      <c r="D210" s="113"/>
      <c r="E210" s="117"/>
      <c r="F210" s="113"/>
      <c r="G210" s="113"/>
      <c r="H210" s="113"/>
      <c r="I210" s="118"/>
      <c r="J210" s="113"/>
      <c r="K210" s="113"/>
    </row>
    <row r="211" spans="2:11" ht="14.4" customHeight="1" x14ac:dyDescent="0.25">
      <c r="B211" s="113"/>
      <c r="C211" s="113"/>
      <c r="D211" s="113"/>
      <c r="E211" s="117"/>
      <c r="F211" s="113"/>
      <c r="G211" s="113"/>
      <c r="H211" s="113"/>
      <c r="I211" s="118"/>
      <c r="J211" s="113"/>
      <c r="K211" s="113"/>
    </row>
    <row r="212" spans="2:11" ht="14.4" customHeight="1" x14ac:dyDescent="0.25">
      <c r="B212" s="113"/>
      <c r="C212" s="113"/>
      <c r="D212" s="113"/>
      <c r="E212" s="117"/>
      <c r="F212" s="113"/>
      <c r="G212" s="113"/>
      <c r="H212" s="113"/>
      <c r="I212" s="118"/>
      <c r="J212" s="113"/>
      <c r="K212" s="113"/>
    </row>
    <row r="213" spans="2:11" ht="14.4" customHeight="1" x14ac:dyDescent="0.25">
      <c r="B213" s="113"/>
      <c r="C213" s="113"/>
      <c r="D213" s="113"/>
      <c r="E213" s="117"/>
      <c r="F213" s="113"/>
      <c r="G213" s="113"/>
      <c r="H213" s="113"/>
      <c r="I213" s="118"/>
      <c r="J213" s="113"/>
      <c r="K213" s="113"/>
    </row>
    <row r="214" spans="2:11" ht="14.4" customHeight="1" x14ac:dyDescent="0.25">
      <c r="B214" s="113"/>
      <c r="C214" s="113"/>
      <c r="D214" s="113"/>
      <c r="E214" s="117"/>
      <c r="F214" s="113"/>
      <c r="G214" s="113"/>
      <c r="H214" s="113"/>
      <c r="I214" s="118"/>
      <c r="J214" s="113"/>
      <c r="K214" s="113"/>
    </row>
    <row r="215" spans="2:11" ht="14.4" customHeight="1" x14ac:dyDescent="0.25">
      <c r="B215" s="113"/>
      <c r="C215" s="113"/>
      <c r="D215" s="113"/>
      <c r="E215" s="117"/>
      <c r="F215" s="113"/>
      <c r="G215" s="113"/>
      <c r="H215" s="113"/>
      <c r="I215" s="118"/>
      <c r="J215" s="113"/>
      <c r="K215" s="113"/>
    </row>
    <row r="216" spans="2:11" ht="14.4" customHeight="1" x14ac:dyDescent="0.25">
      <c r="B216" s="113"/>
      <c r="C216" s="113"/>
      <c r="D216" s="113"/>
      <c r="E216" s="117"/>
      <c r="F216" s="113"/>
      <c r="G216" s="113"/>
      <c r="H216" s="113"/>
      <c r="I216" s="118"/>
      <c r="J216" s="113"/>
      <c r="K216" s="113"/>
    </row>
    <row r="217" spans="2:11" ht="14.4" customHeight="1" x14ac:dyDescent="0.25">
      <c r="B217" s="113"/>
      <c r="C217" s="113"/>
      <c r="D217" s="113"/>
      <c r="E217" s="117"/>
      <c r="F217" s="113"/>
      <c r="G217" s="113"/>
      <c r="H217" s="113"/>
      <c r="I217" s="118"/>
      <c r="J217" s="113"/>
      <c r="K217" s="113"/>
    </row>
    <row r="218" spans="2:11" ht="14.4" customHeight="1" x14ac:dyDescent="0.25">
      <c r="B218" s="113"/>
      <c r="C218" s="113"/>
      <c r="D218" s="113"/>
      <c r="E218" s="117"/>
      <c r="F218" s="113"/>
      <c r="G218" s="113"/>
      <c r="H218" s="113"/>
      <c r="I218" s="118"/>
      <c r="J218" s="113"/>
      <c r="K218" s="113"/>
    </row>
    <row r="219" spans="2:11" ht="14.4" customHeight="1" x14ac:dyDescent="0.25">
      <c r="B219" s="113"/>
      <c r="C219" s="113"/>
      <c r="D219" s="113"/>
      <c r="E219" s="117"/>
      <c r="F219" s="113"/>
      <c r="G219" s="113"/>
      <c r="H219" s="113"/>
      <c r="I219" s="118"/>
      <c r="J219" s="113"/>
      <c r="K219" s="113"/>
    </row>
    <row r="220" spans="2:11" ht="14.4" customHeight="1" x14ac:dyDescent="0.25">
      <c r="B220" s="113"/>
      <c r="C220" s="113"/>
      <c r="D220" s="113"/>
      <c r="E220" s="117"/>
      <c r="F220" s="113"/>
      <c r="G220" s="113"/>
      <c r="H220" s="113"/>
      <c r="I220" s="118"/>
      <c r="J220" s="113"/>
      <c r="K220" s="113"/>
    </row>
    <row r="221" spans="2:11" ht="14.4" customHeight="1" x14ac:dyDescent="0.25">
      <c r="B221" s="113"/>
      <c r="C221" s="113"/>
      <c r="D221" s="113"/>
      <c r="E221" s="117"/>
      <c r="F221" s="113"/>
      <c r="G221" s="113"/>
      <c r="H221" s="113"/>
      <c r="I221" s="118"/>
      <c r="J221" s="113"/>
      <c r="K221" s="113"/>
    </row>
    <row r="222" spans="2:11" ht="14.4" customHeight="1" x14ac:dyDescent="0.25">
      <c r="B222" s="113"/>
      <c r="C222" s="113"/>
      <c r="D222" s="113"/>
      <c r="E222" s="117"/>
      <c r="F222" s="113"/>
      <c r="G222" s="113"/>
      <c r="H222" s="113"/>
      <c r="I222" s="118"/>
      <c r="J222" s="113"/>
      <c r="K222" s="113"/>
    </row>
    <row r="223" spans="2:11" ht="14.4" customHeight="1" x14ac:dyDescent="0.25">
      <c r="B223" s="113"/>
      <c r="C223" s="113"/>
      <c r="D223" s="113"/>
      <c r="E223" s="117"/>
      <c r="F223" s="113"/>
      <c r="G223" s="113"/>
      <c r="H223" s="113"/>
      <c r="I223" s="118"/>
      <c r="J223" s="113"/>
      <c r="K223" s="113"/>
    </row>
    <row r="224" spans="2:11" ht="14.4" customHeight="1" x14ac:dyDescent="0.25">
      <c r="B224" s="113"/>
      <c r="C224" s="113"/>
      <c r="D224" s="113"/>
      <c r="E224" s="117"/>
      <c r="F224" s="113"/>
      <c r="G224" s="113"/>
      <c r="H224" s="113"/>
      <c r="I224" s="118"/>
      <c r="J224" s="113"/>
      <c r="K224" s="113"/>
    </row>
    <row r="225" spans="2:11" ht="14.4" customHeight="1" x14ac:dyDescent="0.25">
      <c r="B225" s="113"/>
      <c r="C225" s="113"/>
      <c r="D225" s="113"/>
      <c r="E225" s="117"/>
      <c r="F225" s="113"/>
      <c r="G225" s="113"/>
      <c r="H225" s="113"/>
      <c r="I225" s="118"/>
      <c r="J225" s="113"/>
      <c r="K225" s="113"/>
    </row>
    <row r="226" spans="2:11" ht="14.4" customHeight="1" x14ac:dyDescent="0.25">
      <c r="B226" s="113"/>
      <c r="C226" s="113"/>
      <c r="D226" s="113"/>
      <c r="E226" s="117"/>
      <c r="F226" s="113"/>
      <c r="G226" s="113"/>
      <c r="H226" s="113"/>
      <c r="I226" s="118"/>
      <c r="J226" s="113"/>
      <c r="K226" s="113"/>
    </row>
    <row r="227" spans="2:11" ht="14.4" customHeight="1" x14ac:dyDescent="0.25">
      <c r="B227" s="113"/>
      <c r="C227" s="113"/>
      <c r="D227" s="113"/>
      <c r="E227" s="117"/>
      <c r="F227" s="113"/>
      <c r="G227" s="113"/>
      <c r="H227" s="113"/>
      <c r="I227" s="118"/>
      <c r="J227" s="113"/>
      <c r="K227" s="113"/>
    </row>
    <row r="228" spans="2:11" ht="14.4" customHeight="1" x14ac:dyDescent="0.25">
      <c r="B228" s="113"/>
      <c r="C228" s="113"/>
      <c r="D228" s="113"/>
      <c r="E228" s="117"/>
      <c r="F228" s="113"/>
      <c r="G228" s="113"/>
      <c r="H228" s="113"/>
      <c r="I228" s="118"/>
      <c r="J228" s="113"/>
      <c r="K228" s="113"/>
    </row>
    <row r="229" spans="2:11" ht="14.4" customHeight="1" x14ac:dyDescent="0.25">
      <c r="B229" s="113"/>
      <c r="C229" s="113"/>
      <c r="D229" s="113"/>
      <c r="E229" s="117"/>
      <c r="F229" s="113"/>
      <c r="G229" s="113"/>
      <c r="H229" s="113"/>
      <c r="I229" s="118"/>
      <c r="J229" s="113"/>
      <c r="K229" s="113"/>
    </row>
    <row r="230" spans="2:11" ht="14.4" customHeight="1" x14ac:dyDescent="0.25">
      <c r="B230" s="113"/>
      <c r="C230" s="113"/>
      <c r="D230" s="113"/>
      <c r="E230" s="117"/>
      <c r="F230" s="113"/>
      <c r="G230" s="113"/>
      <c r="H230" s="113"/>
      <c r="I230" s="118"/>
      <c r="J230" s="113"/>
      <c r="K230" s="113"/>
    </row>
    <row r="231" spans="2:11" ht="14.4" customHeight="1" x14ac:dyDescent="0.25">
      <c r="B231" s="113"/>
      <c r="C231" s="113"/>
      <c r="D231" s="113"/>
      <c r="E231" s="117"/>
      <c r="F231" s="113"/>
      <c r="G231" s="113"/>
      <c r="H231" s="113"/>
      <c r="I231" s="118"/>
      <c r="J231" s="113"/>
      <c r="K231" s="113"/>
    </row>
    <row r="232" spans="2:11" ht="14.4" customHeight="1" x14ac:dyDescent="0.25">
      <c r="B232" s="113"/>
      <c r="C232" s="113"/>
      <c r="D232" s="113"/>
      <c r="E232" s="117"/>
      <c r="F232" s="113"/>
      <c r="G232" s="113"/>
      <c r="H232" s="113"/>
      <c r="I232" s="118"/>
      <c r="J232" s="113"/>
      <c r="K232" s="113"/>
    </row>
    <row r="233" spans="2:11" ht="14.4" customHeight="1" x14ac:dyDescent="0.25">
      <c r="B233" s="113"/>
      <c r="C233" s="113"/>
      <c r="D233" s="113"/>
      <c r="E233" s="117"/>
      <c r="F233" s="113"/>
      <c r="G233" s="113"/>
      <c r="H233" s="113"/>
      <c r="I233" s="118"/>
      <c r="J233" s="113"/>
      <c r="K233" s="113"/>
    </row>
    <row r="234" spans="2:11" ht="14.4" customHeight="1" x14ac:dyDescent="0.25">
      <c r="B234" s="113"/>
      <c r="C234" s="113"/>
      <c r="D234" s="113"/>
      <c r="E234" s="117"/>
      <c r="F234" s="113"/>
      <c r="G234" s="113"/>
      <c r="H234" s="113"/>
      <c r="I234" s="118"/>
      <c r="J234" s="113"/>
      <c r="K234" s="113"/>
    </row>
    <row r="235" spans="2:11" ht="14.4" customHeight="1" x14ac:dyDescent="0.25">
      <c r="B235" s="113"/>
      <c r="C235" s="113"/>
      <c r="D235" s="113"/>
      <c r="E235" s="117"/>
      <c r="F235" s="113"/>
      <c r="G235" s="113"/>
      <c r="H235" s="113"/>
      <c r="I235" s="118"/>
      <c r="J235" s="113"/>
      <c r="K235" s="113"/>
    </row>
    <row r="236" spans="2:11" ht="14.4" customHeight="1" x14ac:dyDescent="0.25">
      <c r="B236" s="113"/>
      <c r="C236" s="113"/>
      <c r="D236" s="113"/>
      <c r="E236" s="117"/>
      <c r="F236" s="113"/>
      <c r="G236" s="113"/>
      <c r="H236" s="113"/>
      <c r="I236" s="118"/>
      <c r="J236" s="113"/>
      <c r="K236" s="113"/>
    </row>
    <row r="237" spans="2:11" ht="14.4" customHeight="1" x14ac:dyDescent="0.25">
      <c r="B237" s="113"/>
      <c r="C237" s="113"/>
      <c r="D237" s="113"/>
      <c r="E237" s="117"/>
      <c r="F237" s="113"/>
      <c r="G237" s="113"/>
      <c r="H237" s="113"/>
      <c r="I237" s="118"/>
      <c r="J237" s="113"/>
      <c r="K237" s="113"/>
    </row>
    <row r="238" spans="2:11" ht="14.4" customHeight="1" x14ac:dyDescent="0.25">
      <c r="B238" s="113"/>
      <c r="C238" s="113"/>
      <c r="D238" s="113"/>
      <c r="E238" s="117"/>
      <c r="F238" s="113"/>
      <c r="G238" s="113"/>
      <c r="H238" s="113"/>
      <c r="I238" s="118"/>
      <c r="J238" s="113"/>
      <c r="K238" s="113"/>
    </row>
    <row r="239" spans="2:11" ht="14.4" customHeight="1" x14ac:dyDescent="0.25">
      <c r="B239" s="113"/>
      <c r="C239" s="113"/>
      <c r="D239" s="113"/>
      <c r="E239" s="117"/>
      <c r="F239" s="113"/>
      <c r="G239" s="113"/>
      <c r="H239" s="113"/>
      <c r="I239" s="118"/>
      <c r="J239" s="113"/>
      <c r="K239" s="113"/>
    </row>
    <row r="240" spans="2:11" ht="14.4" customHeight="1" x14ac:dyDescent="0.25">
      <c r="B240" s="113"/>
      <c r="C240" s="113"/>
      <c r="D240" s="113"/>
      <c r="E240" s="117"/>
      <c r="F240" s="113"/>
      <c r="G240" s="113"/>
      <c r="H240" s="113"/>
      <c r="I240" s="118"/>
      <c r="J240" s="113"/>
      <c r="K240" s="113"/>
    </row>
    <row r="241" spans="2:11" ht="14.4" customHeight="1" x14ac:dyDescent="0.25">
      <c r="B241" s="113"/>
      <c r="C241" s="113"/>
      <c r="D241" s="113"/>
      <c r="E241" s="117"/>
      <c r="F241" s="113"/>
      <c r="G241" s="113"/>
      <c r="H241" s="113"/>
      <c r="I241" s="118"/>
      <c r="J241" s="113"/>
      <c r="K241" s="113"/>
    </row>
    <row r="242" spans="2:11" ht="14.4" customHeight="1" x14ac:dyDescent="0.25">
      <c r="B242" s="113"/>
      <c r="C242" s="113"/>
      <c r="D242" s="113"/>
      <c r="E242" s="117"/>
      <c r="F242" s="113"/>
      <c r="G242" s="113"/>
      <c r="H242" s="113"/>
      <c r="I242" s="118"/>
      <c r="J242" s="113"/>
      <c r="K242" s="113"/>
    </row>
    <row r="243" spans="2:11" ht="14.4" customHeight="1" x14ac:dyDescent="0.25">
      <c r="B243" s="113"/>
      <c r="C243" s="113"/>
      <c r="D243" s="113"/>
      <c r="E243" s="117"/>
      <c r="F243" s="113"/>
      <c r="G243" s="113"/>
      <c r="H243" s="113"/>
      <c r="I243" s="118"/>
      <c r="J243" s="113"/>
      <c r="K243" s="113"/>
    </row>
    <row r="244" spans="2:11" ht="14.4" customHeight="1" x14ac:dyDescent="0.25">
      <c r="B244" s="113"/>
      <c r="C244" s="113"/>
      <c r="D244" s="113"/>
      <c r="E244" s="117"/>
      <c r="F244" s="113"/>
      <c r="G244" s="113"/>
      <c r="H244" s="113"/>
      <c r="I244" s="118"/>
      <c r="J244" s="113"/>
      <c r="K244" s="113"/>
    </row>
    <row r="245" spans="2:11" ht="14.4" customHeight="1" x14ac:dyDescent="0.25">
      <c r="B245" s="113"/>
      <c r="C245" s="113"/>
      <c r="D245" s="113"/>
      <c r="E245" s="117"/>
      <c r="F245" s="113"/>
      <c r="G245" s="113"/>
      <c r="H245" s="113"/>
      <c r="I245" s="118"/>
      <c r="J245" s="113"/>
      <c r="K245" s="113"/>
    </row>
    <row r="246" spans="2:11" ht="14.4" customHeight="1" x14ac:dyDescent="0.25">
      <c r="B246" s="113"/>
      <c r="C246" s="113"/>
      <c r="D246" s="113"/>
      <c r="E246" s="117"/>
      <c r="F246" s="113"/>
      <c r="G246" s="113"/>
      <c r="H246" s="113"/>
      <c r="I246" s="118"/>
      <c r="J246" s="113"/>
      <c r="K246" s="113"/>
    </row>
    <row r="247" spans="2:11" ht="14.4" customHeight="1" x14ac:dyDescent="0.25">
      <c r="B247" s="113"/>
      <c r="C247" s="113"/>
      <c r="D247" s="113"/>
      <c r="E247" s="117"/>
      <c r="F247" s="113"/>
      <c r="G247" s="113"/>
      <c r="H247" s="113"/>
      <c r="I247" s="118"/>
      <c r="J247" s="113"/>
      <c r="K247" s="113"/>
    </row>
    <row r="248" spans="2:11" ht="14.4" customHeight="1" x14ac:dyDescent="0.25">
      <c r="B248" s="113"/>
      <c r="C248" s="113"/>
      <c r="D248" s="113"/>
      <c r="E248" s="117"/>
      <c r="F248" s="113"/>
      <c r="G248" s="113"/>
      <c r="H248" s="113"/>
      <c r="I248" s="118"/>
      <c r="J248" s="113"/>
      <c r="K248" s="113"/>
    </row>
    <row r="249" spans="2:11" ht="14.4" customHeight="1" x14ac:dyDescent="0.25">
      <c r="B249" s="113"/>
      <c r="C249" s="113"/>
      <c r="D249" s="113"/>
      <c r="E249" s="117"/>
      <c r="F249" s="113"/>
      <c r="G249" s="113"/>
      <c r="H249" s="113"/>
      <c r="I249" s="118"/>
      <c r="J249" s="113"/>
      <c r="K249" s="113"/>
    </row>
    <row r="250" spans="2:11" ht="14.4" customHeight="1" x14ac:dyDescent="0.25">
      <c r="B250" s="113"/>
      <c r="C250" s="113"/>
      <c r="D250" s="113"/>
      <c r="E250" s="117"/>
      <c r="F250" s="113"/>
      <c r="G250" s="113"/>
      <c r="H250" s="113"/>
      <c r="I250" s="118"/>
      <c r="J250" s="113"/>
      <c r="K250" s="113"/>
    </row>
    <row r="251" spans="2:11" ht="14.4" customHeight="1" x14ac:dyDescent="0.25">
      <c r="B251" s="113"/>
      <c r="C251" s="113"/>
      <c r="D251" s="113"/>
      <c r="E251" s="117"/>
      <c r="F251" s="113"/>
      <c r="G251" s="113"/>
      <c r="H251" s="113"/>
      <c r="I251" s="118"/>
      <c r="J251" s="113"/>
      <c r="K251" s="113"/>
    </row>
    <row r="252" spans="2:11" ht="14.4" customHeight="1" x14ac:dyDescent="0.25">
      <c r="B252" s="113"/>
      <c r="C252" s="113"/>
      <c r="D252" s="113"/>
      <c r="E252" s="117"/>
      <c r="F252" s="113"/>
      <c r="G252" s="113"/>
      <c r="H252" s="113"/>
      <c r="I252" s="118"/>
      <c r="J252" s="113"/>
      <c r="K252" s="113"/>
    </row>
    <row r="253" spans="2:11" ht="14.4" customHeight="1" x14ac:dyDescent="0.25">
      <c r="B253" s="113"/>
      <c r="C253" s="113"/>
      <c r="D253" s="113"/>
      <c r="E253" s="117"/>
      <c r="F253" s="113"/>
      <c r="G253" s="113"/>
      <c r="H253" s="113"/>
      <c r="I253" s="118"/>
      <c r="J253" s="113"/>
      <c r="K253" s="113"/>
    </row>
    <row r="254" spans="2:11" ht="14.4" customHeight="1" x14ac:dyDescent="0.25">
      <c r="B254" s="113"/>
      <c r="C254" s="113"/>
      <c r="D254" s="113"/>
      <c r="E254" s="117"/>
      <c r="F254" s="113"/>
      <c r="G254" s="113"/>
      <c r="H254" s="113"/>
      <c r="I254" s="118"/>
      <c r="J254" s="113"/>
      <c r="K254" s="113"/>
    </row>
    <row r="255" spans="2:11" ht="14.4" customHeight="1" x14ac:dyDescent="0.25">
      <c r="B255" s="113"/>
      <c r="C255" s="113"/>
      <c r="D255" s="113"/>
      <c r="E255" s="117"/>
      <c r="F255" s="113"/>
      <c r="G255" s="113"/>
      <c r="H255" s="113"/>
      <c r="I255" s="118"/>
      <c r="J255" s="113"/>
      <c r="K255" s="113"/>
    </row>
    <row r="256" spans="2:11" ht="14.4" customHeight="1" x14ac:dyDescent="0.25">
      <c r="B256" s="113"/>
      <c r="C256" s="113"/>
      <c r="D256" s="113"/>
      <c r="E256" s="117"/>
      <c r="F256" s="113"/>
      <c r="G256" s="113"/>
      <c r="H256" s="113"/>
      <c r="I256" s="118"/>
      <c r="J256" s="113"/>
      <c r="K256" s="113"/>
    </row>
    <row r="257" spans="2:11" ht="14.4" customHeight="1" x14ac:dyDescent="0.25">
      <c r="B257" s="113"/>
      <c r="C257" s="113"/>
      <c r="D257" s="113"/>
      <c r="E257" s="117"/>
      <c r="F257" s="113"/>
      <c r="G257" s="113"/>
      <c r="H257" s="113"/>
      <c r="I257" s="118"/>
      <c r="J257" s="113"/>
      <c r="K257" s="113"/>
    </row>
    <row r="258" spans="2:11" ht="14.4" customHeight="1" x14ac:dyDescent="0.25">
      <c r="B258" s="113"/>
      <c r="C258" s="113"/>
      <c r="D258" s="113"/>
      <c r="E258" s="117"/>
      <c r="F258" s="113"/>
      <c r="G258" s="113"/>
      <c r="H258" s="113"/>
      <c r="I258" s="118"/>
      <c r="J258" s="113"/>
      <c r="K258" s="113"/>
    </row>
    <row r="259" spans="2:11" ht="14.4" customHeight="1" x14ac:dyDescent="0.25">
      <c r="B259" s="113"/>
      <c r="C259" s="113"/>
      <c r="D259" s="113"/>
      <c r="E259" s="117"/>
      <c r="F259" s="113"/>
      <c r="G259" s="113"/>
      <c r="H259" s="113"/>
      <c r="I259" s="118"/>
      <c r="J259" s="113"/>
      <c r="K259" s="113"/>
    </row>
    <row r="260" spans="2:11" ht="14.4" customHeight="1" x14ac:dyDescent="0.25">
      <c r="B260" s="113"/>
      <c r="C260" s="113"/>
      <c r="D260" s="113"/>
      <c r="E260" s="117"/>
      <c r="F260" s="113"/>
      <c r="G260" s="113"/>
      <c r="H260" s="113"/>
      <c r="I260" s="118"/>
      <c r="J260" s="113"/>
      <c r="K260" s="113"/>
    </row>
    <row r="261" spans="2:11" ht="14.4" customHeight="1" x14ac:dyDescent="0.25">
      <c r="B261" s="113"/>
      <c r="C261" s="113"/>
      <c r="D261" s="113"/>
      <c r="E261" s="117"/>
      <c r="F261" s="113"/>
      <c r="G261" s="113"/>
      <c r="H261" s="113"/>
      <c r="I261" s="118"/>
      <c r="J261" s="113"/>
      <c r="K261" s="113"/>
    </row>
    <row r="262" spans="2:11" ht="14.4" customHeight="1" x14ac:dyDescent="0.25">
      <c r="B262" s="113"/>
      <c r="C262" s="113"/>
      <c r="D262" s="113"/>
      <c r="E262" s="117"/>
      <c r="F262" s="113"/>
      <c r="G262" s="113"/>
      <c r="H262" s="113"/>
      <c r="I262" s="118"/>
      <c r="J262" s="113"/>
      <c r="K262" s="113"/>
    </row>
    <row r="263" spans="2:11" ht="14.4" customHeight="1" x14ac:dyDescent="0.25">
      <c r="B263" s="113"/>
      <c r="C263" s="113"/>
      <c r="D263" s="113"/>
      <c r="E263" s="117"/>
      <c r="F263" s="113"/>
      <c r="G263" s="113"/>
      <c r="H263" s="113"/>
      <c r="I263" s="118"/>
      <c r="J263" s="113"/>
      <c r="K263" s="113"/>
    </row>
    <row r="264" spans="2:11" ht="14.4" customHeight="1" x14ac:dyDescent="0.25">
      <c r="B264" s="113"/>
      <c r="C264" s="113"/>
      <c r="D264" s="113"/>
      <c r="E264" s="117"/>
      <c r="F264" s="113"/>
      <c r="G264" s="113"/>
      <c r="H264" s="113"/>
      <c r="I264" s="118"/>
      <c r="J264" s="113"/>
      <c r="K264" s="113"/>
    </row>
    <row r="265" spans="2:11" ht="14.4" customHeight="1" x14ac:dyDescent="0.25">
      <c r="B265" s="113"/>
      <c r="C265" s="113"/>
      <c r="D265" s="113"/>
      <c r="E265" s="117"/>
      <c r="F265" s="113"/>
      <c r="G265" s="113"/>
      <c r="H265" s="113"/>
      <c r="I265" s="118"/>
      <c r="J265" s="113"/>
      <c r="K265" s="113"/>
    </row>
    <row r="266" spans="2:11" ht="14.4" customHeight="1" x14ac:dyDescent="0.25">
      <c r="B266" s="113"/>
      <c r="C266" s="113"/>
      <c r="D266" s="113"/>
      <c r="E266" s="117"/>
      <c r="F266" s="113"/>
      <c r="G266" s="113"/>
      <c r="H266" s="113"/>
      <c r="I266" s="118"/>
      <c r="J266" s="113"/>
      <c r="K266" s="113"/>
    </row>
    <row r="267" spans="2:11" ht="14.4" customHeight="1" x14ac:dyDescent="0.25">
      <c r="B267" s="113"/>
      <c r="C267" s="113"/>
      <c r="D267" s="113"/>
      <c r="E267" s="117"/>
      <c r="F267" s="113"/>
      <c r="G267" s="113"/>
      <c r="H267" s="113"/>
      <c r="I267" s="118"/>
      <c r="J267" s="113"/>
      <c r="K267" s="113"/>
    </row>
    <row r="268" spans="2:11" ht="14.4" customHeight="1" x14ac:dyDescent="0.25">
      <c r="B268" s="113"/>
      <c r="C268" s="113"/>
      <c r="D268" s="113"/>
      <c r="E268" s="117"/>
      <c r="F268" s="113"/>
      <c r="G268" s="113"/>
      <c r="H268" s="113"/>
      <c r="I268" s="118"/>
      <c r="J268" s="113"/>
      <c r="K268" s="113"/>
    </row>
    <row r="269" spans="2:11" ht="14.4" customHeight="1" x14ac:dyDescent="0.25">
      <c r="B269" s="113"/>
      <c r="C269" s="113"/>
      <c r="D269" s="113"/>
      <c r="E269" s="117"/>
      <c r="F269" s="113"/>
      <c r="G269" s="113"/>
      <c r="H269" s="113"/>
      <c r="I269" s="118"/>
      <c r="J269" s="113"/>
      <c r="K269" s="113"/>
    </row>
    <row r="270" spans="2:11" ht="14.4" customHeight="1" x14ac:dyDescent="0.25">
      <c r="B270" s="113"/>
      <c r="C270" s="113"/>
      <c r="D270" s="113"/>
      <c r="E270" s="117"/>
      <c r="F270" s="113"/>
      <c r="G270" s="113"/>
      <c r="H270" s="113"/>
      <c r="I270" s="118"/>
      <c r="J270" s="113"/>
      <c r="K270" s="113"/>
    </row>
    <row r="271" spans="2:11" ht="14.4" customHeight="1" x14ac:dyDescent="0.25">
      <c r="B271" s="113"/>
      <c r="C271" s="113"/>
      <c r="D271" s="113"/>
      <c r="E271" s="117"/>
      <c r="F271" s="113"/>
      <c r="G271" s="113"/>
      <c r="H271" s="113"/>
      <c r="I271" s="118"/>
      <c r="J271" s="113"/>
      <c r="K271" s="113"/>
    </row>
    <row r="272" spans="2:11" ht="14.4" customHeight="1" x14ac:dyDescent="0.25">
      <c r="B272" s="113"/>
      <c r="C272" s="113"/>
      <c r="D272" s="113"/>
      <c r="E272" s="117"/>
      <c r="F272" s="113"/>
      <c r="G272" s="113"/>
      <c r="H272" s="113"/>
      <c r="I272" s="118"/>
      <c r="J272" s="113"/>
      <c r="K272" s="113"/>
    </row>
    <row r="273" spans="2:11" ht="14.4" customHeight="1" x14ac:dyDescent="0.25">
      <c r="B273" s="113"/>
      <c r="C273" s="113"/>
      <c r="D273" s="113"/>
      <c r="E273" s="117"/>
      <c r="F273" s="113"/>
      <c r="G273" s="113"/>
      <c r="H273" s="113"/>
      <c r="I273" s="118"/>
      <c r="J273" s="113"/>
      <c r="K273" s="113"/>
    </row>
    <row r="274" spans="2:11" ht="14.4" customHeight="1" x14ac:dyDescent="0.25">
      <c r="B274" s="113"/>
      <c r="C274" s="113"/>
      <c r="D274" s="113"/>
      <c r="E274" s="117"/>
      <c r="F274" s="113"/>
      <c r="G274" s="113"/>
      <c r="H274" s="113"/>
      <c r="I274" s="118"/>
      <c r="J274" s="113"/>
      <c r="K274" s="113"/>
    </row>
    <row r="275" spans="2:11" ht="14.4" customHeight="1" x14ac:dyDescent="0.25">
      <c r="B275" s="113"/>
      <c r="C275" s="113"/>
      <c r="D275" s="113"/>
      <c r="E275" s="117"/>
      <c r="F275" s="113"/>
      <c r="G275" s="113"/>
      <c r="H275" s="113"/>
      <c r="I275" s="118"/>
      <c r="J275" s="113"/>
      <c r="K275" s="113"/>
    </row>
    <row r="276" spans="2:11" ht="14.4" customHeight="1" x14ac:dyDescent="0.25">
      <c r="B276" s="113"/>
      <c r="C276" s="113"/>
      <c r="D276" s="113"/>
      <c r="E276" s="117"/>
      <c r="F276" s="113"/>
      <c r="G276" s="113"/>
      <c r="H276" s="113"/>
      <c r="I276" s="118"/>
      <c r="J276" s="113"/>
      <c r="K276" s="113"/>
    </row>
    <row r="277" spans="2:11" ht="14.4" customHeight="1" x14ac:dyDescent="0.25">
      <c r="B277" s="113"/>
      <c r="C277" s="113"/>
      <c r="D277" s="113"/>
      <c r="E277" s="117"/>
      <c r="F277" s="113"/>
      <c r="G277" s="113"/>
      <c r="H277" s="113"/>
      <c r="I277" s="118"/>
      <c r="J277" s="113"/>
      <c r="K277" s="113"/>
    </row>
    <row r="278" spans="2:11" ht="14.4" customHeight="1" x14ac:dyDescent="0.25">
      <c r="B278" s="113"/>
      <c r="C278" s="113"/>
      <c r="D278" s="113"/>
      <c r="E278" s="117"/>
      <c r="F278" s="113"/>
      <c r="G278" s="113"/>
      <c r="H278" s="113"/>
      <c r="I278" s="118"/>
      <c r="J278" s="113"/>
      <c r="K278" s="113"/>
    </row>
    <row r="279" spans="2:11" ht="14.4" customHeight="1" x14ac:dyDescent="0.25">
      <c r="B279" s="113"/>
      <c r="C279" s="113"/>
      <c r="D279" s="113"/>
      <c r="E279" s="117"/>
      <c r="F279" s="113"/>
      <c r="G279" s="113"/>
      <c r="H279" s="113"/>
      <c r="I279" s="118"/>
      <c r="J279" s="113"/>
      <c r="K279" s="113"/>
    </row>
    <row r="280" spans="2:11" ht="14.4" customHeight="1" x14ac:dyDescent="0.25">
      <c r="B280" s="113"/>
      <c r="C280" s="113"/>
      <c r="D280" s="113"/>
      <c r="E280" s="117"/>
      <c r="F280" s="113"/>
      <c r="G280" s="113"/>
      <c r="H280" s="113"/>
      <c r="I280" s="118"/>
      <c r="J280" s="113"/>
      <c r="K280" s="113"/>
    </row>
    <row r="281" spans="2:11" ht="14.4" customHeight="1" x14ac:dyDescent="0.25">
      <c r="B281" s="113"/>
      <c r="C281" s="113"/>
      <c r="D281" s="113"/>
      <c r="E281" s="117"/>
      <c r="F281" s="113"/>
      <c r="G281" s="113"/>
      <c r="H281" s="113"/>
      <c r="I281" s="118"/>
      <c r="J281" s="113"/>
      <c r="K281" s="113"/>
    </row>
    <row r="282" spans="2:11" ht="14.4" customHeight="1" x14ac:dyDescent="0.25">
      <c r="B282" s="113"/>
      <c r="C282" s="113"/>
      <c r="D282" s="113"/>
      <c r="E282" s="117"/>
      <c r="F282" s="113"/>
      <c r="G282" s="113"/>
      <c r="H282" s="113"/>
      <c r="I282" s="118"/>
      <c r="J282" s="113"/>
      <c r="K282" s="113"/>
    </row>
    <row r="283" spans="2:11" ht="14.4" customHeight="1" x14ac:dyDescent="0.25">
      <c r="B283" s="113"/>
      <c r="C283" s="113"/>
      <c r="D283" s="113"/>
      <c r="E283" s="117"/>
      <c r="F283" s="113"/>
      <c r="G283" s="113"/>
      <c r="H283" s="113"/>
      <c r="I283" s="118"/>
      <c r="J283" s="113"/>
      <c r="K283" s="113"/>
    </row>
    <row r="284" spans="2:11" ht="14.4" customHeight="1" x14ac:dyDescent="0.25">
      <c r="B284" s="113"/>
      <c r="C284" s="113"/>
      <c r="D284" s="113"/>
      <c r="E284" s="117"/>
      <c r="F284" s="113"/>
      <c r="G284" s="113"/>
      <c r="H284" s="113"/>
      <c r="I284" s="118"/>
      <c r="J284" s="113"/>
      <c r="K284" s="113"/>
    </row>
    <row r="285" spans="2:11" ht="14.4" customHeight="1" x14ac:dyDescent="0.25">
      <c r="B285" s="113"/>
      <c r="C285" s="113"/>
      <c r="D285" s="113"/>
      <c r="E285" s="117"/>
      <c r="F285" s="113"/>
      <c r="G285" s="113"/>
      <c r="H285" s="113"/>
      <c r="I285" s="118"/>
      <c r="J285" s="113"/>
      <c r="K285" s="113"/>
    </row>
    <row r="286" spans="2:11" ht="14.4" customHeight="1" x14ac:dyDescent="0.25">
      <c r="B286" s="113"/>
      <c r="C286" s="113"/>
      <c r="D286" s="113"/>
      <c r="E286" s="117"/>
      <c r="F286" s="113"/>
      <c r="G286" s="113"/>
      <c r="H286" s="113"/>
      <c r="I286" s="118"/>
      <c r="J286" s="113"/>
      <c r="K286" s="113"/>
    </row>
    <row r="287" spans="2:11" ht="14.4" customHeight="1" x14ac:dyDescent="0.25">
      <c r="B287" s="113"/>
      <c r="C287" s="113"/>
      <c r="D287" s="113"/>
      <c r="E287" s="117"/>
      <c r="F287" s="113"/>
      <c r="G287" s="113"/>
      <c r="H287" s="113"/>
      <c r="I287" s="118"/>
      <c r="J287" s="113"/>
      <c r="K287" s="113"/>
    </row>
    <row r="288" spans="2:11" ht="14.4" customHeight="1" x14ac:dyDescent="0.25">
      <c r="B288" s="113"/>
      <c r="C288" s="113"/>
      <c r="D288" s="113"/>
      <c r="E288" s="117"/>
      <c r="F288" s="113"/>
      <c r="G288" s="113"/>
      <c r="H288" s="113"/>
      <c r="I288" s="118"/>
      <c r="J288" s="113"/>
      <c r="K288" s="113"/>
    </row>
    <row r="289" spans="2:11" ht="14.4" customHeight="1" x14ac:dyDescent="0.25">
      <c r="B289" s="113"/>
      <c r="C289" s="113"/>
      <c r="D289" s="113"/>
      <c r="E289" s="117"/>
      <c r="F289" s="113"/>
      <c r="G289" s="113"/>
      <c r="H289" s="113"/>
      <c r="I289" s="118"/>
      <c r="J289" s="113"/>
      <c r="K289" s="113"/>
    </row>
    <row r="290" spans="2:11" ht="14.4" customHeight="1" x14ac:dyDescent="0.25">
      <c r="B290" s="113"/>
      <c r="C290" s="113"/>
      <c r="D290" s="113"/>
      <c r="E290" s="117"/>
      <c r="F290" s="113"/>
      <c r="G290" s="113"/>
      <c r="H290" s="113"/>
      <c r="I290" s="118"/>
      <c r="J290" s="113"/>
      <c r="K290" s="113"/>
    </row>
    <row r="291" spans="2:11" ht="14.4" customHeight="1" x14ac:dyDescent="0.25">
      <c r="B291" s="113"/>
      <c r="C291" s="113"/>
      <c r="D291" s="113"/>
      <c r="E291" s="117"/>
      <c r="F291" s="113"/>
      <c r="G291" s="113"/>
      <c r="H291" s="113"/>
      <c r="I291" s="118"/>
      <c r="J291" s="113"/>
      <c r="K291" s="113"/>
    </row>
    <row r="292" spans="2:11" ht="14.4" customHeight="1" x14ac:dyDescent="0.25">
      <c r="B292" s="113"/>
      <c r="C292" s="113"/>
      <c r="D292" s="113"/>
      <c r="E292" s="117"/>
      <c r="F292" s="113"/>
      <c r="G292" s="113"/>
      <c r="H292" s="113"/>
      <c r="I292" s="118"/>
      <c r="J292" s="113"/>
      <c r="K292" s="113"/>
    </row>
    <row r="293" spans="2:11" ht="14.4" customHeight="1" x14ac:dyDescent="0.25">
      <c r="B293" s="113"/>
      <c r="C293" s="113"/>
      <c r="D293" s="113"/>
      <c r="E293" s="117"/>
      <c r="F293" s="113"/>
      <c r="G293" s="113"/>
      <c r="H293" s="113"/>
      <c r="I293" s="118"/>
      <c r="J293" s="113"/>
      <c r="K293" s="113"/>
    </row>
    <row r="294" spans="2:11" ht="14.4" customHeight="1" x14ac:dyDescent="0.25">
      <c r="B294" s="113"/>
      <c r="C294" s="113"/>
      <c r="D294" s="113"/>
      <c r="E294" s="117"/>
      <c r="F294" s="113"/>
      <c r="G294" s="113"/>
      <c r="H294" s="113"/>
      <c r="I294" s="118"/>
      <c r="J294" s="113"/>
      <c r="K294" s="113"/>
    </row>
    <row r="295" spans="2:11" ht="14.4" customHeight="1" x14ac:dyDescent="0.25">
      <c r="B295" s="113"/>
      <c r="C295" s="113"/>
      <c r="D295" s="113"/>
      <c r="E295" s="117"/>
      <c r="F295" s="113"/>
      <c r="G295" s="113"/>
      <c r="H295" s="113"/>
      <c r="I295" s="118"/>
      <c r="J295" s="113"/>
      <c r="K295" s="113"/>
    </row>
    <row r="296" spans="2:11" ht="14.4" customHeight="1" x14ac:dyDescent="0.25">
      <c r="B296" s="113"/>
      <c r="C296" s="113"/>
      <c r="D296" s="113"/>
      <c r="E296" s="117"/>
      <c r="F296" s="113"/>
      <c r="G296" s="113"/>
      <c r="H296" s="113"/>
      <c r="I296" s="118"/>
      <c r="J296" s="113"/>
      <c r="K296" s="113"/>
    </row>
    <row r="297" spans="2:11" ht="14.4" customHeight="1" x14ac:dyDescent="0.25">
      <c r="B297" s="113"/>
      <c r="C297" s="113"/>
      <c r="D297" s="113"/>
      <c r="E297" s="117"/>
      <c r="F297" s="113"/>
      <c r="G297" s="113"/>
      <c r="H297" s="113"/>
      <c r="I297" s="118"/>
      <c r="J297" s="113"/>
      <c r="K297" s="113"/>
    </row>
    <row r="298" spans="2:11" ht="14.4" customHeight="1" x14ac:dyDescent="0.25">
      <c r="B298" s="113"/>
      <c r="C298" s="113"/>
      <c r="D298" s="113"/>
      <c r="E298" s="117"/>
      <c r="F298" s="113"/>
      <c r="G298" s="113"/>
      <c r="H298" s="113"/>
      <c r="I298" s="118"/>
      <c r="J298" s="113"/>
      <c r="K298" s="113"/>
    </row>
    <row r="299" spans="2:11" ht="14.4" customHeight="1" x14ac:dyDescent="0.25">
      <c r="B299" s="113"/>
      <c r="C299" s="113"/>
      <c r="D299" s="113"/>
      <c r="E299" s="117"/>
      <c r="F299" s="113"/>
      <c r="G299" s="113"/>
      <c r="H299" s="113"/>
      <c r="I299" s="118"/>
      <c r="J299" s="113"/>
      <c r="K299" s="113"/>
    </row>
    <row r="300" spans="2:11" ht="14.4" customHeight="1" x14ac:dyDescent="0.25">
      <c r="B300" s="113"/>
      <c r="C300" s="113"/>
      <c r="D300" s="113"/>
      <c r="E300" s="117"/>
      <c r="F300" s="113"/>
      <c r="G300" s="113"/>
      <c r="H300" s="113"/>
      <c r="I300" s="118"/>
      <c r="J300" s="113"/>
      <c r="K300" s="113"/>
    </row>
    <row r="301" spans="2:11" ht="14.4" customHeight="1" x14ac:dyDescent="0.25">
      <c r="B301" s="113"/>
      <c r="C301" s="113"/>
      <c r="D301" s="113"/>
      <c r="E301" s="117"/>
      <c r="F301" s="113"/>
      <c r="G301" s="113"/>
      <c r="H301" s="113"/>
      <c r="I301" s="118"/>
      <c r="J301" s="113"/>
      <c r="K301" s="113"/>
    </row>
    <row r="302" spans="2:11" ht="14.4" customHeight="1" x14ac:dyDescent="0.25">
      <c r="B302" s="113"/>
      <c r="C302" s="113"/>
      <c r="D302" s="113"/>
      <c r="E302" s="117"/>
      <c r="F302" s="113"/>
      <c r="G302" s="113"/>
      <c r="H302" s="113"/>
      <c r="I302" s="118"/>
      <c r="J302" s="113"/>
      <c r="K302" s="113"/>
    </row>
    <row r="303" spans="2:11" ht="14.4" customHeight="1" x14ac:dyDescent="0.25">
      <c r="B303" s="113"/>
      <c r="C303" s="113"/>
      <c r="D303" s="113"/>
      <c r="E303" s="117"/>
      <c r="F303" s="113"/>
      <c r="G303" s="113"/>
      <c r="H303" s="113"/>
      <c r="I303" s="118"/>
      <c r="J303" s="113"/>
      <c r="K303" s="113"/>
    </row>
    <row r="304" spans="2:11" ht="14.4" customHeight="1" x14ac:dyDescent="0.25">
      <c r="B304" s="113"/>
      <c r="C304" s="113"/>
      <c r="D304" s="113"/>
      <c r="E304" s="117"/>
      <c r="F304" s="113"/>
      <c r="G304" s="113"/>
      <c r="H304" s="113"/>
      <c r="I304" s="118"/>
      <c r="J304" s="113"/>
      <c r="K304" s="113"/>
    </row>
    <row r="305" spans="2:11" ht="14.4" customHeight="1" x14ac:dyDescent="0.25">
      <c r="B305" s="113"/>
      <c r="C305" s="113"/>
      <c r="D305" s="113"/>
      <c r="E305" s="117"/>
      <c r="F305" s="113"/>
      <c r="G305" s="113"/>
      <c r="H305" s="113"/>
      <c r="I305" s="118"/>
      <c r="J305" s="113"/>
      <c r="K305" s="113"/>
    </row>
    <row r="306" spans="2:11" ht="14.4" customHeight="1" x14ac:dyDescent="0.25">
      <c r="B306" s="113"/>
      <c r="C306" s="113"/>
      <c r="D306" s="113"/>
      <c r="E306" s="117"/>
      <c r="F306" s="113"/>
      <c r="G306" s="113"/>
      <c r="H306" s="113"/>
      <c r="I306" s="118"/>
      <c r="J306" s="113"/>
      <c r="K306" s="113"/>
    </row>
    <row r="307" spans="2:11" ht="14.4" customHeight="1" x14ac:dyDescent="0.25">
      <c r="B307" s="113"/>
      <c r="C307" s="113"/>
      <c r="D307" s="113"/>
      <c r="E307" s="117"/>
      <c r="F307" s="113"/>
      <c r="G307" s="113"/>
      <c r="H307" s="113"/>
      <c r="I307" s="118"/>
      <c r="J307" s="113"/>
      <c r="K307" s="113"/>
    </row>
    <row r="308" spans="2:11" ht="14.4" customHeight="1" x14ac:dyDescent="0.25">
      <c r="B308" s="113"/>
      <c r="C308" s="113"/>
      <c r="D308" s="113"/>
      <c r="E308" s="117"/>
      <c r="F308" s="113"/>
      <c r="G308" s="113"/>
      <c r="H308" s="113"/>
      <c r="I308" s="118"/>
      <c r="J308" s="113"/>
      <c r="K308" s="113"/>
    </row>
    <row r="309" spans="2:11" ht="14.4" customHeight="1" x14ac:dyDescent="0.25">
      <c r="B309" s="113"/>
      <c r="C309" s="113"/>
      <c r="D309" s="113"/>
      <c r="E309" s="117"/>
      <c r="F309" s="113"/>
      <c r="G309" s="113"/>
      <c r="H309" s="113"/>
      <c r="I309" s="118"/>
      <c r="J309" s="113"/>
      <c r="K309" s="113"/>
    </row>
  </sheetData>
  <mergeCells count="28">
    <mergeCell ref="J23:K23"/>
    <mergeCell ref="J18:K18"/>
    <mergeCell ref="J19:K19"/>
    <mergeCell ref="J20:K20"/>
    <mergeCell ref="J21:K21"/>
    <mergeCell ref="J22:K22"/>
    <mergeCell ref="A1:M1"/>
    <mergeCell ref="A3:A4"/>
    <mergeCell ref="B3:E3"/>
    <mergeCell ref="F3:I3"/>
    <mergeCell ref="B13:E13"/>
    <mergeCell ref="F13:I13"/>
    <mergeCell ref="J37:M37"/>
    <mergeCell ref="A39:A40"/>
    <mergeCell ref="B39:E39"/>
    <mergeCell ref="F39:I39"/>
    <mergeCell ref="A15:A16"/>
    <mergeCell ref="B15:E15"/>
    <mergeCell ref="F15:I15"/>
    <mergeCell ref="B25:E25"/>
    <mergeCell ref="F25:I25"/>
    <mergeCell ref="A27:A28"/>
    <mergeCell ref="B27:E27"/>
    <mergeCell ref="F27:I27"/>
    <mergeCell ref="J27:M27"/>
    <mergeCell ref="J15:K15"/>
    <mergeCell ref="J16:K16"/>
    <mergeCell ref="J17:K17"/>
  </mergeCells>
  <conditionalFormatting sqref="E5:E12 E17:E24">
    <cfRule type="cellIs" dxfId="17" priority="11" stopIfTrue="1" operator="greaterThan">
      <formula>0.95</formula>
    </cfRule>
  </conditionalFormatting>
  <conditionalFormatting sqref="I5:I12 I17:I24">
    <cfRule type="cellIs" dxfId="16" priority="10" stopIfTrue="1" operator="greaterThan">
      <formula>0.9</formula>
    </cfRule>
  </conditionalFormatting>
  <conditionalFormatting sqref="L5:M12 L17:M24 L41:M48">
    <cfRule type="cellIs" dxfId="15" priority="9" stopIfTrue="1" operator="lessThan">
      <formula>0</formula>
    </cfRule>
  </conditionalFormatting>
  <conditionalFormatting sqref="D5:D11 H5:H11 D17:D23 H17:H23 L29:L35 D41:D47 H41:H47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1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1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7:D23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7:H23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L29:L35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{32C5AB2D-7213-4393-BFC8-C7398E5D8910}</x14:id>
        </ext>
      </extLst>
    </cfRule>
  </conditionalFormatting>
  <conditionalFormatting sqref="D41:D47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41:H47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22 E12 E24 E36 I36 E48" formula="1"/>
    <ignoredError sqref="B12:D12 F12:H12 B24:D24 F24:H24 B36:D36 F36:H36 J36:L36 B48:D48 F48:H48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 H5:H11 D17:D23 H17:H23 L29:L35 D41:D47 H41:H47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H5:H11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D17:D23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H17:H23</xm:sqref>
        </x14:conditionalFormatting>
        <x14:conditionalFormatting xmlns:xm="http://schemas.microsoft.com/office/excel/2006/main">
          <x14:cfRule type="dataBar" id="{32C5AB2D-7213-4393-BFC8-C7398E5D891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L29:L35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D41:D47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H41:H47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BV71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121" bestFit="1" customWidth="1"/>
    <col min="2" max="3" width="7.77734375" style="288" customWidth="1"/>
    <col min="4" max="5" width="7.77734375" style="121" customWidth="1"/>
    <col min="6" max="6" width="14.88671875" style="121" bestFit="1" customWidth="1"/>
    <col min="7" max="7" width="1.5546875" style="121" bestFit="1" customWidth="1"/>
    <col min="8" max="8" width="4.33203125" style="121" bestFit="1" customWidth="1"/>
    <col min="9" max="9" width="7.6640625" style="121" bestFit="1" customWidth="1"/>
    <col min="10" max="10" width="6.88671875" style="121" bestFit="1" customWidth="1"/>
    <col min="11" max="11" width="17.33203125" style="121" bestFit="1" customWidth="1"/>
    <col min="12" max="13" width="19.6640625" style="121" bestFit="1" customWidth="1"/>
    <col min="14" max="16384" width="8.88671875" style="121"/>
  </cols>
  <sheetData>
    <row r="1" spans="1:74" ht="18.600000000000001" customHeight="1" thickBot="1" x14ac:dyDescent="0.4">
      <c r="A1" s="497" t="s">
        <v>153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74" ht="14.4" customHeight="1" x14ac:dyDescent="0.3">
      <c r="A2" s="521" t="s">
        <v>245</v>
      </c>
      <c r="B2" s="283"/>
      <c r="C2" s="283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74" ht="14.4" customHeight="1" x14ac:dyDescent="0.3">
      <c r="A3" s="116"/>
      <c r="B3" s="284"/>
      <c r="C3" s="284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</row>
    <row r="4" spans="1:74" ht="14.4" customHeight="1" x14ac:dyDescent="0.3">
      <c r="A4" s="116"/>
      <c r="B4" s="284"/>
      <c r="C4" s="284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</row>
    <row r="5" spans="1:74" ht="14.4" customHeight="1" x14ac:dyDescent="0.3">
      <c r="A5" s="116"/>
      <c r="B5" s="284"/>
      <c r="C5" s="284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</row>
    <row r="6" spans="1:74" ht="14.4" customHeight="1" x14ac:dyDescent="0.3">
      <c r="A6" s="116"/>
      <c r="B6" s="284"/>
      <c r="C6" s="284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</row>
    <row r="7" spans="1:74" ht="14.4" customHeight="1" x14ac:dyDescent="0.3">
      <c r="A7" s="116"/>
      <c r="B7" s="284"/>
      <c r="C7" s="284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</row>
    <row r="8" spans="1:74" ht="14.4" customHeight="1" x14ac:dyDescent="0.3">
      <c r="A8" s="116"/>
      <c r="B8" s="284"/>
      <c r="C8" s="284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</row>
    <row r="9" spans="1:74" ht="14.4" customHeight="1" x14ac:dyDescent="0.3">
      <c r="A9" s="116"/>
      <c r="B9" s="284"/>
      <c r="C9" s="284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</row>
    <row r="10" spans="1:74" ht="14.4" customHeight="1" x14ac:dyDescent="0.3">
      <c r="A10" s="116"/>
      <c r="B10" s="284"/>
      <c r="C10" s="284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</row>
    <row r="11" spans="1:74" ht="14.4" customHeight="1" x14ac:dyDescent="0.3">
      <c r="A11" s="116"/>
      <c r="B11" s="284"/>
      <c r="C11" s="28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</row>
    <row r="12" spans="1:74" ht="14.4" customHeight="1" x14ac:dyDescent="0.3">
      <c r="A12" s="116"/>
      <c r="B12" s="284"/>
      <c r="C12" s="284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</row>
    <row r="13" spans="1:74" ht="14.4" customHeight="1" x14ac:dyDescent="0.3">
      <c r="A13" s="116"/>
      <c r="B13" s="284"/>
      <c r="C13" s="284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</row>
    <row r="14" spans="1:74" ht="14.4" customHeight="1" x14ac:dyDescent="0.3">
      <c r="A14" s="116"/>
      <c r="B14" s="284"/>
      <c r="C14" s="284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</row>
    <row r="15" spans="1:74" ht="14.4" customHeight="1" x14ac:dyDescent="0.3">
      <c r="A15" s="116"/>
      <c r="B15" s="284"/>
      <c r="C15" s="28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</row>
    <row r="16" spans="1:74" ht="14.4" customHeight="1" x14ac:dyDescent="0.3">
      <c r="A16" s="116"/>
      <c r="B16" s="284"/>
      <c r="C16" s="28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</row>
    <row r="17" spans="1:74" ht="14.4" customHeight="1" x14ac:dyDescent="0.3">
      <c r="A17" s="116"/>
      <c r="B17" s="284"/>
      <c r="C17" s="28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</row>
    <row r="18" spans="1:74" ht="14.4" customHeight="1" x14ac:dyDescent="0.3">
      <c r="A18" s="116"/>
      <c r="B18" s="284"/>
      <c r="C18" s="28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</row>
    <row r="19" spans="1:74" ht="14.4" customHeight="1" x14ac:dyDescent="0.3">
      <c r="A19" s="116"/>
      <c r="B19" s="284"/>
      <c r="C19" s="28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</row>
    <row r="20" spans="1:74" ht="14.4" customHeight="1" x14ac:dyDescent="0.3">
      <c r="A20" s="116"/>
      <c r="B20" s="284"/>
      <c r="C20" s="28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</row>
    <row r="21" spans="1:74" ht="14.4" customHeight="1" x14ac:dyDescent="0.3">
      <c r="A21" s="116"/>
      <c r="B21" s="284"/>
      <c r="C21" s="28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</row>
    <row r="22" spans="1:74" ht="14.4" customHeight="1" x14ac:dyDescent="0.3">
      <c r="A22" s="116"/>
      <c r="B22" s="284"/>
      <c r="C22" s="28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</row>
    <row r="23" spans="1:74" ht="14.4" customHeight="1" x14ac:dyDescent="0.3">
      <c r="A23" s="116"/>
      <c r="B23" s="284"/>
      <c r="C23" s="28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</row>
    <row r="24" spans="1:74" ht="14.4" customHeight="1" x14ac:dyDescent="0.3">
      <c r="A24" s="116"/>
      <c r="B24" s="284"/>
      <c r="C24" s="28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</row>
    <row r="25" spans="1:74" ht="14.4" customHeight="1" x14ac:dyDescent="0.3">
      <c r="A25" s="116"/>
      <c r="B25" s="284"/>
      <c r="C25" s="28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</row>
    <row r="26" spans="1:74" ht="14.4" customHeight="1" x14ac:dyDescent="0.3">
      <c r="A26" s="116"/>
      <c r="B26" s="284"/>
      <c r="C26" s="28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</row>
    <row r="27" spans="1:74" ht="14.4" customHeight="1" x14ac:dyDescent="0.3">
      <c r="A27" s="116"/>
      <c r="B27" s="284"/>
      <c r="C27" s="28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</row>
    <row r="28" spans="1:74" ht="14.4" customHeight="1" x14ac:dyDescent="0.3">
      <c r="A28" s="116"/>
      <c r="B28" s="284"/>
      <c r="C28" s="28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</row>
    <row r="29" spans="1:74" ht="14.4" customHeight="1" x14ac:dyDescent="0.3">
      <c r="A29" s="116"/>
      <c r="B29" s="284"/>
      <c r="C29" s="28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</row>
    <row r="30" spans="1:74" ht="14.4" customHeight="1" thickBot="1" x14ac:dyDescent="0.35">
      <c r="A30" s="116"/>
      <c r="B30" s="284"/>
      <c r="C30" s="28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</row>
    <row r="31" spans="1:74" ht="14.4" customHeight="1" x14ac:dyDescent="0.3">
      <c r="A31" s="249"/>
      <c r="B31" s="498" t="s">
        <v>121</v>
      </c>
      <c r="C31" s="499"/>
      <c r="D31" s="499"/>
      <c r="E31" s="500"/>
      <c r="F31" s="241" t="s">
        <v>121</v>
      </c>
      <c r="G31" s="123"/>
      <c r="H31" s="123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</row>
    <row r="32" spans="1:74" ht="14.4" customHeight="1" thickBot="1" x14ac:dyDescent="0.35">
      <c r="A32" s="250" t="s">
        <v>91</v>
      </c>
      <c r="B32" s="242" t="s">
        <v>124</v>
      </c>
      <c r="C32" s="243" t="s">
        <v>125</v>
      </c>
      <c r="D32" s="243" t="s">
        <v>126</v>
      </c>
      <c r="E32" s="244" t="s">
        <v>5</v>
      </c>
      <c r="F32" s="245" t="s">
        <v>127</v>
      </c>
      <c r="G32" s="124"/>
      <c r="H32" s="124" t="s">
        <v>154</v>
      </c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</row>
    <row r="33" spans="1:53" ht="14.4" customHeight="1" x14ac:dyDescent="0.3">
      <c r="A33" s="246" t="s">
        <v>141</v>
      </c>
      <c r="B33" s="285">
        <v>194.88</v>
      </c>
      <c r="C33" s="285">
        <v>177</v>
      </c>
      <c r="D33" s="125">
        <f>IF(C33="","",C33-B33)</f>
        <v>-17.879999999999995</v>
      </c>
      <c r="E33" s="126">
        <f>IF(C33="","",C33/B33)</f>
        <v>0.90825123152709364</v>
      </c>
      <c r="F33" s="127">
        <v>37.18</v>
      </c>
      <c r="G33" s="124">
        <v>0</v>
      </c>
      <c r="H33" s="128">
        <v>1</v>
      </c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</row>
    <row r="34" spans="1:53" ht="14.4" customHeight="1" x14ac:dyDescent="0.3">
      <c r="A34" s="247" t="s">
        <v>142</v>
      </c>
      <c r="B34" s="286">
        <v>389.92</v>
      </c>
      <c r="C34" s="286">
        <v>383</v>
      </c>
      <c r="D34" s="129">
        <f t="shared" ref="D34:D45" si="0">IF(C34="","",C34-B34)</f>
        <v>-6.9200000000000159</v>
      </c>
      <c r="E34" s="130">
        <f t="shared" ref="E34:E45" si="1">IF(C34="","",C34/B34)</f>
        <v>0.98225276979893306</v>
      </c>
      <c r="F34" s="131">
        <v>89.84</v>
      </c>
      <c r="G34" s="124">
        <v>1</v>
      </c>
      <c r="H34" s="128">
        <v>1</v>
      </c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</row>
    <row r="35" spans="1:53" ht="14.4" customHeight="1" x14ac:dyDescent="0.3">
      <c r="A35" s="247" t="s">
        <v>143</v>
      </c>
      <c r="B35" s="286">
        <v>632.14</v>
      </c>
      <c r="C35" s="286">
        <v>608</v>
      </c>
      <c r="D35" s="129">
        <f t="shared" si="0"/>
        <v>-24.139999999999986</v>
      </c>
      <c r="E35" s="130">
        <f t="shared" si="1"/>
        <v>0.96181225677856175</v>
      </c>
      <c r="F35" s="131">
        <v>130.47999999999999</v>
      </c>
      <c r="G35" s="132"/>
      <c r="H35" s="132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</row>
    <row r="36" spans="1:53" ht="14.4" customHeight="1" x14ac:dyDescent="0.3">
      <c r="A36" s="247" t="s">
        <v>144</v>
      </c>
      <c r="B36" s="286">
        <v>834.32</v>
      </c>
      <c r="C36" s="286">
        <v>805</v>
      </c>
      <c r="D36" s="129">
        <f t="shared" si="0"/>
        <v>-29.32000000000005</v>
      </c>
      <c r="E36" s="130">
        <f t="shared" si="1"/>
        <v>0.96485760859142766</v>
      </c>
      <c r="F36" s="131">
        <v>177.24</v>
      </c>
      <c r="G36" s="132"/>
      <c r="H36" s="132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</row>
    <row r="37" spans="1:53" ht="14.4" customHeight="1" x14ac:dyDescent="0.3">
      <c r="A37" s="247" t="s">
        <v>145</v>
      </c>
      <c r="B37" s="286">
        <v>1077.1400000000001</v>
      </c>
      <c r="C37" s="286">
        <v>1010</v>
      </c>
      <c r="D37" s="129">
        <f t="shared" si="0"/>
        <v>-67.1400000000001</v>
      </c>
      <c r="E37" s="130">
        <f t="shared" si="1"/>
        <v>0.93766826967710781</v>
      </c>
      <c r="F37" s="131">
        <v>217.32</v>
      </c>
      <c r="G37" s="132"/>
      <c r="H37" s="132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</row>
    <row r="38" spans="1:53" ht="14.4" customHeight="1" x14ac:dyDescent="0.3">
      <c r="A38" s="247" t="s">
        <v>146</v>
      </c>
      <c r="B38" s="286">
        <v>1307.5999999999999</v>
      </c>
      <c r="C38" s="286">
        <v>1182</v>
      </c>
      <c r="D38" s="129">
        <f t="shared" si="0"/>
        <v>-125.59999999999991</v>
      </c>
      <c r="E38" s="130">
        <f t="shared" si="1"/>
        <v>0.90394616090547575</v>
      </c>
      <c r="F38" s="131">
        <v>239.98</v>
      </c>
      <c r="G38" s="132"/>
      <c r="H38" s="132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</row>
    <row r="39" spans="1:53" ht="14.4" customHeight="1" x14ac:dyDescent="0.3">
      <c r="A39" s="247" t="s">
        <v>147</v>
      </c>
      <c r="B39" s="286">
        <v>1372.66</v>
      </c>
      <c r="C39" s="286">
        <v>1218</v>
      </c>
      <c r="D39" s="129">
        <f t="shared" si="0"/>
        <v>-154.66000000000008</v>
      </c>
      <c r="E39" s="130">
        <f t="shared" si="1"/>
        <v>0.88732825317267194</v>
      </c>
      <c r="F39" s="131">
        <v>239.98</v>
      </c>
      <c r="G39" s="132"/>
      <c r="H39" s="132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</row>
    <row r="40" spans="1:53" ht="14.4" customHeight="1" x14ac:dyDescent="0.3">
      <c r="A40" s="247" t="s">
        <v>148</v>
      </c>
      <c r="B40" s="286">
        <v>1527.1</v>
      </c>
      <c r="C40" s="286">
        <v>1337</v>
      </c>
      <c r="D40" s="129">
        <f t="shared" si="0"/>
        <v>-190.09999999999991</v>
      </c>
      <c r="E40" s="130">
        <f t="shared" si="1"/>
        <v>0.87551568332132801</v>
      </c>
      <c r="F40" s="131">
        <v>255.46</v>
      </c>
      <c r="G40" s="132"/>
      <c r="H40" s="132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</row>
    <row r="41" spans="1:53" ht="14.4" customHeight="1" x14ac:dyDescent="0.3">
      <c r="A41" s="247" t="s">
        <v>149</v>
      </c>
      <c r="B41" s="286"/>
      <c r="C41" s="286"/>
      <c r="D41" s="129" t="str">
        <f t="shared" si="0"/>
        <v/>
      </c>
      <c r="E41" s="130" t="str">
        <f t="shared" si="1"/>
        <v/>
      </c>
      <c r="F41" s="131"/>
      <c r="G41" s="132"/>
      <c r="H41" s="132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</row>
    <row r="42" spans="1:53" ht="14.4" customHeight="1" x14ac:dyDescent="0.3">
      <c r="A42" s="247" t="s">
        <v>150</v>
      </c>
      <c r="B42" s="286"/>
      <c r="C42" s="286"/>
      <c r="D42" s="129" t="str">
        <f t="shared" si="0"/>
        <v/>
      </c>
      <c r="E42" s="130" t="str">
        <f t="shared" si="1"/>
        <v/>
      </c>
      <c r="F42" s="131"/>
      <c r="G42" s="132"/>
      <c r="H42" s="132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</row>
    <row r="43" spans="1:53" ht="14.4" customHeight="1" x14ac:dyDescent="0.3">
      <c r="A43" s="247" t="s">
        <v>151</v>
      </c>
      <c r="B43" s="286"/>
      <c r="C43" s="286"/>
      <c r="D43" s="129" t="str">
        <f t="shared" si="0"/>
        <v/>
      </c>
      <c r="E43" s="130" t="str">
        <f t="shared" si="1"/>
        <v/>
      </c>
      <c r="F43" s="131"/>
      <c r="G43" s="132"/>
      <c r="H43" s="132"/>
      <c r="I43" s="116"/>
      <c r="J43" s="116"/>
      <c r="K43" s="116"/>
      <c r="L43" s="116"/>
      <c r="M43" s="116"/>
    </row>
    <row r="44" spans="1:53" ht="14.4" customHeight="1" x14ac:dyDescent="0.3">
      <c r="A44" s="247" t="s">
        <v>152</v>
      </c>
      <c r="B44" s="286"/>
      <c r="C44" s="286"/>
      <c r="D44" s="129" t="str">
        <f t="shared" si="0"/>
        <v/>
      </c>
      <c r="E44" s="130" t="str">
        <f t="shared" si="1"/>
        <v/>
      </c>
      <c r="F44" s="131"/>
      <c r="G44" s="132"/>
      <c r="H44" s="132"/>
      <c r="I44" s="116"/>
      <c r="J44" s="116"/>
      <c r="K44" s="116"/>
      <c r="L44" s="116"/>
      <c r="M44" s="116"/>
    </row>
    <row r="45" spans="1:53" ht="14.4" customHeight="1" thickBot="1" x14ac:dyDescent="0.35">
      <c r="A45" s="248" t="s">
        <v>155</v>
      </c>
      <c r="B45" s="287"/>
      <c r="C45" s="287"/>
      <c r="D45" s="133" t="str">
        <f t="shared" si="0"/>
        <v/>
      </c>
      <c r="E45" s="134" t="str">
        <f t="shared" si="1"/>
        <v/>
      </c>
      <c r="F45" s="135"/>
      <c r="G45" s="132"/>
      <c r="H45" s="132"/>
      <c r="I45" s="116"/>
      <c r="J45" s="116"/>
      <c r="K45" s="116"/>
      <c r="L45" s="116"/>
      <c r="M45" s="116"/>
    </row>
    <row r="46" spans="1:53" ht="14.4" customHeight="1" x14ac:dyDescent="0.3">
      <c r="A46" s="116"/>
      <c r="B46" s="284"/>
      <c r="C46" s="284"/>
      <c r="D46" s="116"/>
      <c r="E46" s="116"/>
      <c r="F46" s="116"/>
      <c r="G46" s="132"/>
      <c r="H46" s="132"/>
      <c r="I46" s="132"/>
      <c r="J46" s="132"/>
      <c r="K46" s="132"/>
      <c r="L46" s="132"/>
      <c r="M46" s="132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</row>
    <row r="47" spans="1:53" ht="14.4" customHeight="1" x14ac:dyDescent="0.3">
      <c r="A47" s="116"/>
      <c r="B47" s="284"/>
      <c r="C47" s="284"/>
      <c r="D47" s="116"/>
      <c r="E47" s="116"/>
      <c r="F47" s="116"/>
      <c r="G47" s="116"/>
      <c r="H47" s="116"/>
      <c r="I47" s="116"/>
      <c r="J47" s="116"/>
      <c r="K47" s="116"/>
      <c r="L47" s="132"/>
      <c r="M47" s="132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</row>
    <row r="48" spans="1:53" ht="14.4" customHeight="1" x14ac:dyDescent="0.3">
      <c r="A48" s="116"/>
      <c r="B48" s="284"/>
      <c r="C48" s="284"/>
      <c r="D48" s="116"/>
      <c r="E48" s="116"/>
      <c r="F48" s="116"/>
      <c r="G48" s="116"/>
      <c r="H48" s="116"/>
      <c r="I48" s="116"/>
      <c r="J48" s="116"/>
      <c r="K48" s="116"/>
      <c r="L48" s="132"/>
      <c r="M48" s="132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</row>
    <row r="49" spans="1:36" ht="14.4" customHeight="1" x14ac:dyDescent="0.3">
      <c r="A49" s="116"/>
      <c r="B49" s="284"/>
      <c r="C49" s="284"/>
      <c r="D49" s="116"/>
      <c r="E49" s="116"/>
      <c r="F49" s="116"/>
      <c r="G49" s="116"/>
      <c r="H49" s="116"/>
      <c r="I49" s="116"/>
      <c r="J49" s="116"/>
      <c r="K49" s="116"/>
      <c r="L49" s="132"/>
      <c r="M49" s="132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</row>
    <row r="50" spans="1:36" ht="14.4" customHeight="1" x14ac:dyDescent="0.3">
      <c r="A50" s="116"/>
      <c r="B50" s="284"/>
      <c r="C50" s="28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</row>
    <row r="51" spans="1:36" ht="14.4" customHeight="1" x14ac:dyDescent="0.3">
      <c r="A51" s="116"/>
      <c r="B51" s="284"/>
      <c r="C51" s="28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</row>
    <row r="52" spans="1:36" ht="14.4" customHeight="1" x14ac:dyDescent="0.3">
      <c r="A52" s="116"/>
      <c r="B52" s="284"/>
      <c r="C52" s="28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</row>
    <row r="53" spans="1:36" ht="14.4" customHeight="1" x14ac:dyDescent="0.3">
      <c r="A53" s="116"/>
      <c r="B53" s="284"/>
      <c r="C53" s="28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</row>
    <row r="54" spans="1:36" ht="14.4" customHeight="1" x14ac:dyDescent="0.3">
      <c r="A54" s="116"/>
      <c r="B54" s="284"/>
      <c r="C54" s="284"/>
      <c r="D54" s="116"/>
      <c r="E54" s="116"/>
      <c r="F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</row>
    <row r="55" spans="1:36" ht="14.4" customHeight="1" x14ac:dyDescent="0.3">
      <c r="A55" s="116"/>
      <c r="B55" s="284"/>
      <c r="C55" s="284"/>
      <c r="D55" s="116"/>
      <c r="E55" s="116"/>
      <c r="F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</row>
    <row r="56" spans="1:36" ht="14.4" customHeight="1" x14ac:dyDescent="0.3">
      <c r="A56" s="116"/>
      <c r="B56" s="284"/>
      <c r="C56" s="284"/>
      <c r="D56" s="116"/>
      <c r="E56" s="116"/>
      <c r="F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</row>
    <row r="57" spans="1:36" ht="14.4" customHeight="1" x14ac:dyDescent="0.3">
      <c r="A57" s="116"/>
      <c r="B57" s="284"/>
      <c r="C57" s="284"/>
      <c r="D57" s="116"/>
      <c r="E57" s="116"/>
      <c r="F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</row>
    <row r="58" spans="1:36" ht="14.4" customHeight="1" x14ac:dyDescent="0.3">
      <c r="A58" s="116"/>
      <c r="B58" s="284"/>
      <c r="C58" s="284"/>
      <c r="D58" s="116"/>
      <c r="E58" s="116"/>
      <c r="F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</row>
    <row r="59" spans="1:36" ht="14.4" customHeight="1" x14ac:dyDescent="0.3">
      <c r="A59" s="116"/>
      <c r="B59" s="284"/>
      <c r="C59" s="284"/>
      <c r="D59" s="116"/>
      <c r="E59" s="116"/>
      <c r="F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</row>
    <row r="60" spans="1:36" ht="14.4" customHeight="1" x14ac:dyDescent="0.3">
      <c r="A60" s="116"/>
      <c r="B60" s="284"/>
      <c r="C60" s="284"/>
      <c r="D60" s="116"/>
      <c r="E60" s="116"/>
      <c r="F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</row>
    <row r="61" spans="1:36" ht="14.4" customHeight="1" x14ac:dyDescent="0.3">
      <c r="A61" s="116"/>
      <c r="B61" s="284"/>
      <c r="C61" s="284"/>
      <c r="D61" s="116"/>
      <c r="E61" s="116"/>
      <c r="F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</row>
    <row r="62" spans="1:36" ht="14.4" customHeight="1" x14ac:dyDescent="0.3">
      <c r="A62" s="116"/>
      <c r="B62" s="284"/>
      <c r="C62" s="284"/>
      <c r="D62" s="116"/>
      <c r="E62" s="116"/>
      <c r="F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</row>
    <row r="63" spans="1:36" ht="14.4" customHeight="1" x14ac:dyDescent="0.3">
      <c r="A63" s="116"/>
      <c r="B63" s="284"/>
      <c r="C63" s="284"/>
      <c r="D63" s="116"/>
      <c r="E63" s="116"/>
      <c r="F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</row>
    <row r="64" spans="1:36" ht="14.4" customHeight="1" x14ac:dyDescent="0.3">
      <c r="A64" s="116"/>
      <c r="B64" s="284"/>
      <c r="C64" s="284"/>
      <c r="D64" s="116"/>
      <c r="E64" s="116"/>
      <c r="F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</row>
    <row r="65" spans="1:36" ht="14.4" customHeight="1" x14ac:dyDescent="0.3">
      <c r="A65" s="116"/>
      <c r="B65" s="284"/>
      <c r="C65" s="284"/>
      <c r="D65" s="116"/>
      <c r="E65" s="116"/>
      <c r="F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</row>
    <row r="66" spans="1:36" ht="14.4" customHeight="1" x14ac:dyDescent="0.3">
      <c r="A66" s="116"/>
      <c r="B66" s="284"/>
      <c r="C66" s="284"/>
      <c r="D66" s="116"/>
      <c r="E66" s="116"/>
      <c r="F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</row>
    <row r="67" spans="1:36" ht="14.4" customHeight="1" x14ac:dyDescent="0.3">
      <c r="A67" s="116"/>
      <c r="B67" s="284"/>
      <c r="C67" s="284"/>
      <c r="D67" s="116"/>
      <c r="E67" s="116"/>
      <c r="F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</row>
    <row r="68" spans="1:36" ht="14.4" customHeight="1" x14ac:dyDescent="0.3">
      <c r="A68" s="116"/>
      <c r="B68" s="284"/>
      <c r="C68" s="284"/>
      <c r="D68" s="116"/>
      <c r="E68" s="116"/>
      <c r="F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</row>
    <row r="69" spans="1:36" ht="14.4" customHeight="1" x14ac:dyDescent="0.3">
      <c r="L69" s="116"/>
      <c r="M69" s="116"/>
    </row>
    <row r="70" spans="1:36" ht="14.4" customHeight="1" x14ac:dyDescent="0.3">
      <c r="L70" s="116"/>
      <c r="M70" s="116"/>
    </row>
    <row r="71" spans="1:36" ht="14.4" customHeight="1" x14ac:dyDescent="0.3">
      <c r="L71" s="116"/>
      <c r="M71" s="116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2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141" customWidth="1"/>
    <col min="2" max="2" width="6.5546875" style="322" customWidth="1"/>
    <col min="3" max="3" width="5.88671875" style="322" customWidth="1"/>
    <col min="4" max="4" width="7.6640625" style="322" customWidth="1"/>
    <col min="5" max="5" width="6.5546875" style="144" customWidth="1"/>
    <col min="6" max="6" width="5.88671875" style="144" customWidth="1"/>
    <col min="7" max="7" width="7.6640625" style="144" customWidth="1"/>
    <col min="8" max="8" width="6.6640625" style="144" bestFit="1" customWidth="1"/>
    <col min="9" max="9" width="6" style="144" bestFit="1" customWidth="1"/>
    <col min="10" max="10" width="7.77734375" style="144" bestFit="1" customWidth="1"/>
    <col min="11" max="11" width="9.109375" style="144" bestFit="1" customWidth="1"/>
    <col min="12" max="12" width="3.88671875" style="144" bestFit="1" customWidth="1"/>
    <col min="13" max="13" width="4.33203125" style="144" bestFit="1" customWidth="1"/>
    <col min="14" max="14" width="5.44140625" style="144" bestFit="1" customWidth="1"/>
    <col min="15" max="15" width="4" style="144" bestFit="1" customWidth="1"/>
    <col min="16" max="16" width="55.44140625" style="146" customWidth="1"/>
    <col min="17" max="17" width="7.88671875" style="147" bestFit="1" customWidth="1"/>
    <col min="18" max="18" width="6" style="142" bestFit="1" customWidth="1"/>
    <col min="19" max="19" width="9.5546875" style="322" customWidth="1"/>
    <col min="20" max="20" width="9.6640625" style="322" customWidth="1"/>
    <col min="21" max="21" width="7.6640625" style="322" bestFit="1" customWidth="1"/>
    <col min="22" max="22" width="6.109375" style="145" bestFit="1" customWidth="1"/>
    <col min="23" max="23" width="17.21875" style="143" bestFit="1" customWidth="1"/>
    <col min="24" max="16384" width="8.88671875" style="136"/>
  </cols>
  <sheetData>
    <row r="1" spans="1:23" s="282" customFormat="1" ht="18.600000000000001" customHeight="1" thickBot="1" x14ac:dyDescent="0.4">
      <c r="A1" s="453" t="s">
        <v>177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</row>
    <row r="2" spans="1:23" ht="14.4" customHeight="1" thickBot="1" x14ac:dyDescent="0.35">
      <c r="A2" s="521" t="s">
        <v>245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7"/>
      <c r="Q2" s="137"/>
      <c r="R2" s="137"/>
      <c r="S2" s="138"/>
      <c r="T2" s="138"/>
      <c r="U2" s="138"/>
      <c r="V2" s="137"/>
      <c r="W2" s="324"/>
    </row>
    <row r="3" spans="1:23" s="139" customFormat="1" ht="14.4" customHeight="1" x14ac:dyDescent="0.3">
      <c r="A3" s="507" t="s">
        <v>111</v>
      </c>
      <c r="B3" s="508" t="s">
        <v>112</v>
      </c>
      <c r="C3" s="509"/>
      <c r="D3" s="510"/>
      <c r="E3" s="508" t="s">
        <v>113</v>
      </c>
      <c r="F3" s="509"/>
      <c r="G3" s="510"/>
      <c r="H3" s="508" t="s">
        <v>34</v>
      </c>
      <c r="I3" s="509"/>
      <c r="J3" s="510"/>
      <c r="K3" s="511" t="s">
        <v>114</v>
      </c>
      <c r="L3" s="503" t="s">
        <v>115</v>
      </c>
      <c r="M3" s="503" t="s">
        <v>116</v>
      </c>
      <c r="N3" s="503" t="s">
        <v>117</v>
      </c>
      <c r="O3" s="323" t="s">
        <v>118</v>
      </c>
      <c r="P3" s="504" t="s">
        <v>119</v>
      </c>
      <c r="Q3" s="505" t="s">
        <v>120</v>
      </c>
      <c r="R3" s="506"/>
      <c r="S3" s="501" t="s">
        <v>121</v>
      </c>
      <c r="T3" s="502"/>
      <c r="U3" s="502"/>
      <c r="V3" s="502"/>
      <c r="W3" s="325" t="s">
        <v>121</v>
      </c>
    </row>
    <row r="4" spans="1:23" s="140" customFormat="1" ht="14.4" customHeight="1" thickBot="1" x14ac:dyDescent="0.35">
      <c r="A4" s="686"/>
      <c r="B4" s="687" t="s">
        <v>122</v>
      </c>
      <c r="C4" s="688" t="s">
        <v>95</v>
      </c>
      <c r="D4" s="689" t="s">
        <v>123</v>
      </c>
      <c r="E4" s="687" t="s">
        <v>122</v>
      </c>
      <c r="F4" s="688" t="s">
        <v>95</v>
      </c>
      <c r="G4" s="689" t="s">
        <v>123</v>
      </c>
      <c r="H4" s="687" t="s">
        <v>122</v>
      </c>
      <c r="I4" s="688" t="s">
        <v>95</v>
      </c>
      <c r="J4" s="689" t="s">
        <v>123</v>
      </c>
      <c r="K4" s="690"/>
      <c r="L4" s="691"/>
      <c r="M4" s="691"/>
      <c r="N4" s="691"/>
      <c r="O4" s="692"/>
      <c r="P4" s="693"/>
      <c r="Q4" s="694" t="s">
        <v>96</v>
      </c>
      <c r="R4" s="695" t="s">
        <v>95</v>
      </c>
      <c r="S4" s="696" t="s">
        <v>124</v>
      </c>
      <c r="T4" s="697" t="s">
        <v>125</v>
      </c>
      <c r="U4" s="697" t="s">
        <v>126</v>
      </c>
      <c r="V4" s="698" t="s">
        <v>5</v>
      </c>
      <c r="W4" s="699" t="s">
        <v>127</v>
      </c>
    </row>
    <row r="5" spans="1:23" ht="14.4" customHeight="1" x14ac:dyDescent="0.3">
      <c r="A5" s="729" t="s">
        <v>1741</v>
      </c>
      <c r="B5" s="700"/>
      <c r="C5" s="701"/>
      <c r="D5" s="702"/>
      <c r="E5" s="703">
        <v>1</v>
      </c>
      <c r="F5" s="704">
        <v>0.66</v>
      </c>
      <c r="G5" s="705">
        <v>2</v>
      </c>
      <c r="H5" s="706"/>
      <c r="I5" s="707"/>
      <c r="J5" s="708"/>
      <c r="K5" s="709">
        <v>0.48</v>
      </c>
      <c r="L5" s="706">
        <v>2</v>
      </c>
      <c r="M5" s="706">
        <v>18</v>
      </c>
      <c r="N5" s="710">
        <v>5.95</v>
      </c>
      <c r="O5" s="706" t="s">
        <v>1742</v>
      </c>
      <c r="P5" s="711" t="s">
        <v>1743</v>
      </c>
      <c r="Q5" s="712">
        <f>H5-B5</f>
        <v>0</v>
      </c>
      <c r="R5" s="712">
        <f>I5-C5</f>
        <v>0</v>
      </c>
      <c r="S5" s="700" t="str">
        <f>IF(H5=0,"",H5*N5)</f>
        <v/>
      </c>
      <c r="T5" s="700" t="str">
        <f>IF(H5=0,"",H5*J5)</f>
        <v/>
      </c>
      <c r="U5" s="700" t="str">
        <f>IF(H5=0,"",T5-S5)</f>
        <v/>
      </c>
      <c r="V5" s="713" t="str">
        <f>IF(H5=0,"",T5/S5)</f>
        <v/>
      </c>
      <c r="W5" s="714"/>
    </row>
    <row r="6" spans="1:23" ht="14.4" customHeight="1" x14ac:dyDescent="0.3">
      <c r="A6" s="730" t="s">
        <v>1744</v>
      </c>
      <c r="B6" s="671">
        <v>191</v>
      </c>
      <c r="C6" s="672">
        <v>130.72999999999999</v>
      </c>
      <c r="D6" s="673">
        <v>8.4</v>
      </c>
      <c r="E6" s="684">
        <v>63</v>
      </c>
      <c r="F6" s="665">
        <v>38.409999999999997</v>
      </c>
      <c r="G6" s="666">
        <v>6.8</v>
      </c>
      <c r="H6" s="664">
        <v>16</v>
      </c>
      <c r="I6" s="665">
        <v>9.76</v>
      </c>
      <c r="J6" s="674">
        <v>7.2</v>
      </c>
      <c r="K6" s="667">
        <v>0.59</v>
      </c>
      <c r="L6" s="664">
        <v>2</v>
      </c>
      <c r="M6" s="664">
        <v>20</v>
      </c>
      <c r="N6" s="668">
        <v>6.66</v>
      </c>
      <c r="O6" s="664" t="s">
        <v>1742</v>
      </c>
      <c r="P6" s="682" t="s">
        <v>1745</v>
      </c>
      <c r="Q6" s="669">
        <f t="shared" ref="Q6:R12" si="0">H6-B6</f>
        <v>-175</v>
      </c>
      <c r="R6" s="669">
        <f t="shared" si="0"/>
        <v>-120.96999999999998</v>
      </c>
      <c r="S6" s="679">
        <f t="shared" ref="S6:S12" si="1">IF(H6=0,"",H6*N6)</f>
        <v>106.56</v>
      </c>
      <c r="T6" s="679">
        <f t="shared" ref="T6:T12" si="2">IF(H6=0,"",H6*J6)</f>
        <v>115.2</v>
      </c>
      <c r="U6" s="679">
        <f t="shared" ref="U6:U12" si="3">IF(H6=0,"",T6-S6)</f>
        <v>8.64</v>
      </c>
      <c r="V6" s="683">
        <f t="shared" ref="V6:V12" si="4">IF(H6=0,"",T6/S6)</f>
        <v>1.0810810810810811</v>
      </c>
      <c r="W6" s="670">
        <v>26</v>
      </c>
    </row>
    <row r="7" spans="1:23" ht="14.4" customHeight="1" x14ac:dyDescent="0.3">
      <c r="A7" s="731" t="s">
        <v>1746</v>
      </c>
      <c r="B7" s="715">
        <v>9</v>
      </c>
      <c r="C7" s="716">
        <v>5.46</v>
      </c>
      <c r="D7" s="675">
        <v>7.1</v>
      </c>
      <c r="E7" s="717">
        <v>5</v>
      </c>
      <c r="F7" s="718">
        <v>3.17</v>
      </c>
      <c r="G7" s="676">
        <v>10</v>
      </c>
      <c r="H7" s="719">
        <v>1</v>
      </c>
      <c r="I7" s="718">
        <v>0.59</v>
      </c>
      <c r="J7" s="676">
        <v>4</v>
      </c>
      <c r="K7" s="720">
        <v>0.59</v>
      </c>
      <c r="L7" s="719">
        <v>2</v>
      </c>
      <c r="M7" s="719">
        <v>20</v>
      </c>
      <c r="N7" s="721">
        <v>6.66</v>
      </c>
      <c r="O7" s="719" t="s">
        <v>1742</v>
      </c>
      <c r="P7" s="722" t="s">
        <v>1747</v>
      </c>
      <c r="Q7" s="723">
        <f t="shared" si="0"/>
        <v>-8</v>
      </c>
      <c r="R7" s="723">
        <f t="shared" si="0"/>
        <v>-4.87</v>
      </c>
      <c r="S7" s="724">
        <f t="shared" si="1"/>
        <v>6.66</v>
      </c>
      <c r="T7" s="724">
        <f t="shared" si="2"/>
        <v>4</v>
      </c>
      <c r="U7" s="724">
        <f t="shared" si="3"/>
        <v>-2.66</v>
      </c>
      <c r="V7" s="725">
        <f t="shared" si="4"/>
        <v>0.60060060060060061</v>
      </c>
      <c r="W7" s="677"/>
    </row>
    <row r="8" spans="1:23" ht="14.4" customHeight="1" x14ac:dyDescent="0.3">
      <c r="A8" s="731" t="s">
        <v>1748</v>
      </c>
      <c r="B8" s="715">
        <v>1</v>
      </c>
      <c r="C8" s="716">
        <v>0.71</v>
      </c>
      <c r="D8" s="675">
        <v>4</v>
      </c>
      <c r="E8" s="717"/>
      <c r="F8" s="718"/>
      <c r="G8" s="676"/>
      <c r="H8" s="719"/>
      <c r="I8" s="718"/>
      <c r="J8" s="676"/>
      <c r="K8" s="720">
        <v>0.7</v>
      </c>
      <c r="L8" s="719">
        <v>3</v>
      </c>
      <c r="M8" s="719">
        <v>28</v>
      </c>
      <c r="N8" s="721">
        <v>9.49</v>
      </c>
      <c r="O8" s="719" t="s">
        <v>1742</v>
      </c>
      <c r="P8" s="722" t="s">
        <v>1749</v>
      </c>
      <c r="Q8" s="723">
        <f t="shared" si="0"/>
        <v>-1</v>
      </c>
      <c r="R8" s="723">
        <f t="shared" si="0"/>
        <v>-0.71</v>
      </c>
      <c r="S8" s="724" t="str">
        <f t="shared" si="1"/>
        <v/>
      </c>
      <c r="T8" s="724" t="str">
        <f t="shared" si="2"/>
        <v/>
      </c>
      <c r="U8" s="724" t="str">
        <f t="shared" si="3"/>
        <v/>
      </c>
      <c r="V8" s="725" t="str">
        <f t="shared" si="4"/>
        <v/>
      </c>
      <c r="W8" s="677"/>
    </row>
    <row r="9" spans="1:23" ht="14.4" customHeight="1" x14ac:dyDescent="0.3">
      <c r="A9" s="730" t="s">
        <v>1750</v>
      </c>
      <c r="B9" s="679"/>
      <c r="C9" s="680"/>
      <c r="D9" s="681"/>
      <c r="E9" s="661">
        <v>69</v>
      </c>
      <c r="F9" s="662">
        <v>106.05</v>
      </c>
      <c r="G9" s="663">
        <v>9.8000000000000007</v>
      </c>
      <c r="H9" s="664">
        <v>60</v>
      </c>
      <c r="I9" s="665">
        <v>90.9</v>
      </c>
      <c r="J9" s="666">
        <v>9.3000000000000007</v>
      </c>
      <c r="K9" s="667">
        <v>1.36</v>
      </c>
      <c r="L9" s="664">
        <v>5</v>
      </c>
      <c r="M9" s="664">
        <v>46</v>
      </c>
      <c r="N9" s="668">
        <v>15.18</v>
      </c>
      <c r="O9" s="664" t="s">
        <v>1751</v>
      </c>
      <c r="P9" s="682" t="s">
        <v>1752</v>
      </c>
      <c r="Q9" s="669">
        <f t="shared" si="0"/>
        <v>60</v>
      </c>
      <c r="R9" s="669">
        <f t="shared" si="0"/>
        <v>90.9</v>
      </c>
      <c r="S9" s="679">
        <f t="shared" si="1"/>
        <v>910.8</v>
      </c>
      <c r="T9" s="679">
        <f t="shared" si="2"/>
        <v>558</v>
      </c>
      <c r="U9" s="679">
        <f t="shared" si="3"/>
        <v>-352.79999999999995</v>
      </c>
      <c r="V9" s="683">
        <f t="shared" si="4"/>
        <v>0.61264822134387353</v>
      </c>
      <c r="W9" s="670"/>
    </row>
    <row r="10" spans="1:23" ht="14.4" customHeight="1" x14ac:dyDescent="0.3">
      <c r="A10" s="731" t="s">
        <v>1753</v>
      </c>
      <c r="B10" s="724"/>
      <c r="C10" s="726"/>
      <c r="D10" s="685"/>
      <c r="E10" s="727">
        <v>1</v>
      </c>
      <c r="F10" s="728">
        <v>1.92</v>
      </c>
      <c r="G10" s="678">
        <v>9</v>
      </c>
      <c r="H10" s="719">
        <v>6</v>
      </c>
      <c r="I10" s="718">
        <v>11.49</v>
      </c>
      <c r="J10" s="676">
        <v>8.6999999999999993</v>
      </c>
      <c r="K10" s="720">
        <v>1.87</v>
      </c>
      <c r="L10" s="719">
        <v>7</v>
      </c>
      <c r="M10" s="719">
        <v>59</v>
      </c>
      <c r="N10" s="721">
        <v>19.52</v>
      </c>
      <c r="O10" s="719" t="s">
        <v>1751</v>
      </c>
      <c r="P10" s="722" t="s">
        <v>1754</v>
      </c>
      <c r="Q10" s="723">
        <f t="shared" si="0"/>
        <v>6</v>
      </c>
      <c r="R10" s="723">
        <f t="shared" si="0"/>
        <v>11.49</v>
      </c>
      <c r="S10" s="724">
        <f t="shared" si="1"/>
        <v>117.12</v>
      </c>
      <c r="T10" s="724">
        <f t="shared" si="2"/>
        <v>52.199999999999996</v>
      </c>
      <c r="U10" s="724">
        <f t="shared" si="3"/>
        <v>-64.920000000000016</v>
      </c>
      <c r="V10" s="725">
        <f t="shared" si="4"/>
        <v>0.44569672131147536</v>
      </c>
      <c r="W10" s="677"/>
    </row>
    <row r="11" spans="1:23" ht="14.4" customHeight="1" x14ac:dyDescent="0.3">
      <c r="A11" s="730" t="s">
        <v>1755</v>
      </c>
      <c r="B11" s="679"/>
      <c r="C11" s="680"/>
      <c r="D11" s="681"/>
      <c r="E11" s="684">
        <v>94</v>
      </c>
      <c r="F11" s="665">
        <v>31.14</v>
      </c>
      <c r="G11" s="666">
        <v>5.7</v>
      </c>
      <c r="H11" s="661">
        <v>109</v>
      </c>
      <c r="I11" s="662">
        <v>35.130000000000003</v>
      </c>
      <c r="J11" s="674">
        <v>5.5</v>
      </c>
      <c r="K11" s="667">
        <v>0.24</v>
      </c>
      <c r="L11" s="664">
        <v>1</v>
      </c>
      <c r="M11" s="664">
        <v>10</v>
      </c>
      <c r="N11" s="668">
        <v>3.44</v>
      </c>
      <c r="O11" s="664" t="s">
        <v>1742</v>
      </c>
      <c r="P11" s="682" t="s">
        <v>1756</v>
      </c>
      <c r="Q11" s="669">
        <f t="shared" si="0"/>
        <v>109</v>
      </c>
      <c r="R11" s="669">
        <f t="shared" si="0"/>
        <v>35.130000000000003</v>
      </c>
      <c r="S11" s="679">
        <f t="shared" si="1"/>
        <v>374.96</v>
      </c>
      <c r="T11" s="679">
        <f t="shared" si="2"/>
        <v>599.5</v>
      </c>
      <c r="U11" s="679">
        <f t="shared" si="3"/>
        <v>224.54000000000002</v>
      </c>
      <c r="V11" s="683">
        <f t="shared" si="4"/>
        <v>1.5988372093023258</v>
      </c>
      <c r="W11" s="670">
        <v>228</v>
      </c>
    </row>
    <row r="12" spans="1:23" ht="14.4" customHeight="1" thickBot="1" x14ac:dyDescent="0.35">
      <c r="A12" s="732" t="s">
        <v>1757</v>
      </c>
      <c r="B12" s="733"/>
      <c r="C12" s="734"/>
      <c r="D12" s="735"/>
      <c r="E12" s="736">
        <v>1</v>
      </c>
      <c r="F12" s="737">
        <v>0.46</v>
      </c>
      <c r="G12" s="738">
        <v>6</v>
      </c>
      <c r="H12" s="739">
        <v>2</v>
      </c>
      <c r="I12" s="740">
        <v>1.25</v>
      </c>
      <c r="J12" s="741">
        <v>5</v>
      </c>
      <c r="K12" s="742">
        <v>0.46</v>
      </c>
      <c r="L12" s="743">
        <v>2</v>
      </c>
      <c r="M12" s="743">
        <v>17</v>
      </c>
      <c r="N12" s="744">
        <v>5.5</v>
      </c>
      <c r="O12" s="743" t="s">
        <v>1742</v>
      </c>
      <c r="P12" s="745" t="s">
        <v>1758</v>
      </c>
      <c r="Q12" s="746">
        <f t="shared" si="0"/>
        <v>2</v>
      </c>
      <c r="R12" s="746">
        <f t="shared" si="0"/>
        <v>1.25</v>
      </c>
      <c r="S12" s="733">
        <f t="shared" si="1"/>
        <v>11</v>
      </c>
      <c r="T12" s="733">
        <f t="shared" si="2"/>
        <v>10</v>
      </c>
      <c r="U12" s="733">
        <f t="shared" si="3"/>
        <v>-1</v>
      </c>
      <c r="V12" s="747">
        <f t="shared" si="4"/>
        <v>0.90909090909090906</v>
      </c>
      <c r="W12" s="748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3:Q1048576">
    <cfRule type="cellIs" dxfId="12" priority="9" stopIfTrue="1" operator="lessThan">
      <formula>0</formula>
    </cfRule>
  </conditionalFormatting>
  <conditionalFormatting sqref="U13:U1048576">
    <cfRule type="cellIs" dxfId="11" priority="8" stopIfTrue="1" operator="greaterThan">
      <formula>0</formula>
    </cfRule>
  </conditionalFormatting>
  <conditionalFormatting sqref="V13:V1048576">
    <cfRule type="cellIs" dxfId="10" priority="7" stopIfTrue="1" operator="greaterThan">
      <formula>1</formula>
    </cfRule>
  </conditionalFormatting>
  <conditionalFormatting sqref="V13:V1048576">
    <cfRule type="cellIs" dxfId="9" priority="4" stopIfTrue="1" operator="greaterThan">
      <formula>1</formula>
    </cfRule>
  </conditionalFormatting>
  <conditionalFormatting sqref="U13:U1048576">
    <cfRule type="cellIs" dxfId="8" priority="5" stopIfTrue="1" operator="greaterThan">
      <formula>0</formula>
    </cfRule>
  </conditionalFormatting>
  <conditionalFormatting sqref="Q13:Q1048576">
    <cfRule type="cellIs" dxfId="7" priority="6" stopIfTrue="1" operator="lessThan">
      <formula>0</formula>
    </cfRule>
  </conditionalFormatting>
  <conditionalFormatting sqref="V5:V12">
    <cfRule type="cellIs" dxfId="6" priority="1" stopIfTrue="1" operator="greaterThan">
      <formula>1</formula>
    </cfRule>
  </conditionalFormatting>
  <conditionalFormatting sqref="U5:U12">
    <cfRule type="cellIs" dxfId="5" priority="2" stopIfTrue="1" operator="greaterThan">
      <formula>0</formula>
    </cfRule>
  </conditionalFormatting>
  <conditionalFormatting sqref="Q5:Q12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69" customWidth="1"/>
    <col min="2" max="2" width="7.77734375" style="309" customWidth="1"/>
    <col min="3" max="3" width="7.21875" style="69" hidden="1" customWidth="1"/>
    <col min="4" max="4" width="7.77734375" style="309" customWidth="1"/>
    <col min="5" max="5" width="7.2187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7.21875" style="69" hidden="1" customWidth="1"/>
    <col min="10" max="10" width="7.77734375" style="309" customWidth="1"/>
    <col min="11" max="11" width="7.21875" style="69" hidden="1" customWidth="1"/>
    <col min="12" max="12" width="7.77734375" style="309" customWidth="1"/>
    <col min="13" max="13" width="7.77734375" style="91" customWidth="1"/>
    <col min="14" max="16384" width="8.88671875" style="69"/>
  </cols>
  <sheetData>
    <row r="1" spans="1:13" ht="18.600000000000001" customHeight="1" thickBot="1" x14ac:dyDescent="0.4">
      <c r="A1" s="404" t="s">
        <v>202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ht="14.4" customHeight="1" thickBot="1" x14ac:dyDescent="0.35">
      <c r="A2" s="521" t="s">
        <v>245</v>
      </c>
      <c r="B2" s="298"/>
      <c r="C2" s="148"/>
      <c r="D2" s="298"/>
      <c r="E2" s="148"/>
      <c r="F2" s="298"/>
      <c r="G2" s="268"/>
      <c r="H2" s="298"/>
      <c r="I2" s="148"/>
      <c r="J2" s="298"/>
      <c r="K2" s="148"/>
      <c r="L2" s="298"/>
      <c r="M2" s="268"/>
    </row>
    <row r="3" spans="1:13" ht="14.4" customHeight="1" thickBot="1" x14ac:dyDescent="0.35">
      <c r="A3" s="382" t="s">
        <v>204</v>
      </c>
      <c r="B3" s="383">
        <f>SUBTOTAL(9,B6:B1048576)</f>
        <v>932521</v>
      </c>
      <c r="C3" s="384">
        <f t="shared" ref="C3:L3" si="0">SUBTOTAL(9,C6:C1048576)</f>
        <v>8</v>
      </c>
      <c r="D3" s="384">
        <f t="shared" si="0"/>
        <v>1009376</v>
      </c>
      <c r="E3" s="384">
        <f t="shared" si="0"/>
        <v>4.2804948778342506</v>
      </c>
      <c r="F3" s="384">
        <f t="shared" si="0"/>
        <v>1125771</v>
      </c>
      <c r="G3" s="385">
        <f>IF(B3&lt;&gt;0,F3/B3,"")</f>
        <v>1.2072339389675943</v>
      </c>
      <c r="H3" s="383">
        <f t="shared" si="0"/>
        <v>592039.79</v>
      </c>
      <c r="I3" s="384">
        <f t="shared" si="0"/>
        <v>1</v>
      </c>
      <c r="J3" s="384">
        <f t="shared" si="0"/>
        <v>762924.20000000019</v>
      </c>
      <c r="K3" s="384">
        <f t="shared" si="0"/>
        <v>1.2871737387786049</v>
      </c>
      <c r="L3" s="384">
        <f t="shared" si="0"/>
        <v>592024.66000000015</v>
      </c>
      <c r="M3" s="386">
        <f>IF(H3&lt;&gt;0,L3/H3,"")</f>
        <v>0.99997444428523985</v>
      </c>
    </row>
    <row r="4" spans="1:13" ht="14.4" customHeight="1" x14ac:dyDescent="0.3">
      <c r="A4" s="512" t="s">
        <v>157</v>
      </c>
      <c r="B4" s="457" t="s">
        <v>163</v>
      </c>
      <c r="C4" s="458"/>
      <c r="D4" s="458"/>
      <c r="E4" s="458"/>
      <c r="F4" s="458"/>
      <c r="G4" s="459"/>
      <c r="H4" s="457" t="s">
        <v>164</v>
      </c>
      <c r="I4" s="458"/>
      <c r="J4" s="458"/>
      <c r="K4" s="458"/>
      <c r="L4" s="458"/>
      <c r="M4" s="459"/>
    </row>
    <row r="5" spans="1:13" s="89" customFormat="1" ht="14.4" customHeight="1" thickBot="1" x14ac:dyDescent="0.35">
      <c r="A5" s="749"/>
      <c r="B5" s="750">
        <v>2011</v>
      </c>
      <c r="C5" s="751"/>
      <c r="D5" s="751">
        <v>2012</v>
      </c>
      <c r="E5" s="751"/>
      <c r="F5" s="751">
        <v>2013</v>
      </c>
      <c r="G5" s="639" t="s">
        <v>5</v>
      </c>
      <c r="H5" s="750">
        <v>2011</v>
      </c>
      <c r="I5" s="751"/>
      <c r="J5" s="751">
        <v>2012</v>
      </c>
      <c r="K5" s="751"/>
      <c r="L5" s="751">
        <v>2013</v>
      </c>
      <c r="M5" s="639" t="s">
        <v>5</v>
      </c>
    </row>
    <row r="6" spans="1:13" ht="14.4" customHeight="1" x14ac:dyDescent="0.3">
      <c r="A6" s="593" t="s">
        <v>1646</v>
      </c>
      <c r="B6" s="653">
        <v>90</v>
      </c>
      <c r="C6" s="561">
        <v>1</v>
      </c>
      <c r="D6" s="653"/>
      <c r="E6" s="561"/>
      <c r="F6" s="653">
        <v>46</v>
      </c>
      <c r="G6" s="582">
        <v>0.51111111111111107</v>
      </c>
      <c r="H6" s="653"/>
      <c r="I6" s="561"/>
      <c r="J6" s="653"/>
      <c r="K6" s="561"/>
      <c r="L6" s="653"/>
      <c r="M6" s="613"/>
    </row>
    <row r="7" spans="1:13" ht="14.4" customHeight="1" x14ac:dyDescent="0.3">
      <c r="A7" s="594" t="s">
        <v>1651</v>
      </c>
      <c r="B7" s="654"/>
      <c r="C7" s="567"/>
      <c r="D7" s="654">
        <v>124</v>
      </c>
      <c r="E7" s="567"/>
      <c r="F7" s="654"/>
      <c r="G7" s="583"/>
      <c r="H7" s="654"/>
      <c r="I7" s="567"/>
      <c r="J7" s="654"/>
      <c r="K7" s="567"/>
      <c r="L7" s="654"/>
      <c r="M7" s="614"/>
    </row>
    <row r="8" spans="1:13" ht="14.4" customHeight="1" x14ac:dyDescent="0.3">
      <c r="A8" s="594" t="s">
        <v>1663</v>
      </c>
      <c r="B8" s="654">
        <v>716962</v>
      </c>
      <c r="C8" s="567">
        <v>1</v>
      </c>
      <c r="D8" s="654">
        <v>785173</v>
      </c>
      <c r="E8" s="567">
        <v>1.0951389334441715</v>
      </c>
      <c r="F8" s="654">
        <v>928728</v>
      </c>
      <c r="G8" s="583">
        <v>1.2953657237064169</v>
      </c>
      <c r="H8" s="654">
        <v>592039.79</v>
      </c>
      <c r="I8" s="567">
        <v>1</v>
      </c>
      <c r="J8" s="654">
        <v>762058.07000000018</v>
      </c>
      <c r="K8" s="567">
        <v>1.2871737387786049</v>
      </c>
      <c r="L8" s="654">
        <v>592024.66000000015</v>
      </c>
      <c r="M8" s="614">
        <v>0.99997444428523985</v>
      </c>
    </row>
    <row r="9" spans="1:13" ht="14.4" customHeight="1" x14ac:dyDescent="0.3">
      <c r="A9" s="594" t="s">
        <v>1669</v>
      </c>
      <c r="B9" s="654">
        <v>13382</v>
      </c>
      <c r="C9" s="567">
        <v>1</v>
      </c>
      <c r="D9" s="654">
        <v>14559</v>
      </c>
      <c r="E9" s="567">
        <v>1.0879539680167389</v>
      </c>
      <c r="F9" s="654">
        <v>11538</v>
      </c>
      <c r="G9" s="583">
        <v>0.86220295919892398</v>
      </c>
      <c r="H9" s="654"/>
      <c r="I9" s="567"/>
      <c r="J9" s="654"/>
      <c r="K9" s="567"/>
      <c r="L9" s="654"/>
      <c r="M9" s="614"/>
    </row>
    <row r="10" spans="1:13" ht="14.4" customHeight="1" x14ac:dyDescent="0.3">
      <c r="A10" s="594" t="s">
        <v>1759</v>
      </c>
      <c r="B10" s="654">
        <v>183889</v>
      </c>
      <c r="C10" s="567">
        <v>1</v>
      </c>
      <c r="D10" s="654">
        <v>205404</v>
      </c>
      <c r="E10" s="567">
        <v>1.1169999293051787</v>
      </c>
      <c r="F10" s="654">
        <v>179369</v>
      </c>
      <c r="G10" s="583">
        <v>0.97541995442903051</v>
      </c>
      <c r="H10" s="654"/>
      <c r="I10" s="567"/>
      <c r="J10" s="654"/>
      <c r="K10" s="567"/>
      <c r="L10" s="654"/>
      <c r="M10" s="614"/>
    </row>
    <row r="11" spans="1:13" ht="14.4" customHeight="1" x14ac:dyDescent="0.3">
      <c r="A11" s="594" t="s">
        <v>1760</v>
      </c>
      <c r="B11" s="654">
        <v>5900</v>
      </c>
      <c r="C11" s="567">
        <v>1</v>
      </c>
      <c r="D11" s="654">
        <v>3362</v>
      </c>
      <c r="E11" s="567">
        <v>0.56983050847457628</v>
      </c>
      <c r="F11" s="654">
        <v>4338</v>
      </c>
      <c r="G11" s="583">
        <v>0.73525423728813555</v>
      </c>
      <c r="H11" s="654"/>
      <c r="I11" s="567"/>
      <c r="J11" s="654">
        <v>866.13</v>
      </c>
      <c r="K11" s="567"/>
      <c r="L11" s="654"/>
      <c r="M11" s="614"/>
    </row>
    <row r="12" spans="1:13" ht="14.4" customHeight="1" x14ac:dyDescent="0.3">
      <c r="A12" s="594" t="s">
        <v>1761</v>
      </c>
      <c r="B12" s="654">
        <v>1774</v>
      </c>
      <c r="C12" s="567">
        <v>1</v>
      </c>
      <c r="D12" s="654">
        <v>659</v>
      </c>
      <c r="E12" s="567">
        <v>0.37147688838782411</v>
      </c>
      <c r="F12" s="654">
        <v>1713</v>
      </c>
      <c r="G12" s="583">
        <v>0.9656144306651635</v>
      </c>
      <c r="H12" s="654"/>
      <c r="I12" s="567"/>
      <c r="J12" s="654"/>
      <c r="K12" s="567"/>
      <c r="L12" s="654"/>
      <c r="M12" s="614"/>
    </row>
    <row r="13" spans="1:13" ht="14.4" customHeight="1" x14ac:dyDescent="0.3">
      <c r="A13" s="594" t="s">
        <v>1762</v>
      </c>
      <c r="B13" s="654">
        <v>2430</v>
      </c>
      <c r="C13" s="567">
        <v>1</v>
      </c>
      <c r="D13" s="654">
        <v>95</v>
      </c>
      <c r="E13" s="567">
        <v>3.9094650205761319E-2</v>
      </c>
      <c r="F13" s="654">
        <v>39</v>
      </c>
      <c r="G13" s="583">
        <v>1.6049382716049384E-2</v>
      </c>
      <c r="H13" s="654"/>
      <c r="I13" s="567"/>
      <c r="J13" s="654"/>
      <c r="K13" s="567"/>
      <c r="L13" s="654"/>
      <c r="M13" s="614"/>
    </row>
    <row r="14" spans="1:13" ht="14.4" customHeight="1" thickBot="1" x14ac:dyDescent="0.35">
      <c r="A14" s="656" t="s">
        <v>1763</v>
      </c>
      <c r="B14" s="655">
        <v>8094</v>
      </c>
      <c r="C14" s="573">
        <v>1</v>
      </c>
      <c r="D14" s="655"/>
      <c r="E14" s="573"/>
      <c r="F14" s="655"/>
      <c r="G14" s="584"/>
      <c r="H14" s="655"/>
      <c r="I14" s="573"/>
      <c r="J14" s="655"/>
      <c r="K14" s="573"/>
      <c r="L14" s="655"/>
      <c r="M14" s="615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1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404" t="s">
        <v>203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ht="14.4" customHeight="1" thickBot="1" x14ac:dyDescent="0.35">
      <c r="A2" s="521" t="s">
        <v>245</v>
      </c>
      <c r="B2" s="148"/>
      <c r="C2" s="148"/>
      <c r="D2" s="148"/>
      <c r="E2" s="148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268"/>
      <c r="Q2" s="151"/>
    </row>
    <row r="3" spans="1:17" ht="14.4" customHeight="1" thickBot="1" x14ac:dyDescent="0.35">
      <c r="E3" s="163" t="s">
        <v>204</v>
      </c>
      <c r="F3" s="311">
        <f t="shared" ref="F3:O3" si="0">SUBTOTAL(9,F6:F1048576)</f>
        <v>31209.22</v>
      </c>
      <c r="G3" s="316">
        <f t="shared" si="0"/>
        <v>1524560.79</v>
      </c>
      <c r="H3" s="317"/>
      <c r="I3" s="317"/>
      <c r="J3" s="311">
        <f t="shared" si="0"/>
        <v>36522.81</v>
      </c>
      <c r="K3" s="316">
        <f t="shared" si="0"/>
        <v>1772300.2</v>
      </c>
      <c r="L3" s="317"/>
      <c r="M3" s="317"/>
      <c r="N3" s="311">
        <f t="shared" si="0"/>
        <v>30694.400000000001</v>
      </c>
      <c r="O3" s="316">
        <f t="shared" si="0"/>
        <v>1717795.6600000001</v>
      </c>
      <c r="P3" s="251">
        <f>IF(G3=0,"",O3/G3)</f>
        <v>1.1267478943886522</v>
      </c>
      <c r="Q3" s="313">
        <f>IF(N3=0,"",O3/N3)</f>
        <v>55.964464527731444</v>
      </c>
    </row>
    <row r="4" spans="1:17" ht="14.4" customHeight="1" x14ac:dyDescent="0.3">
      <c r="A4" s="462" t="s">
        <v>110</v>
      </c>
      <c r="B4" s="461" t="s">
        <v>158</v>
      </c>
      <c r="C4" s="462" t="s">
        <v>159</v>
      </c>
      <c r="D4" s="463" t="s">
        <v>128</v>
      </c>
      <c r="E4" s="464" t="s">
        <v>14</v>
      </c>
      <c r="F4" s="468">
        <v>2011</v>
      </c>
      <c r="G4" s="469"/>
      <c r="H4" s="315"/>
      <c r="I4" s="315"/>
      <c r="J4" s="468">
        <v>2012</v>
      </c>
      <c r="K4" s="469"/>
      <c r="L4" s="315"/>
      <c r="M4" s="315"/>
      <c r="N4" s="468">
        <v>2013</v>
      </c>
      <c r="O4" s="469"/>
      <c r="P4" s="470" t="s">
        <v>5</v>
      </c>
      <c r="Q4" s="460" t="s">
        <v>161</v>
      </c>
    </row>
    <row r="5" spans="1:17" ht="14.4" customHeight="1" thickBot="1" x14ac:dyDescent="0.35">
      <c r="A5" s="645"/>
      <c r="B5" s="644"/>
      <c r="C5" s="645"/>
      <c r="D5" s="646"/>
      <c r="E5" s="647"/>
      <c r="F5" s="657" t="s">
        <v>129</v>
      </c>
      <c r="G5" s="658" t="s">
        <v>17</v>
      </c>
      <c r="H5" s="659"/>
      <c r="I5" s="659"/>
      <c r="J5" s="657" t="s">
        <v>129</v>
      </c>
      <c r="K5" s="658" t="s">
        <v>17</v>
      </c>
      <c r="L5" s="659"/>
      <c r="M5" s="659"/>
      <c r="N5" s="657" t="s">
        <v>129</v>
      </c>
      <c r="O5" s="658" t="s">
        <v>17</v>
      </c>
      <c r="P5" s="660"/>
      <c r="Q5" s="652"/>
    </row>
    <row r="6" spans="1:17" ht="14.4" customHeight="1" x14ac:dyDescent="0.3">
      <c r="A6" s="560" t="s">
        <v>1674</v>
      </c>
      <c r="B6" s="561" t="s">
        <v>1764</v>
      </c>
      <c r="C6" s="561" t="s">
        <v>1549</v>
      </c>
      <c r="D6" s="561" t="s">
        <v>1765</v>
      </c>
      <c r="E6" s="561" t="s">
        <v>1766</v>
      </c>
      <c r="F6" s="564">
        <v>2</v>
      </c>
      <c r="G6" s="564">
        <v>90</v>
      </c>
      <c r="H6" s="564">
        <v>1</v>
      </c>
      <c r="I6" s="564">
        <v>45</v>
      </c>
      <c r="J6" s="564"/>
      <c r="K6" s="564"/>
      <c r="L6" s="564"/>
      <c r="M6" s="564"/>
      <c r="N6" s="564">
        <v>1</v>
      </c>
      <c r="O6" s="564">
        <v>46</v>
      </c>
      <c r="P6" s="582">
        <v>0.51111111111111107</v>
      </c>
      <c r="Q6" s="565">
        <v>46</v>
      </c>
    </row>
    <row r="7" spans="1:17" ht="14.4" customHeight="1" x14ac:dyDescent="0.3">
      <c r="A7" s="566" t="s">
        <v>1683</v>
      </c>
      <c r="B7" s="567" t="s">
        <v>1767</v>
      </c>
      <c r="C7" s="567" t="s">
        <v>1549</v>
      </c>
      <c r="D7" s="567" t="s">
        <v>1768</v>
      </c>
      <c r="E7" s="567" t="s">
        <v>1769</v>
      </c>
      <c r="F7" s="570"/>
      <c r="G7" s="570"/>
      <c r="H7" s="570"/>
      <c r="I7" s="570"/>
      <c r="J7" s="570">
        <v>2</v>
      </c>
      <c r="K7" s="570">
        <v>124</v>
      </c>
      <c r="L7" s="570"/>
      <c r="M7" s="570">
        <v>62</v>
      </c>
      <c r="N7" s="570"/>
      <c r="O7" s="570"/>
      <c r="P7" s="583"/>
      <c r="Q7" s="571"/>
    </row>
    <row r="8" spans="1:17" ht="14.4" customHeight="1" x14ac:dyDescent="0.3">
      <c r="A8" s="566" t="s">
        <v>435</v>
      </c>
      <c r="B8" s="567" t="s">
        <v>1468</v>
      </c>
      <c r="C8" s="567" t="s">
        <v>1469</v>
      </c>
      <c r="D8" s="567" t="s">
        <v>1474</v>
      </c>
      <c r="E8" s="567" t="s">
        <v>1471</v>
      </c>
      <c r="F8" s="570"/>
      <c r="G8" s="570"/>
      <c r="H8" s="570"/>
      <c r="I8" s="570"/>
      <c r="J8" s="570">
        <v>0.2</v>
      </c>
      <c r="K8" s="570">
        <v>196.08</v>
      </c>
      <c r="L8" s="570"/>
      <c r="M8" s="570">
        <v>980.4</v>
      </c>
      <c r="N8" s="570"/>
      <c r="O8" s="570"/>
      <c r="P8" s="583"/>
      <c r="Q8" s="571"/>
    </row>
    <row r="9" spans="1:17" ht="14.4" customHeight="1" x14ac:dyDescent="0.3">
      <c r="A9" s="566" t="s">
        <v>435</v>
      </c>
      <c r="B9" s="567" t="s">
        <v>1468</v>
      </c>
      <c r="C9" s="567" t="s">
        <v>1469</v>
      </c>
      <c r="D9" s="567" t="s">
        <v>1477</v>
      </c>
      <c r="E9" s="567" t="s">
        <v>1476</v>
      </c>
      <c r="F9" s="570">
        <v>0.8</v>
      </c>
      <c r="G9" s="570">
        <v>1026.72</v>
      </c>
      <c r="H9" s="570">
        <v>1</v>
      </c>
      <c r="I9" s="570">
        <v>1283.3999999999999</v>
      </c>
      <c r="J9" s="570"/>
      <c r="K9" s="570"/>
      <c r="L9" s="570"/>
      <c r="M9" s="570"/>
      <c r="N9" s="570">
        <v>1.2000000000000002</v>
      </c>
      <c r="O9" s="570">
        <v>1301.08</v>
      </c>
      <c r="P9" s="583">
        <v>1.2672198846813152</v>
      </c>
      <c r="Q9" s="571">
        <v>1084.2333333333331</v>
      </c>
    </row>
    <row r="10" spans="1:17" ht="14.4" customHeight="1" x14ac:dyDescent="0.3">
      <c r="A10" s="566" t="s">
        <v>435</v>
      </c>
      <c r="B10" s="567" t="s">
        <v>1468</v>
      </c>
      <c r="C10" s="567" t="s">
        <v>1469</v>
      </c>
      <c r="D10" s="567" t="s">
        <v>1478</v>
      </c>
      <c r="E10" s="567" t="s">
        <v>1476</v>
      </c>
      <c r="F10" s="570">
        <v>3.7</v>
      </c>
      <c r="G10" s="570">
        <v>8971.6</v>
      </c>
      <c r="H10" s="570">
        <v>1</v>
      </c>
      <c r="I10" s="570">
        <v>2424.7567567567567</v>
      </c>
      <c r="J10" s="570">
        <v>8.0500000000000007</v>
      </c>
      <c r="K10" s="570">
        <v>17430.84</v>
      </c>
      <c r="L10" s="570">
        <v>1.9428909001738819</v>
      </c>
      <c r="M10" s="570">
        <v>2165.3217391304347</v>
      </c>
      <c r="N10" s="570">
        <v>5.15</v>
      </c>
      <c r="O10" s="570">
        <v>11190.34</v>
      </c>
      <c r="P10" s="583">
        <v>1.2473070578269205</v>
      </c>
      <c r="Q10" s="571">
        <v>2172.8815533980583</v>
      </c>
    </row>
    <row r="11" spans="1:17" ht="14.4" customHeight="1" x14ac:dyDescent="0.3">
      <c r="A11" s="566" t="s">
        <v>435</v>
      </c>
      <c r="B11" s="567" t="s">
        <v>1468</v>
      </c>
      <c r="C11" s="567" t="s">
        <v>1469</v>
      </c>
      <c r="D11" s="567" t="s">
        <v>1479</v>
      </c>
      <c r="E11" s="567" t="s">
        <v>1480</v>
      </c>
      <c r="F11" s="570">
        <v>0.25</v>
      </c>
      <c r="G11" s="570">
        <v>216.67000000000002</v>
      </c>
      <c r="H11" s="570">
        <v>1</v>
      </c>
      <c r="I11" s="570">
        <v>866.68000000000006</v>
      </c>
      <c r="J11" s="570">
        <v>0.89999999999999991</v>
      </c>
      <c r="K11" s="570">
        <v>842.93999999999994</v>
      </c>
      <c r="L11" s="570">
        <v>3.8904324548853091</v>
      </c>
      <c r="M11" s="570">
        <v>936.6</v>
      </c>
      <c r="N11" s="570">
        <v>0.4</v>
      </c>
      <c r="O11" s="570">
        <v>377.51</v>
      </c>
      <c r="P11" s="583">
        <v>1.7423270411224441</v>
      </c>
      <c r="Q11" s="571">
        <v>943.77499999999998</v>
      </c>
    </row>
    <row r="12" spans="1:17" ht="14.4" customHeight="1" x14ac:dyDescent="0.3">
      <c r="A12" s="566" t="s">
        <v>435</v>
      </c>
      <c r="B12" s="567" t="s">
        <v>1468</v>
      </c>
      <c r="C12" s="567" t="s">
        <v>1485</v>
      </c>
      <c r="D12" s="567" t="s">
        <v>1488</v>
      </c>
      <c r="E12" s="567" t="s">
        <v>1489</v>
      </c>
      <c r="F12" s="570">
        <v>13992</v>
      </c>
      <c r="G12" s="570">
        <v>17210.16</v>
      </c>
      <c r="H12" s="570">
        <v>1</v>
      </c>
      <c r="I12" s="570">
        <v>1.23</v>
      </c>
      <c r="J12" s="570">
        <v>12750</v>
      </c>
      <c r="K12" s="570">
        <v>23589</v>
      </c>
      <c r="L12" s="570">
        <v>1.3706438522361211</v>
      </c>
      <c r="M12" s="570">
        <v>1.8501176470588234</v>
      </c>
      <c r="N12" s="570">
        <v>11710</v>
      </c>
      <c r="O12" s="570">
        <v>22336</v>
      </c>
      <c r="P12" s="583">
        <v>1.2978380212618592</v>
      </c>
      <c r="Q12" s="571">
        <v>1.9074295473953886</v>
      </c>
    </row>
    <row r="13" spans="1:17" ht="14.4" customHeight="1" x14ac:dyDescent="0.3">
      <c r="A13" s="566" t="s">
        <v>435</v>
      </c>
      <c r="B13" s="567" t="s">
        <v>1468</v>
      </c>
      <c r="C13" s="567" t="s">
        <v>1485</v>
      </c>
      <c r="D13" s="567" t="s">
        <v>1492</v>
      </c>
      <c r="E13" s="567" t="s">
        <v>1493</v>
      </c>
      <c r="F13" s="570">
        <v>370</v>
      </c>
      <c r="G13" s="570">
        <v>1683.5</v>
      </c>
      <c r="H13" s="570">
        <v>1</v>
      </c>
      <c r="I13" s="570">
        <v>4.55</v>
      </c>
      <c r="J13" s="570"/>
      <c r="K13" s="570"/>
      <c r="L13" s="570"/>
      <c r="M13" s="570"/>
      <c r="N13" s="570"/>
      <c r="O13" s="570"/>
      <c r="P13" s="583"/>
      <c r="Q13" s="571"/>
    </row>
    <row r="14" spans="1:17" ht="14.4" customHeight="1" x14ac:dyDescent="0.3">
      <c r="A14" s="566" t="s">
        <v>435</v>
      </c>
      <c r="B14" s="567" t="s">
        <v>1468</v>
      </c>
      <c r="C14" s="567" t="s">
        <v>1485</v>
      </c>
      <c r="D14" s="567" t="s">
        <v>1500</v>
      </c>
      <c r="E14" s="567" t="s">
        <v>1501</v>
      </c>
      <c r="F14" s="570">
        <v>800</v>
      </c>
      <c r="G14" s="570">
        <v>4240</v>
      </c>
      <c r="H14" s="570">
        <v>1</v>
      </c>
      <c r="I14" s="570">
        <v>5.3</v>
      </c>
      <c r="J14" s="570">
        <v>800</v>
      </c>
      <c r="K14" s="570">
        <v>4248</v>
      </c>
      <c r="L14" s="570">
        <v>1.0018867924528303</v>
      </c>
      <c r="M14" s="570">
        <v>5.31</v>
      </c>
      <c r="N14" s="570">
        <v>800</v>
      </c>
      <c r="O14" s="570">
        <v>4448</v>
      </c>
      <c r="P14" s="583">
        <v>1.0490566037735849</v>
      </c>
      <c r="Q14" s="571">
        <v>5.56</v>
      </c>
    </row>
    <row r="15" spans="1:17" ht="14.4" customHeight="1" x14ac:dyDescent="0.3">
      <c r="A15" s="566" t="s">
        <v>435</v>
      </c>
      <c r="B15" s="567" t="s">
        <v>1468</v>
      </c>
      <c r="C15" s="567" t="s">
        <v>1485</v>
      </c>
      <c r="D15" s="567" t="s">
        <v>1510</v>
      </c>
      <c r="E15" s="567" t="s">
        <v>1511</v>
      </c>
      <c r="F15" s="570">
        <v>8658.4700000000012</v>
      </c>
      <c r="G15" s="570">
        <v>345386.52</v>
      </c>
      <c r="H15" s="570">
        <v>1</v>
      </c>
      <c r="I15" s="570">
        <v>39.890017520416421</v>
      </c>
      <c r="J15" s="570">
        <v>9472.58</v>
      </c>
      <c r="K15" s="570">
        <v>421180.02</v>
      </c>
      <c r="L15" s="570">
        <v>1.2194454491159643</v>
      </c>
      <c r="M15" s="570">
        <v>44.463073418223971</v>
      </c>
      <c r="N15" s="570">
        <v>8733.65</v>
      </c>
      <c r="O15" s="570">
        <v>303487.66000000003</v>
      </c>
      <c r="P15" s="583">
        <v>0.87868993844924814</v>
      </c>
      <c r="Q15" s="571">
        <v>34.749235428486379</v>
      </c>
    </row>
    <row r="16" spans="1:17" ht="14.4" customHeight="1" x14ac:dyDescent="0.3">
      <c r="A16" s="566" t="s">
        <v>435</v>
      </c>
      <c r="B16" s="567" t="s">
        <v>1468</v>
      </c>
      <c r="C16" s="567" t="s">
        <v>1485</v>
      </c>
      <c r="D16" s="567" t="s">
        <v>1522</v>
      </c>
      <c r="E16" s="567" t="s">
        <v>1523</v>
      </c>
      <c r="F16" s="570">
        <v>1</v>
      </c>
      <c r="G16" s="570">
        <v>2054.9699999999998</v>
      </c>
      <c r="H16" s="570">
        <v>1</v>
      </c>
      <c r="I16" s="570">
        <v>2054.9699999999998</v>
      </c>
      <c r="J16" s="570"/>
      <c r="K16" s="570"/>
      <c r="L16" s="570"/>
      <c r="M16" s="570"/>
      <c r="N16" s="570"/>
      <c r="O16" s="570"/>
      <c r="P16" s="583"/>
      <c r="Q16" s="571"/>
    </row>
    <row r="17" spans="1:17" ht="14.4" customHeight="1" x14ac:dyDescent="0.3">
      <c r="A17" s="566" t="s">
        <v>435</v>
      </c>
      <c r="B17" s="567" t="s">
        <v>1468</v>
      </c>
      <c r="C17" s="567" t="s">
        <v>1485</v>
      </c>
      <c r="D17" s="567" t="s">
        <v>1526</v>
      </c>
      <c r="E17" s="567" t="s">
        <v>1527</v>
      </c>
      <c r="F17" s="570"/>
      <c r="G17" s="570"/>
      <c r="H17" s="570"/>
      <c r="I17" s="570"/>
      <c r="J17" s="570">
        <v>828</v>
      </c>
      <c r="K17" s="570">
        <v>2525.4</v>
      </c>
      <c r="L17" s="570"/>
      <c r="M17" s="570">
        <v>3.0500000000000003</v>
      </c>
      <c r="N17" s="570"/>
      <c r="O17" s="570"/>
      <c r="P17" s="583"/>
      <c r="Q17" s="571"/>
    </row>
    <row r="18" spans="1:17" ht="14.4" customHeight="1" x14ac:dyDescent="0.3">
      <c r="A18" s="566" t="s">
        <v>435</v>
      </c>
      <c r="B18" s="567" t="s">
        <v>1468</v>
      </c>
      <c r="C18" s="567" t="s">
        <v>1485</v>
      </c>
      <c r="D18" s="567" t="s">
        <v>1697</v>
      </c>
      <c r="E18" s="567" t="s">
        <v>1698</v>
      </c>
      <c r="F18" s="570">
        <v>10</v>
      </c>
      <c r="G18" s="570">
        <v>227.1</v>
      </c>
      <c r="H18" s="570">
        <v>1</v>
      </c>
      <c r="I18" s="570">
        <v>22.71</v>
      </c>
      <c r="J18" s="570"/>
      <c r="K18" s="570"/>
      <c r="L18" s="570"/>
      <c r="M18" s="570"/>
      <c r="N18" s="570"/>
      <c r="O18" s="570"/>
      <c r="P18" s="583"/>
      <c r="Q18" s="571"/>
    </row>
    <row r="19" spans="1:17" ht="14.4" customHeight="1" x14ac:dyDescent="0.3">
      <c r="A19" s="566" t="s">
        <v>435</v>
      </c>
      <c r="B19" s="567" t="s">
        <v>1468</v>
      </c>
      <c r="C19" s="567" t="s">
        <v>1485</v>
      </c>
      <c r="D19" s="567" t="s">
        <v>1530</v>
      </c>
      <c r="E19" s="567" t="s">
        <v>1531</v>
      </c>
      <c r="F19" s="570">
        <v>150</v>
      </c>
      <c r="G19" s="570">
        <v>33861</v>
      </c>
      <c r="H19" s="570">
        <v>1</v>
      </c>
      <c r="I19" s="570">
        <v>225.74</v>
      </c>
      <c r="J19" s="570"/>
      <c r="K19" s="570"/>
      <c r="L19" s="570"/>
      <c r="M19" s="570"/>
      <c r="N19" s="570"/>
      <c r="O19" s="570"/>
      <c r="P19" s="583"/>
      <c r="Q19" s="571"/>
    </row>
    <row r="20" spans="1:17" ht="14.4" customHeight="1" x14ac:dyDescent="0.3">
      <c r="A20" s="566" t="s">
        <v>435</v>
      </c>
      <c r="B20" s="567" t="s">
        <v>1468</v>
      </c>
      <c r="C20" s="567" t="s">
        <v>1485</v>
      </c>
      <c r="D20" s="567" t="s">
        <v>1534</v>
      </c>
      <c r="E20" s="567" t="s">
        <v>1535</v>
      </c>
      <c r="F20" s="570">
        <v>5069</v>
      </c>
      <c r="G20" s="570">
        <v>177161.55</v>
      </c>
      <c r="H20" s="570">
        <v>1</v>
      </c>
      <c r="I20" s="570">
        <v>34.949999999999996</v>
      </c>
      <c r="J20" s="570">
        <v>8384</v>
      </c>
      <c r="K20" s="570">
        <v>265798.40000000002</v>
      </c>
      <c r="L20" s="570">
        <v>1.5003165190189409</v>
      </c>
      <c r="M20" s="570">
        <v>31.703053435114505</v>
      </c>
      <c r="N20" s="570">
        <v>7496</v>
      </c>
      <c r="O20" s="570">
        <v>248884.07000000004</v>
      </c>
      <c r="P20" s="583">
        <v>1.4048424728729234</v>
      </c>
      <c r="Q20" s="571">
        <v>33.202250533617935</v>
      </c>
    </row>
    <row r="21" spans="1:17" ht="14.4" customHeight="1" x14ac:dyDescent="0.3">
      <c r="A21" s="566" t="s">
        <v>435</v>
      </c>
      <c r="B21" s="567" t="s">
        <v>1468</v>
      </c>
      <c r="C21" s="567" t="s">
        <v>1485</v>
      </c>
      <c r="D21" s="567" t="s">
        <v>1544</v>
      </c>
      <c r="E21" s="567" t="s">
        <v>1545</v>
      </c>
      <c r="F21" s="570"/>
      <c r="G21" s="570"/>
      <c r="H21" s="570"/>
      <c r="I21" s="570"/>
      <c r="J21" s="570">
        <v>1925</v>
      </c>
      <c r="K21" s="570">
        <v>24478.75</v>
      </c>
      <c r="L21" s="570"/>
      <c r="M21" s="570">
        <v>12.716233766233767</v>
      </c>
      <c r="N21" s="570"/>
      <c r="O21" s="570"/>
      <c r="P21" s="583"/>
      <c r="Q21" s="571"/>
    </row>
    <row r="22" spans="1:17" ht="14.4" customHeight="1" x14ac:dyDescent="0.3">
      <c r="A22" s="566" t="s">
        <v>435</v>
      </c>
      <c r="B22" s="567" t="s">
        <v>1468</v>
      </c>
      <c r="C22" s="567" t="s">
        <v>1546</v>
      </c>
      <c r="D22" s="567" t="s">
        <v>1547</v>
      </c>
      <c r="E22" s="567" t="s">
        <v>1548</v>
      </c>
      <c r="F22" s="570"/>
      <c r="G22" s="570"/>
      <c r="H22" s="570"/>
      <c r="I22" s="570"/>
      <c r="J22" s="570">
        <v>2</v>
      </c>
      <c r="K22" s="570">
        <v>1768.64</v>
      </c>
      <c r="L22" s="570"/>
      <c r="M22" s="570">
        <v>884.32</v>
      </c>
      <c r="N22" s="570"/>
      <c r="O22" s="570"/>
      <c r="P22" s="583"/>
      <c r="Q22" s="571"/>
    </row>
    <row r="23" spans="1:17" ht="14.4" customHeight="1" x14ac:dyDescent="0.3">
      <c r="A23" s="566" t="s">
        <v>435</v>
      </c>
      <c r="B23" s="567" t="s">
        <v>1468</v>
      </c>
      <c r="C23" s="567" t="s">
        <v>1549</v>
      </c>
      <c r="D23" s="567" t="s">
        <v>1573</v>
      </c>
      <c r="E23" s="567" t="s">
        <v>1574</v>
      </c>
      <c r="F23" s="570">
        <v>150</v>
      </c>
      <c r="G23" s="570">
        <v>62550</v>
      </c>
      <c r="H23" s="570">
        <v>1</v>
      </c>
      <c r="I23" s="570">
        <v>417</v>
      </c>
      <c r="J23" s="570">
        <v>142</v>
      </c>
      <c r="K23" s="570">
        <v>59214</v>
      </c>
      <c r="L23" s="570">
        <v>0.94666666666666666</v>
      </c>
      <c r="M23" s="570">
        <v>417</v>
      </c>
      <c r="N23" s="570">
        <v>121</v>
      </c>
      <c r="O23" s="570">
        <v>50578</v>
      </c>
      <c r="P23" s="583">
        <v>0.80860111910471621</v>
      </c>
      <c r="Q23" s="571">
        <v>418</v>
      </c>
    </row>
    <row r="24" spans="1:17" ht="14.4" customHeight="1" x14ac:dyDescent="0.3">
      <c r="A24" s="566" t="s">
        <v>435</v>
      </c>
      <c r="B24" s="567" t="s">
        <v>1468</v>
      </c>
      <c r="C24" s="567" t="s">
        <v>1549</v>
      </c>
      <c r="D24" s="567" t="s">
        <v>1575</v>
      </c>
      <c r="E24" s="567" t="s">
        <v>1576</v>
      </c>
      <c r="F24" s="570">
        <v>2</v>
      </c>
      <c r="G24" s="570">
        <v>1926</v>
      </c>
      <c r="H24" s="570">
        <v>1</v>
      </c>
      <c r="I24" s="570">
        <v>963</v>
      </c>
      <c r="J24" s="570">
        <v>3</v>
      </c>
      <c r="K24" s="570">
        <v>2913</v>
      </c>
      <c r="L24" s="570">
        <v>1.5124610591900312</v>
      </c>
      <c r="M24" s="570">
        <v>971</v>
      </c>
      <c r="N24" s="570">
        <v>7</v>
      </c>
      <c r="O24" s="570">
        <v>6874</v>
      </c>
      <c r="P24" s="583">
        <v>3.5690550363447562</v>
      </c>
      <c r="Q24" s="571">
        <v>982</v>
      </c>
    </row>
    <row r="25" spans="1:17" ht="14.4" customHeight="1" x14ac:dyDescent="0.3">
      <c r="A25" s="566" t="s">
        <v>435</v>
      </c>
      <c r="B25" s="567" t="s">
        <v>1468</v>
      </c>
      <c r="C25" s="567" t="s">
        <v>1549</v>
      </c>
      <c r="D25" s="567" t="s">
        <v>1577</v>
      </c>
      <c r="E25" s="567" t="s">
        <v>1578</v>
      </c>
      <c r="F25" s="570">
        <v>198</v>
      </c>
      <c r="G25" s="570">
        <v>383922</v>
      </c>
      <c r="H25" s="570">
        <v>1</v>
      </c>
      <c r="I25" s="570">
        <v>1939</v>
      </c>
      <c r="J25" s="570">
        <v>195</v>
      </c>
      <c r="K25" s="570">
        <v>378885</v>
      </c>
      <c r="L25" s="570">
        <v>0.986880147529967</v>
      </c>
      <c r="M25" s="570">
        <v>1943</v>
      </c>
      <c r="N25" s="570">
        <v>164</v>
      </c>
      <c r="O25" s="570">
        <v>319636</v>
      </c>
      <c r="P25" s="583">
        <v>0.83255452930543183</v>
      </c>
      <c r="Q25" s="571">
        <v>1949</v>
      </c>
    </row>
    <row r="26" spans="1:17" ht="14.4" customHeight="1" x14ac:dyDescent="0.3">
      <c r="A26" s="566" t="s">
        <v>435</v>
      </c>
      <c r="B26" s="567" t="s">
        <v>1468</v>
      </c>
      <c r="C26" s="567" t="s">
        <v>1549</v>
      </c>
      <c r="D26" s="567" t="s">
        <v>1579</v>
      </c>
      <c r="E26" s="567" t="s">
        <v>1580</v>
      </c>
      <c r="F26" s="570">
        <v>1</v>
      </c>
      <c r="G26" s="570">
        <v>1957</v>
      </c>
      <c r="H26" s="570">
        <v>1</v>
      </c>
      <c r="I26" s="570">
        <v>1957</v>
      </c>
      <c r="J26" s="570">
        <v>1</v>
      </c>
      <c r="K26" s="570">
        <v>1961</v>
      </c>
      <c r="L26" s="570">
        <v>1.0020439448134901</v>
      </c>
      <c r="M26" s="570">
        <v>1961</v>
      </c>
      <c r="N26" s="570">
        <v>1</v>
      </c>
      <c r="O26" s="570">
        <v>1965</v>
      </c>
      <c r="P26" s="583">
        <v>1.00408788962698</v>
      </c>
      <c r="Q26" s="571">
        <v>1965</v>
      </c>
    </row>
    <row r="27" spans="1:17" ht="14.4" customHeight="1" x14ac:dyDescent="0.3">
      <c r="A27" s="566" t="s">
        <v>435</v>
      </c>
      <c r="B27" s="567" t="s">
        <v>1468</v>
      </c>
      <c r="C27" s="567" t="s">
        <v>1549</v>
      </c>
      <c r="D27" s="567" t="s">
        <v>1611</v>
      </c>
      <c r="E27" s="567" t="s">
        <v>1612</v>
      </c>
      <c r="F27" s="570"/>
      <c r="G27" s="570"/>
      <c r="H27" s="570"/>
      <c r="I27" s="570"/>
      <c r="J27" s="570">
        <v>1</v>
      </c>
      <c r="K27" s="570">
        <v>1283</v>
      </c>
      <c r="L27" s="570"/>
      <c r="M27" s="570">
        <v>1283</v>
      </c>
      <c r="N27" s="570"/>
      <c r="O27" s="570"/>
      <c r="P27" s="583"/>
      <c r="Q27" s="571"/>
    </row>
    <row r="28" spans="1:17" ht="14.4" customHeight="1" x14ac:dyDescent="0.3">
      <c r="A28" s="566" t="s">
        <v>435</v>
      </c>
      <c r="B28" s="567" t="s">
        <v>1468</v>
      </c>
      <c r="C28" s="567" t="s">
        <v>1549</v>
      </c>
      <c r="D28" s="567" t="s">
        <v>1617</v>
      </c>
      <c r="E28" s="567" t="s">
        <v>1618</v>
      </c>
      <c r="F28" s="570">
        <v>2</v>
      </c>
      <c r="G28" s="570">
        <v>972</v>
      </c>
      <c r="H28" s="570">
        <v>1</v>
      </c>
      <c r="I28" s="570">
        <v>486</v>
      </c>
      <c r="J28" s="570"/>
      <c r="K28" s="570"/>
      <c r="L28" s="570"/>
      <c r="M28" s="570"/>
      <c r="N28" s="570"/>
      <c r="O28" s="570"/>
      <c r="P28" s="583"/>
      <c r="Q28" s="571"/>
    </row>
    <row r="29" spans="1:17" ht="14.4" customHeight="1" x14ac:dyDescent="0.3">
      <c r="A29" s="566" t="s">
        <v>435</v>
      </c>
      <c r="B29" s="567" t="s">
        <v>1468</v>
      </c>
      <c r="C29" s="567" t="s">
        <v>1549</v>
      </c>
      <c r="D29" s="567" t="s">
        <v>1619</v>
      </c>
      <c r="E29" s="567" t="s">
        <v>1620</v>
      </c>
      <c r="F29" s="570">
        <v>1</v>
      </c>
      <c r="G29" s="570">
        <v>651</v>
      </c>
      <c r="H29" s="570">
        <v>1</v>
      </c>
      <c r="I29" s="570">
        <v>651</v>
      </c>
      <c r="J29" s="570"/>
      <c r="K29" s="570"/>
      <c r="L29" s="570"/>
      <c r="M29" s="570"/>
      <c r="N29" s="570"/>
      <c r="O29" s="570"/>
      <c r="P29" s="583"/>
      <c r="Q29" s="571"/>
    </row>
    <row r="30" spans="1:17" ht="14.4" customHeight="1" x14ac:dyDescent="0.3">
      <c r="A30" s="566" t="s">
        <v>435</v>
      </c>
      <c r="B30" s="567" t="s">
        <v>1468</v>
      </c>
      <c r="C30" s="567" t="s">
        <v>1549</v>
      </c>
      <c r="D30" s="567" t="s">
        <v>1625</v>
      </c>
      <c r="E30" s="567" t="s">
        <v>1626</v>
      </c>
      <c r="F30" s="570">
        <v>1</v>
      </c>
      <c r="G30" s="570">
        <v>2525</v>
      </c>
      <c r="H30" s="570">
        <v>1</v>
      </c>
      <c r="I30" s="570">
        <v>2525</v>
      </c>
      <c r="J30" s="570">
        <v>2</v>
      </c>
      <c r="K30" s="570">
        <v>5058</v>
      </c>
      <c r="L30" s="570">
        <v>2.0031683168316832</v>
      </c>
      <c r="M30" s="570">
        <v>2529</v>
      </c>
      <c r="N30" s="570"/>
      <c r="O30" s="570"/>
      <c r="P30" s="583"/>
      <c r="Q30" s="571"/>
    </row>
    <row r="31" spans="1:17" ht="14.4" customHeight="1" x14ac:dyDescent="0.3">
      <c r="A31" s="566" t="s">
        <v>435</v>
      </c>
      <c r="B31" s="567" t="s">
        <v>1468</v>
      </c>
      <c r="C31" s="567" t="s">
        <v>1549</v>
      </c>
      <c r="D31" s="567" t="s">
        <v>1627</v>
      </c>
      <c r="E31" s="567" t="s">
        <v>1628</v>
      </c>
      <c r="F31" s="570">
        <v>5</v>
      </c>
      <c r="G31" s="570">
        <v>8745</v>
      </c>
      <c r="H31" s="570">
        <v>1</v>
      </c>
      <c r="I31" s="570">
        <v>1749</v>
      </c>
      <c r="J31" s="570">
        <v>35</v>
      </c>
      <c r="K31" s="570">
        <v>61285</v>
      </c>
      <c r="L31" s="570">
        <v>7.0080045740423103</v>
      </c>
      <c r="M31" s="570">
        <v>1751</v>
      </c>
      <c r="N31" s="570">
        <v>45</v>
      </c>
      <c r="O31" s="570">
        <v>78930</v>
      </c>
      <c r="P31" s="583">
        <v>9.0257289879931388</v>
      </c>
      <c r="Q31" s="571">
        <v>1754</v>
      </c>
    </row>
    <row r="32" spans="1:17" ht="14.4" customHeight="1" x14ac:dyDescent="0.3">
      <c r="A32" s="566" t="s">
        <v>435</v>
      </c>
      <c r="B32" s="567" t="s">
        <v>1468</v>
      </c>
      <c r="C32" s="567" t="s">
        <v>1549</v>
      </c>
      <c r="D32" s="567" t="s">
        <v>1638</v>
      </c>
      <c r="E32" s="567" t="s">
        <v>1639</v>
      </c>
      <c r="F32" s="570"/>
      <c r="G32" s="570"/>
      <c r="H32" s="570"/>
      <c r="I32" s="570"/>
      <c r="J32" s="570"/>
      <c r="K32" s="570"/>
      <c r="L32" s="570"/>
      <c r="M32" s="570"/>
      <c r="N32" s="570">
        <v>17</v>
      </c>
      <c r="O32" s="570">
        <v>243576</v>
      </c>
      <c r="P32" s="583"/>
      <c r="Q32" s="571">
        <v>14328</v>
      </c>
    </row>
    <row r="33" spans="1:17" ht="14.4" customHeight="1" x14ac:dyDescent="0.3">
      <c r="A33" s="566" t="s">
        <v>435</v>
      </c>
      <c r="B33" s="567" t="s">
        <v>1699</v>
      </c>
      <c r="C33" s="567" t="s">
        <v>1549</v>
      </c>
      <c r="D33" s="567" t="s">
        <v>1710</v>
      </c>
      <c r="E33" s="567" t="s">
        <v>1711</v>
      </c>
      <c r="F33" s="570">
        <v>199</v>
      </c>
      <c r="G33" s="570">
        <v>127360</v>
      </c>
      <c r="H33" s="570">
        <v>1</v>
      </c>
      <c r="I33" s="570">
        <v>640</v>
      </c>
      <c r="J33" s="570">
        <v>212</v>
      </c>
      <c r="K33" s="570">
        <v>136104</v>
      </c>
      <c r="L33" s="570">
        <v>1.0686557788944724</v>
      </c>
      <c r="M33" s="570">
        <v>642</v>
      </c>
      <c r="N33" s="570">
        <v>177</v>
      </c>
      <c r="O33" s="570">
        <v>114165</v>
      </c>
      <c r="P33" s="583">
        <v>0.89639604271356788</v>
      </c>
      <c r="Q33" s="571">
        <v>645</v>
      </c>
    </row>
    <row r="34" spans="1:17" ht="14.4" customHeight="1" x14ac:dyDescent="0.3">
      <c r="A34" s="566" t="s">
        <v>435</v>
      </c>
      <c r="B34" s="567" t="s">
        <v>1699</v>
      </c>
      <c r="C34" s="567" t="s">
        <v>1549</v>
      </c>
      <c r="D34" s="567" t="s">
        <v>1712</v>
      </c>
      <c r="E34" s="567" t="s">
        <v>1713</v>
      </c>
      <c r="F34" s="570">
        <v>210</v>
      </c>
      <c r="G34" s="570">
        <v>68040</v>
      </c>
      <c r="H34" s="570">
        <v>1</v>
      </c>
      <c r="I34" s="570">
        <v>324</v>
      </c>
      <c r="J34" s="570">
        <v>256</v>
      </c>
      <c r="K34" s="570">
        <v>83456</v>
      </c>
      <c r="L34" s="570">
        <v>1.2265726043503822</v>
      </c>
      <c r="M34" s="570">
        <v>326</v>
      </c>
      <c r="N34" s="570">
        <v>211</v>
      </c>
      <c r="O34" s="570">
        <v>68997</v>
      </c>
      <c r="P34" s="583">
        <v>1.0140652557319223</v>
      </c>
      <c r="Q34" s="571">
        <v>327</v>
      </c>
    </row>
    <row r="35" spans="1:17" ht="14.4" customHeight="1" x14ac:dyDescent="0.3">
      <c r="A35" s="566" t="s">
        <v>435</v>
      </c>
      <c r="B35" s="567" t="s">
        <v>1699</v>
      </c>
      <c r="C35" s="567" t="s">
        <v>1549</v>
      </c>
      <c r="D35" s="567" t="s">
        <v>1714</v>
      </c>
      <c r="E35" s="567" t="s">
        <v>1715</v>
      </c>
      <c r="F35" s="570">
        <v>33</v>
      </c>
      <c r="G35" s="570">
        <v>21021</v>
      </c>
      <c r="H35" s="570">
        <v>1</v>
      </c>
      <c r="I35" s="570">
        <v>637</v>
      </c>
      <c r="J35" s="570">
        <v>29</v>
      </c>
      <c r="K35" s="570">
        <v>18531</v>
      </c>
      <c r="L35" s="570">
        <v>0.88154702440416721</v>
      </c>
      <c r="M35" s="570">
        <v>639</v>
      </c>
      <c r="N35" s="570">
        <v>22</v>
      </c>
      <c r="O35" s="570">
        <v>14124</v>
      </c>
      <c r="P35" s="583">
        <v>0.67189952904238615</v>
      </c>
      <c r="Q35" s="571">
        <v>642</v>
      </c>
    </row>
    <row r="36" spans="1:17" ht="14.4" customHeight="1" x14ac:dyDescent="0.3">
      <c r="A36" s="566" t="s">
        <v>435</v>
      </c>
      <c r="B36" s="567" t="s">
        <v>1699</v>
      </c>
      <c r="C36" s="567" t="s">
        <v>1549</v>
      </c>
      <c r="D36" s="567" t="s">
        <v>1716</v>
      </c>
      <c r="E36" s="567" t="s">
        <v>1717</v>
      </c>
      <c r="F36" s="570">
        <v>19</v>
      </c>
      <c r="G36" s="570">
        <v>6080</v>
      </c>
      <c r="H36" s="570">
        <v>1</v>
      </c>
      <c r="I36" s="570">
        <v>320</v>
      </c>
      <c r="J36" s="570">
        <v>24</v>
      </c>
      <c r="K36" s="570">
        <v>7728</v>
      </c>
      <c r="L36" s="570">
        <v>1.2710526315789474</v>
      </c>
      <c r="M36" s="570">
        <v>322</v>
      </c>
      <c r="N36" s="570">
        <v>15</v>
      </c>
      <c r="O36" s="570">
        <v>4845</v>
      </c>
      <c r="P36" s="583">
        <v>0.796875</v>
      </c>
      <c r="Q36" s="571">
        <v>323</v>
      </c>
    </row>
    <row r="37" spans="1:17" ht="14.4" customHeight="1" x14ac:dyDescent="0.3">
      <c r="A37" s="566" t="s">
        <v>435</v>
      </c>
      <c r="B37" s="567" t="s">
        <v>1699</v>
      </c>
      <c r="C37" s="567" t="s">
        <v>1549</v>
      </c>
      <c r="D37" s="567" t="s">
        <v>1718</v>
      </c>
      <c r="E37" s="567" t="s">
        <v>1719</v>
      </c>
      <c r="F37" s="570">
        <v>49</v>
      </c>
      <c r="G37" s="570">
        <v>31213</v>
      </c>
      <c r="H37" s="570">
        <v>1</v>
      </c>
      <c r="I37" s="570">
        <v>637</v>
      </c>
      <c r="J37" s="570">
        <v>45</v>
      </c>
      <c r="K37" s="570">
        <v>28755</v>
      </c>
      <c r="L37" s="570">
        <v>0.92125076090090663</v>
      </c>
      <c r="M37" s="570">
        <v>639</v>
      </c>
      <c r="N37" s="570">
        <v>39</v>
      </c>
      <c r="O37" s="570">
        <v>25038</v>
      </c>
      <c r="P37" s="583">
        <v>0.80216576426488961</v>
      </c>
      <c r="Q37" s="571">
        <v>642</v>
      </c>
    </row>
    <row r="38" spans="1:17" ht="14.4" customHeight="1" x14ac:dyDescent="0.3">
      <c r="A38" s="566" t="s">
        <v>1733</v>
      </c>
      <c r="B38" s="567" t="s">
        <v>1770</v>
      </c>
      <c r="C38" s="567" t="s">
        <v>1549</v>
      </c>
      <c r="D38" s="567" t="s">
        <v>1771</v>
      </c>
      <c r="E38" s="567" t="s">
        <v>1772</v>
      </c>
      <c r="F38" s="570">
        <v>199</v>
      </c>
      <c r="G38" s="570">
        <v>12736</v>
      </c>
      <c r="H38" s="570">
        <v>1</v>
      </c>
      <c r="I38" s="570">
        <v>64</v>
      </c>
      <c r="J38" s="570">
        <v>208</v>
      </c>
      <c r="K38" s="570">
        <v>13312</v>
      </c>
      <c r="L38" s="570">
        <v>1.0452261306532664</v>
      </c>
      <c r="M38" s="570">
        <v>64</v>
      </c>
      <c r="N38" s="570">
        <v>172</v>
      </c>
      <c r="O38" s="570">
        <v>11180</v>
      </c>
      <c r="P38" s="583">
        <v>0.8778266331658291</v>
      </c>
      <c r="Q38" s="571">
        <v>65</v>
      </c>
    </row>
    <row r="39" spans="1:17" ht="14.4" customHeight="1" x14ac:dyDescent="0.3">
      <c r="A39" s="566" t="s">
        <v>1733</v>
      </c>
      <c r="B39" s="567" t="s">
        <v>1770</v>
      </c>
      <c r="C39" s="567" t="s">
        <v>1549</v>
      </c>
      <c r="D39" s="567" t="s">
        <v>1773</v>
      </c>
      <c r="E39" s="567" t="s">
        <v>1774</v>
      </c>
      <c r="F39" s="570">
        <v>7</v>
      </c>
      <c r="G39" s="570">
        <v>161</v>
      </c>
      <c r="H39" s="570">
        <v>1</v>
      </c>
      <c r="I39" s="570">
        <v>23</v>
      </c>
      <c r="J39" s="570">
        <v>15</v>
      </c>
      <c r="K39" s="570">
        <v>345</v>
      </c>
      <c r="L39" s="570">
        <v>2.1428571428571428</v>
      </c>
      <c r="M39" s="570">
        <v>23</v>
      </c>
      <c r="N39" s="570">
        <v>3</v>
      </c>
      <c r="O39" s="570">
        <v>72</v>
      </c>
      <c r="P39" s="583">
        <v>0.44720496894409939</v>
      </c>
      <c r="Q39" s="571">
        <v>24</v>
      </c>
    </row>
    <row r="40" spans="1:17" ht="14.4" customHeight="1" x14ac:dyDescent="0.3">
      <c r="A40" s="566" t="s">
        <v>1733</v>
      </c>
      <c r="B40" s="567" t="s">
        <v>1770</v>
      </c>
      <c r="C40" s="567" t="s">
        <v>1549</v>
      </c>
      <c r="D40" s="567" t="s">
        <v>1775</v>
      </c>
      <c r="E40" s="567" t="s">
        <v>1776</v>
      </c>
      <c r="F40" s="570">
        <v>1</v>
      </c>
      <c r="G40" s="570">
        <v>23</v>
      </c>
      <c r="H40" s="570">
        <v>1</v>
      </c>
      <c r="I40" s="570">
        <v>23</v>
      </c>
      <c r="J40" s="570"/>
      <c r="K40" s="570"/>
      <c r="L40" s="570"/>
      <c r="M40" s="570"/>
      <c r="N40" s="570"/>
      <c r="O40" s="570"/>
      <c r="P40" s="583"/>
      <c r="Q40" s="571"/>
    </row>
    <row r="41" spans="1:17" ht="14.4" customHeight="1" x14ac:dyDescent="0.3">
      <c r="A41" s="566" t="s">
        <v>1733</v>
      </c>
      <c r="B41" s="567" t="s">
        <v>1770</v>
      </c>
      <c r="C41" s="567" t="s">
        <v>1549</v>
      </c>
      <c r="D41" s="567" t="s">
        <v>1777</v>
      </c>
      <c r="E41" s="567" t="s">
        <v>1778</v>
      </c>
      <c r="F41" s="570">
        <v>1</v>
      </c>
      <c r="G41" s="570">
        <v>77</v>
      </c>
      <c r="H41" s="570">
        <v>1</v>
      </c>
      <c r="I41" s="570">
        <v>77</v>
      </c>
      <c r="J41" s="570">
        <v>2</v>
      </c>
      <c r="K41" s="570">
        <v>154</v>
      </c>
      <c r="L41" s="570">
        <v>2</v>
      </c>
      <c r="M41" s="570">
        <v>77</v>
      </c>
      <c r="N41" s="570">
        <v>2</v>
      </c>
      <c r="O41" s="570">
        <v>154</v>
      </c>
      <c r="P41" s="583">
        <v>2</v>
      </c>
      <c r="Q41" s="571">
        <v>77</v>
      </c>
    </row>
    <row r="42" spans="1:17" ht="14.4" customHeight="1" x14ac:dyDescent="0.3">
      <c r="A42" s="566" t="s">
        <v>1733</v>
      </c>
      <c r="B42" s="567" t="s">
        <v>1770</v>
      </c>
      <c r="C42" s="567" t="s">
        <v>1549</v>
      </c>
      <c r="D42" s="567" t="s">
        <v>1779</v>
      </c>
      <c r="E42" s="567" t="s">
        <v>1780</v>
      </c>
      <c r="F42" s="570">
        <v>8</v>
      </c>
      <c r="G42" s="570">
        <v>176</v>
      </c>
      <c r="H42" s="570">
        <v>1</v>
      </c>
      <c r="I42" s="570">
        <v>22</v>
      </c>
      <c r="J42" s="570">
        <v>15</v>
      </c>
      <c r="K42" s="570">
        <v>330</v>
      </c>
      <c r="L42" s="570">
        <v>1.875</v>
      </c>
      <c r="M42" s="570">
        <v>22</v>
      </c>
      <c r="N42" s="570">
        <v>3</v>
      </c>
      <c r="O42" s="570">
        <v>66</v>
      </c>
      <c r="P42" s="583">
        <v>0.375</v>
      </c>
      <c r="Q42" s="571">
        <v>22</v>
      </c>
    </row>
    <row r="43" spans="1:17" ht="14.4" customHeight="1" x14ac:dyDescent="0.3">
      <c r="A43" s="566" t="s">
        <v>1733</v>
      </c>
      <c r="B43" s="567" t="s">
        <v>1770</v>
      </c>
      <c r="C43" s="567" t="s">
        <v>1549</v>
      </c>
      <c r="D43" s="567" t="s">
        <v>1781</v>
      </c>
      <c r="E43" s="567" t="s">
        <v>1782</v>
      </c>
      <c r="F43" s="570">
        <v>1</v>
      </c>
      <c r="G43" s="570">
        <v>209</v>
      </c>
      <c r="H43" s="570">
        <v>1</v>
      </c>
      <c r="I43" s="570">
        <v>209</v>
      </c>
      <c r="J43" s="570">
        <v>2</v>
      </c>
      <c r="K43" s="570">
        <v>418</v>
      </c>
      <c r="L43" s="570">
        <v>2</v>
      </c>
      <c r="M43" s="570">
        <v>209</v>
      </c>
      <c r="N43" s="570"/>
      <c r="O43" s="570"/>
      <c r="P43" s="583"/>
      <c r="Q43" s="571"/>
    </row>
    <row r="44" spans="1:17" ht="14.4" customHeight="1" x14ac:dyDescent="0.3">
      <c r="A44" s="566" t="s">
        <v>1733</v>
      </c>
      <c r="B44" s="567" t="s">
        <v>1770</v>
      </c>
      <c r="C44" s="567" t="s">
        <v>1549</v>
      </c>
      <c r="D44" s="567" t="s">
        <v>1783</v>
      </c>
      <c r="E44" s="567" t="s">
        <v>1784</v>
      </c>
      <c r="F44" s="570"/>
      <c r="G44" s="570"/>
      <c r="H44" s="570"/>
      <c r="I44" s="570"/>
      <c r="J44" s="570"/>
      <c r="K44" s="570"/>
      <c r="L44" s="570"/>
      <c r="M44" s="570"/>
      <c r="N44" s="570">
        <v>1</v>
      </c>
      <c r="O44" s="570">
        <v>66</v>
      </c>
      <c r="P44" s="583"/>
      <c r="Q44" s="571">
        <v>66</v>
      </c>
    </row>
    <row r="45" spans="1:17" ht="14.4" customHeight="1" x14ac:dyDescent="0.3">
      <c r="A45" s="566" t="s">
        <v>1785</v>
      </c>
      <c r="B45" s="567" t="s">
        <v>1786</v>
      </c>
      <c r="C45" s="567" t="s">
        <v>1549</v>
      </c>
      <c r="D45" s="567" t="s">
        <v>1787</v>
      </c>
      <c r="E45" s="567" t="s">
        <v>1788</v>
      </c>
      <c r="F45" s="570">
        <v>1</v>
      </c>
      <c r="G45" s="570">
        <v>27</v>
      </c>
      <c r="H45" s="570">
        <v>1</v>
      </c>
      <c r="I45" s="570">
        <v>27</v>
      </c>
      <c r="J45" s="570">
        <v>2</v>
      </c>
      <c r="K45" s="570">
        <v>54</v>
      </c>
      <c r="L45" s="570">
        <v>2</v>
      </c>
      <c r="M45" s="570">
        <v>27</v>
      </c>
      <c r="N45" s="570"/>
      <c r="O45" s="570"/>
      <c r="P45" s="583"/>
      <c r="Q45" s="571"/>
    </row>
    <row r="46" spans="1:17" ht="14.4" customHeight="1" x14ac:dyDescent="0.3">
      <c r="A46" s="566" t="s">
        <v>1785</v>
      </c>
      <c r="B46" s="567" t="s">
        <v>1786</v>
      </c>
      <c r="C46" s="567" t="s">
        <v>1549</v>
      </c>
      <c r="D46" s="567" t="s">
        <v>1789</v>
      </c>
      <c r="E46" s="567" t="s">
        <v>1790</v>
      </c>
      <c r="F46" s="570">
        <v>1</v>
      </c>
      <c r="G46" s="570">
        <v>27</v>
      </c>
      <c r="H46" s="570">
        <v>1</v>
      </c>
      <c r="I46" s="570">
        <v>27</v>
      </c>
      <c r="J46" s="570">
        <v>2</v>
      </c>
      <c r="K46" s="570">
        <v>54</v>
      </c>
      <c r="L46" s="570">
        <v>2</v>
      </c>
      <c r="M46" s="570">
        <v>27</v>
      </c>
      <c r="N46" s="570"/>
      <c r="O46" s="570"/>
      <c r="P46" s="583"/>
      <c r="Q46" s="571"/>
    </row>
    <row r="47" spans="1:17" ht="14.4" customHeight="1" x14ac:dyDescent="0.3">
      <c r="A47" s="566" t="s">
        <v>1785</v>
      </c>
      <c r="B47" s="567" t="s">
        <v>1786</v>
      </c>
      <c r="C47" s="567" t="s">
        <v>1549</v>
      </c>
      <c r="D47" s="567" t="s">
        <v>1791</v>
      </c>
      <c r="E47" s="567" t="s">
        <v>1792</v>
      </c>
      <c r="F47" s="570">
        <v>1</v>
      </c>
      <c r="G47" s="570">
        <v>24</v>
      </c>
      <c r="H47" s="570">
        <v>1</v>
      </c>
      <c r="I47" s="570">
        <v>24</v>
      </c>
      <c r="J47" s="570">
        <v>2</v>
      </c>
      <c r="K47" s="570">
        <v>48</v>
      </c>
      <c r="L47" s="570">
        <v>2</v>
      </c>
      <c r="M47" s="570">
        <v>24</v>
      </c>
      <c r="N47" s="570"/>
      <c r="O47" s="570"/>
      <c r="P47" s="583"/>
      <c r="Q47" s="571"/>
    </row>
    <row r="48" spans="1:17" ht="14.4" customHeight="1" x14ac:dyDescent="0.3">
      <c r="A48" s="566" t="s">
        <v>1785</v>
      </c>
      <c r="B48" s="567" t="s">
        <v>1786</v>
      </c>
      <c r="C48" s="567" t="s">
        <v>1549</v>
      </c>
      <c r="D48" s="567" t="s">
        <v>1793</v>
      </c>
      <c r="E48" s="567" t="s">
        <v>1794</v>
      </c>
      <c r="F48" s="570">
        <v>1</v>
      </c>
      <c r="G48" s="570">
        <v>29</v>
      </c>
      <c r="H48" s="570">
        <v>1</v>
      </c>
      <c r="I48" s="570">
        <v>29</v>
      </c>
      <c r="J48" s="570">
        <v>2</v>
      </c>
      <c r="K48" s="570">
        <v>58</v>
      </c>
      <c r="L48" s="570">
        <v>2</v>
      </c>
      <c r="M48" s="570">
        <v>29</v>
      </c>
      <c r="N48" s="570"/>
      <c r="O48" s="570"/>
      <c r="P48" s="583"/>
      <c r="Q48" s="571"/>
    </row>
    <row r="49" spans="1:17" ht="14.4" customHeight="1" x14ac:dyDescent="0.3">
      <c r="A49" s="566" t="s">
        <v>1785</v>
      </c>
      <c r="B49" s="567" t="s">
        <v>1786</v>
      </c>
      <c r="C49" s="567" t="s">
        <v>1549</v>
      </c>
      <c r="D49" s="567" t="s">
        <v>1795</v>
      </c>
      <c r="E49" s="567" t="s">
        <v>1796</v>
      </c>
      <c r="F49" s="570">
        <v>1</v>
      </c>
      <c r="G49" s="570">
        <v>27</v>
      </c>
      <c r="H49" s="570">
        <v>1</v>
      </c>
      <c r="I49" s="570">
        <v>27</v>
      </c>
      <c r="J49" s="570">
        <v>2</v>
      </c>
      <c r="K49" s="570">
        <v>54</v>
      </c>
      <c r="L49" s="570">
        <v>2</v>
      </c>
      <c r="M49" s="570">
        <v>27</v>
      </c>
      <c r="N49" s="570"/>
      <c r="O49" s="570"/>
      <c r="P49" s="583"/>
      <c r="Q49" s="571"/>
    </row>
    <row r="50" spans="1:17" ht="14.4" customHeight="1" x14ac:dyDescent="0.3">
      <c r="A50" s="566" t="s">
        <v>1785</v>
      </c>
      <c r="B50" s="567" t="s">
        <v>1786</v>
      </c>
      <c r="C50" s="567" t="s">
        <v>1549</v>
      </c>
      <c r="D50" s="567" t="s">
        <v>1797</v>
      </c>
      <c r="E50" s="567" t="s">
        <v>1798</v>
      </c>
      <c r="F50" s="570">
        <v>1</v>
      </c>
      <c r="G50" s="570">
        <v>29</v>
      </c>
      <c r="H50" s="570">
        <v>1</v>
      </c>
      <c r="I50" s="570">
        <v>29</v>
      </c>
      <c r="J50" s="570">
        <v>2</v>
      </c>
      <c r="K50" s="570">
        <v>58</v>
      </c>
      <c r="L50" s="570">
        <v>2</v>
      </c>
      <c r="M50" s="570">
        <v>29</v>
      </c>
      <c r="N50" s="570"/>
      <c r="O50" s="570"/>
      <c r="P50" s="583"/>
      <c r="Q50" s="571"/>
    </row>
    <row r="51" spans="1:17" ht="14.4" customHeight="1" x14ac:dyDescent="0.3">
      <c r="A51" s="566" t="s">
        <v>1785</v>
      </c>
      <c r="B51" s="567" t="s">
        <v>1786</v>
      </c>
      <c r="C51" s="567" t="s">
        <v>1549</v>
      </c>
      <c r="D51" s="567" t="s">
        <v>1799</v>
      </c>
      <c r="E51" s="567" t="s">
        <v>1800</v>
      </c>
      <c r="F51" s="570">
        <v>1</v>
      </c>
      <c r="G51" s="570">
        <v>29</v>
      </c>
      <c r="H51" s="570">
        <v>1</v>
      </c>
      <c r="I51" s="570">
        <v>29</v>
      </c>
      <c r="J51" s="570">
        <v>2</v>
      </c>
      <c r="K51" s="570">
        <v>58</v>
      </c>
      <c r="L51" s="570">
        <v>2</v>
      </c>
      <c r="M51" s="570">
        <v>29</v>
      </c>
      <c r="N51" s="570"/>
      <c r="O51" s="570"/>
      <c r="P51" s="583"/>
      <c r="Q51" s="571"/>
    </row>
    <row r="52" spans="1:17" ht="14.4" customHeight="1" x14ac:dyDescent="0.3">
      <c r="A52" s="566" t="s">
        <v>1785</v>
      </c>
      <c r="B52" s="567" t="s">
        <v>1786</v>
      </c>
      <c r="C52" s="567" t="s">
        <v>1549</v>
      </c>
      <c r="D52" s="567" t="s">
        <v>1801</v>
      </c>
      <c r="E52" s="567" t="s">
        <v>1802</v>
      </c>
      <c r="F52" s="570">
        <v>1</v>
      </c>
      <c r="G52" s="570">
        <v>27</v>
      </c>
      <c r="H52" s="570">
        <v>1</v>
      </c>
      <c r="I52" s="570">
        <v>27</v>
      </c>
      <c r="J52" s="570"/>
      <c r="K52" s="570"/>
      <c r="L52" s="570"/>
      <c r="M52" s="570"/>
      <c r="N52" s="570"/>
      <c r="O52" s="570"/>
      <c r="P52" s="583"/>
      <c r="Q52" s="571"/>
    </row>
    <row r="53" spans="1:17" ht="14.4" customHeight="1" x14ac:dyDescent="0.3">
      <c r="A53" s="566" t="s">
        <v>1785</v>
      </c>
      <c r="B53" s="567" t="s">
        <v>1786</v>
      </c>
      <c r="C53" s="567" t="s">
        <v>1549</v>
      </c>
      <c r="D53" s="567" t="s">
        <v>1803</v>
      </c>
      <c r="E53" s="567" t="s">
        <v>1804</v>
      </c>
      <c r="F53" s="570">
        <v>1</v>
      </c>
      <c r="G53" s="570">
        <v>22</v>
      </c>
      <c r="H53" s="570">
        <v>1</v>
      </c>
      <c r="I53" s="570">
        <v>22</v>
      </c>
      <c r="J53" s="570">
        <v>2</v>
      </c>
      <c r="K53" s="570">
        <v>44</v>
      </c>
      <c r="L53" s="570">
        <v>2</v>
      </c>
      <c r="M53" s="570">
        <v>22</v>
      </c>
      <c r="N53" s="570"/>
      <c r="O53" s="570"/>
      <c r="P53" s="583"/>
      <c r="Q53" s="571"/>
    </row>
    <row r="54" spans="1:17" ht="14.4" customHeight="1" x14ac:dyDescent="0.3">
      <c r="A54" s="566" t="s">
        <v>1785</v>
      </c>
      <c r="B54" s="567" t="s">
        <v>1786</v>
      </c>
      <c r="C54" s="567" t="s">
        <v>1549</v>
      </c>
      <c r="D54" s="567" t="s">
        <v>1805</v>
      </c>
      <c r="E54" s="567" t="s">
        <v>1806</v>
      </c>
      <c r="F54" s="570">
        <v>1</v>
      </c>
      <c r="G54" s="570">
        <v>45</v>
      </c>
      <c r="H54" s="570">
        <v>1</v>
      </c>
      <c r="I54" s="570">
        <v>45</v>
      </c>
      <c r="J54" s="570"/>
      <c r="K54" s="570"/>
      <c r="L54" s="570"/>
      <c r="M54" s="570"/>
      <c r="N54" s="570"/>
      <c r="O54" s="570"/>
      <c r="P54" s="583"/>
      <c r="Q54" s="571"/>
    </row>
    <row r="55" spans="1:17" ht="14.4" customHeight="1" x14ac:dyDescent="0.3">
      <c r="A55" s="566" t="s">
        <v>1785</v>
      </c>
      <c r="B55" s="567" t="s">
        <v>1786</v>
      </c>
      <c r="C55" s="567" t="s">
        <v>1549</v>
      </c>
      <c r="D55" s="567" t="s">
        <v>1807</v>
      </c>
      <c r="E55" s="567" t="s">
        <v>1808</v>
      </c>
      <c r="F55" s="570">
        <v>1</v>
      </c>
      <c r="G55" s="570">
        <v>25</v>
      </c>
      <c r="H55" s="570">
        <v>1</v>
      </c>
      <c r="I55" s="570">
        <v>25</v>
      </c>
      <c r="J55" s="570">
        <v>2</v>
      </c>
      <c r="K55" s="570">
        <v>50</v>
      </c>
      <c r="L55" s="570">
        <v>2</v>
      </c>
      <c r="M55" s="570">
        <v>25</v>
      </c>
      <c r="N55" s="570"/>
      <c r="O55" s="570"/>
      <c r="P55" s="583"/>
      <c r="Q55" s="571"/>
    </row>
    <row r="56" spans="1:17" ht="14.4" customHeight="1" x14ac:dyDescent="0.3">
      <c r="A56" s="566" t="s">
        <v>1785</v>
      </c>
      <c r="B56" s="567" t="s">
        <v>1786</v>
      </c>
      <c r="C56" s="567" t="s">
        <v>1549</v>
      </c>
      <c r="D56" s="567" t="s">
        <v>1809</v>
      </c>
      <c r="E56" s="567" t="s">
        <v>1810</v>
      </c>
      <c r="F56" s="570">
        <v>3</v>
      </c>
      <c r="G56" s="570">
        <v>2961</v>
      </c>
      <c r="H56" s="570">
        <v>1</v>
      </c>
      <c r="I56" s="570">
        <v>987</v>
      </c>
      <c r="J56" s="570"/>
      <c r="K56" s="570"/>
      <c r="L56" s="570"/>
      <c r="M56" s="570"/>
      <c r="N56" s="570">
        <v>4</v>
      </c>
      <c r="O56" s="570">
        <v>3948</v>
      </c>
      <c r="P56" s="583">
        <v>1.3333333333333333</v>
      </c>
      <c r="Q56" s="571">
        <v>987</v>
      </c>
    </row>
    <row r="57" spans="1:17" ht="14.4" customHeight="1" x14ac:dyDescent="0.3">
      <c r="A57" s="566" t="s">
        <v>1785</v>
      </c>
      <c r="B57" s="567" t="s">
        <v>1786</v>
      </c>
      <c r="C57" s="567" t="s">
        <v>1549</v>
      </c>
      <c r="D57" s="567" t="s">
        <v>1811</v>
      </c>
      <c r="E57" s="567" t="s">
        <v>1812</v>
      </c>
      <c r="F57" s="570">
        <v>1</v>
      </c>
      <c r="G57" s="570">
        <v>216</v>
      </c>
      <c r="H57" s="570">
        <v>1</v>
      </c>
      <c r="I57" s="570">
        <v>216</v>
      </c>
      <c r="J57" s="570"/>
      <c r="K57" s="570"/>
      <c r="L57" s="570"/>
      <c r="M57" s="570"/>
      <c r="N57" s="570"/>
      <c r="O57" s="570"/>
      <c r="P57" s="583"/>
      <c r="Q57" s="571"/>
    </row>
    <row r="58" spans="1:17" ht="14.4" customHeight="1" x14ac:dyDescent="0.3">
      <c r="A58" s="566" t="s">
        <v>1785</v>
      </c>
      <c r="B58" s="567" t="s">
        <v>1786</v>
      </c>
      <c r="C58" s="567" t="s">
        <v>1549</v>
      </c>
      <c r="D58" s="567" t="s">
        <v>1813</v>
      </c>
      <c r="E58" s="567" t="s">
        <v>1814</v>
      </c>
      <c r="F58" s="570">
        <v>6</v>
      </c>
      <c r="G58" s="570">
        <v>222</v>
      </c>
      <c r="H58" s="570">
        <v>1</v>
      </c>
      <c r="I58" s="570">
        <v>37</v>
      </c>
      <c r="J58" s="570"/>
      <c r="K58" s="570"/>
      <c r="L58" s="570"/>
      <c r="M58" s="570"/>
      <c r="N58" s="570"/>
      <c r="O58" s="570"/>
      <c r="P58" s="583"/>
      <c r="Q58" s="571"/>
    </row>
    <row r="59" spans="1:17" ht="14.4" customHeight="1" x14ac:dyDescent="0.3">
      <c r="A59" s="566" t="s">
        <v>1785</v>
      </c>
      <c r="B59" s="567" t="s">
        <v>1786</v>
      </c>
      <c r="C59" s="567" t="s">
        <v>1549</v>
      </c>
      <c r="D59" s="567" t="s">
        <v>1815</v>
      </c>
      <c r="E59" s="567" t="s">
        <v>1816</v>
      </c>
      <c r="F59" s="570"/>
      <c r="G59" s="570"/>
      <c r="H59" s="570"/>
      <c r="I59" s="570"/>
      <c r="J59" s="570"/>
      <c r="K59" s="570"/>
      <c r="L59" s="570"/>
      <c r="M59" s="570"/>
      <c r="N59" s="570">
        <v>1</v>
      </c>
      <c r="O59" s="570">
        <v>15</v>
      </c>
      <c r="P59" s="583"/>
      <c r="Q59" s="571">
        <v>15</v>
      </c>
    </row>
    <row r="60" spans="1:17" ht="14.4" customHeight="1" x14ac:dyDescent="0.3">
      <c r="A60" s="566" t="s">
        <v>1785</v>
      </c>
      <c r="B60" s="567" t="s">
        <v>1786</v>
      </c>
      <c r="C60" s="567" t="s">
        <v>1549</v>
      </c>
      <c r="D60" s="567" t="s">
        <v>1817</v>
      </c>
      <c r="E60" s="567" t="s">
        <v>1818</v>
      </c>
      <c r="F60" s="570">
        <v>17</v>
      </c>
      <c r="G60" s="570">
        <v>289</v>
      </c>
      <c r="H60" s="570">
        <v>1</v>
      </c>
      <c r="I60" s="570">
        <v>17</v>
      </c>
      <c r="J60" s="570">
        <v>12</v>
      </c>
      <c r="K60" s="570">
        <v>204</v>
      </c>
      <c r="L60" s="570">
        <v>0.70588235294117652</v>
      </c>
      <c r="M60" s="570">
        <v>17</v>
      </c>
      <c r="N60" s="570">
        <v>14</v>
      </c>
      <c r="O60" s="570">
        <v>238</v>
      </c>
      <c r="P60" s="583">
        <v>0.82352941176470584</v>
      </c>
      <c r="Q60" s="571">
        <v>17</v>
      </c>
    </row>
    <row r="61" spans="1:17" ht="14.4" customHeight="1" x14ac:dyDescent="0.3">
      <c r="A61" s="566" t="s">
        <v>1785</v>
      </c>
      <c r="B61" s="567" t="s">
        <v>1786</v>
      </c>
      <c r="C61" s="567" t="s">
        <v>1549</v>
      </c>
      <c r="D61" s="567" t="s">
        <v>1819</v>
      </c>
      <c r="E61" s="567" t="s">
        <v>1820</v>
      </c>
      <c r="F61" s="570">
        <v>177</v>
      </c>
      <c r="G61" s="570">
        <v>3540</v>
      </c>
      <c r="H61" s="570">
        <v>1</v>
      </c>
      <c r="I61" s="570">
        <v>20</v>
      </c>
      <c r="J61" s="570">
        <v>205</v>
      </c>
      <c r="K61" s="570">
        <v>4100</v>
      </c>
      <c r="L61" s="570">
        <v>1.1581920903954803</v>
      </c>
      <c r="M61" s="570">
        <v>20</v>
      </c>
      <c r="N61" s="570">
        <v>140</v>
      </c>
      <c r="O61" s="570">
        <v>2800</v>
      </c>
      <c r="P61" s="583">
        <v>0.79096045197740117</v>
      </c>
      <c r="Q61" s="571">
        <v>20</v>
      </c>
    </row>
    <row r="62" spans="1:17" ht="14.4" customHeight="1" x14ac:dyDescent="0.3">
      <c r="A62" s="566" t="s">
        <v>1785</v>
      </c>
      <c r="B62" s="567" t="s">
        <v>1786</v>
      </c>
      <c r="C62" s="567" t="s">
        <v>1549</v>
      </c>
      <c r="D62" s="567" t="s">
        <v>1821</v>
      </c>
      <c r="E62" s="567" t="s">
        <v>1822</v>
      </c>
      <c r="F62" s="570"/>
      <c r="G62" s="570"/>
      <c r="H62" s="570"/>
      <c r="I62" s="570"/>
      <c r="J62" s="570">
        <v>2</v>
      </c>
      <c r="K62" s="570">
        <v>100</v>
      </c>
      <c r="L62" s="570"/>
      <c r="M62" s="570">
        <v>50</v>
      </c>
      <c r="N62" s="570"/>
      <c r="O62" s="570"/>
      <c r="P62" s="583"/>
      <c r="Q62" s="571"/>
    </row>
    <row r="63" spans="1:17" ht="14.4" customHeight="1" x14ac:dyDescent="0.3">
      <c r="A63" s="566" t="s">
        <v>1785</v>
      </c>
      <c r="B63" s="567" t="s">
        <v>1786</v>
      </c>
      <c r="C63" s="567" t="s">
        <v>1549</v>
      </c>
      <c r="D63" s="567" t="s">
        <v>1823</v>
      </c>
      <c r="E63" s="567" t="s">
        <v>1824</v>
      </c>
      <c r="F63" s="570"/>
      <c r="G63" s="570"/>
      <c r="H63" s="570"/>
      <c r="I63" s="570"/>
      <c r="J63" s="570">
        <v>2</v>
      </c>
      <c r="K63" s="570">
        <v>120</v>
      </c>
      <c r="L63" s="570"/>
      <c r="M63" s="570">
        <v>60</v>
      </c>
      <c r="N63" s="570"/>
      <c r="O63" s="570"/>
      <c r="P63" s="583"/>
      <c r="Q63" s="571"/>
    </row>
    <row r="64" spans="1:17" ht="14.4" customHeight="1" x14ac:dyDescent="0.3">
      <c r="A64" s="566" t="s">
        <v>1785</v>
      </c>
      <c r="B64" s="567" t="s">
        <v>1786</v>
      </c>
      <c r="C64" s="567" t="s">
        <v>1549</v>
      </c>
      <c r="D64" s="567" t="s">
        <v>1825</v>
      </c>
      <c r="E64" s="567" t="s">
        <v>1826</v>
      </c>
      <c r="F64" s="570">
        <v>176</v>
      </c>
      <c r="G64" s="570">
        <v>3344</v>
      </c>
      <c r="H64" s="570">
        <v>1</v>
      </c>
      <c r="I64" s="570">
        <v>19</v>
      </c>
      <c r="J64" s="570">
        <v>200</v>
      </c>
      <c r="K64" s="570">
        <v>3800</v>
      </c>
      <c r="L64" s="570">
        <v>1.1363636363636365</v>
      </c>
      <c r="M64" s="570">
        <v>19</v>
      </c>
      <c r="N64" s="570">
        <v>142</v>
      </c>
      <c r="O64" s="570">
        <v>2698</v>
      </c>
      <c r="P64" s="583">
        <v>0.80681818181818177</v>
      </c>
      <c r="Q64" s="571">
        <v>19</v>
      </c>
    </row>
    <row r="65" spans="1:17" ht="14.4" customHeight="1" x14ac:dyDescent="0.3">
      <c r="A65" s="566" t="s">
        <v>1785</v>
      </c>
      <c r="B65" s="567" t="s">
        <v>1786</v>
      </c>
      <c r="C65" s="567" t="s">
        <v>1549</v>
      </c>
      <c r="D65" s="567" t="s">
        <v>1827</v>
      </c>
      <c r="E65" s="567" t="s">
        <v>1828</v>
      </c>
      <c r="F65" s="570"/>
      <c r="G65" s="570"/>
      <c r="H65" s="570"/>
      <c r="I65" s="570"/>
      <c r="J65" s="570">
        <v>2</v>
      </c>
      <c r="K65" s="570">
        <v>1700</v>
      </c>
      <c r="L65" s="570"/>
      <c r="M65" s="570">
        <v>850</v>
      </c>
      <c r="N65" s="570"/>
      <c r="O65" s="570"/>
      <c r="P65" s="583"/>
      <c r="Q65" s="571"/>
    </row>
    <row r="66" spans="1:17" ht="14.4" customHeight="1" x14ac:dyDescent="0.3">
      <c r="A66" s="566" t="s">
        <v>1785</v>
      </c>
      <c r="B66" s="567" t="s">
        <v>1786</v>
      </c>
      <c r="C66" s="567" t="s">
        <v>1549</v>
      </c>
      <c r="D66" s="567" t="s">
        <v>1829</v>
      </c>
      <c r="E66" s="567" t="s">
        <v>1830</v>
      </c>
      <c r="F66" s="570">
        <v>2</v>
      </c>
      <c r="G66" s="570">
        <v>294</v>
      </c>
      <c r="H66" s="570">
        <v>1</v>
      </c>
      <c r="I66" s="570">
        <v>147</v>
      </c>
      <c r="J66" s="570"/>
      <c r="K66" s="570"/>
      <c r="L66" s="570"/>
      <c r="M66" s="570"/>
      <c r="N66" s="570">
        <v>3</v>
      </c>
      <c r="O66" s="570">
        <v>441</v>
      </c>
      <c r="P66" s="583">
        <v>1.5</v>
      </c>
      <c r="Q66" s="571">
        <v>147</v>
      </c>
    </row>
    <row r="67" spans="1:17" ht="14.4" customHeight="1" x14ac:dyDescent="0.3">
      <c r="A67" s="566" t="s">
        <v>1785</v>
      </c>
      <c r="B67" s="567" t="s">
        <v>1786</v>
      </c>
      <c r="C67" s="567" t="s">
        <v>1549</v>
      </c>
      <c r="D67" s="567" t="s">
        <v>1831</v>
      </c>
      <c r="E67" s="567" t="s">
        <v>1832</v>
      </c>
      <c r="F67" s="570">
        <v>1</v>
      </c>
      <c r="G67" s="570">
        <v>361</v>
      </c>
      <c r="H67" s="570">
        <v>1</v>
      </c>
      <c r="I67" s="570">
        <v>361</v>
      </c>
      <c r="J67" s="570">
        <v>3</v>
      </c>
      <c r="K67" s="570">
        <v>1083</v>
      </c>
      <c r="L67" s="570">
        <v>3</v>
      </c>
      <c r="M67" s="570">
        <v>361</v>
      </c>
      <c r="N67" s="570">
        <v>1</v>
      </c>
      <c r="O67" s="570">
        <v>362</v>
      </c>
      <c r="P67" s="583">
        <v>1.002770083102493</v>
      </c>
      <c r="Q67" s="571">
        <v>362</v>
      </c>
    </row>
    <row r="68" spans="1:17" ht="14.4" customHeight="1" x14ac:dyDescent="0.3">
      <c r="A68" s="566" t="s">
        <v>1785</v>
      </c>
      <c r="B68" s="567" t="s">
        <v>1786</v>
      </c>
      <c r="C68" s="567" t="s">
        <v>1549</v>
      </c>
      <c r="D68" s="567" t="s">
        <v>1833</v>
      </c>
      <c r="E68" s="567" t="s">
        <v>1834</v>
      </c>
      <c r="F68" s="570">
        <v>3</v>
      </c>
      <c r="G68" s="570">
        <v>1677</v>
      </c>
      <c r="H68" s="570">
        <v>1</v>
      </c>
      <c r="I68" s="570">
        <v>559</v>
      </c>
      <c r="J68" s="570">
        <v>8</v>
      </c>
      <c r="K68" s="570">
        <v>4472</v>
      </c>
      <c r="L68" s="570">
        <v>2.6666666666666665</v>
      </c>
      <c r="M68" s="570">
        <v>559</v>
      </c>
      <c r="N68" s="570">
        <v>6</v>
      </c>
      <c r="O68" s="570">
        <v>3360</v>
      </c>
      <c r="P68" s="583">
        <v>2.0035778175313057</v>
      </c>
      <c r="Q68" s="571">
        <v>560</v>
      </c>
    </row>
    <row r="69" spans="1:17" ht="14.4" customHeight="1" x14ac:dyDescent="0.3">
      <c r="A69" s="566" t="s">
        <v>1785</v>
      </c>
      <c r="B69" s="567" t="s">
        <v>1786</v>
      </c>
      <c r="C69" s="567" t="s">
        <v>1549</v>
      </c>
      <c r="D69" s="567" t="s">
        <v>1835</v>
      </c>
      <c r="E69" s="567" t="s">
        <v>1836</v>
      </c>
      <c r="F69" s="570"/>
      <c r="G69" s="570"/>
      <c r="H69" s="570"/>
      <c r="I69" s="570"/>
      <c r="J69" s="570"/>
      <c r="K69" s="570"/>
      <c r="L69" s="570"/>
      <c r="M69" s="570"/>
      <c r="N69" s="570">
        <v>1</v>
      </c>
      <c r="O69" s="570">
        <v>131</v>
      </c>
      <c r="P69" s="583"/>
      <c r="Q69" s="571">
        <v>131</v>
      </c>
    </row>
    <row r="70" spans="1:17" ht="14.4" customHeight="1" x14ac:dyDescent="0.3">
      <c r="A70" s="566" t="s">
        <v>1785</v>
      </c>
      <c r="B70" s="567" t="s">
        <v>1786</v>
      </c>
      <c r="C70" s="567" t="s">
        <v>1549</v>
      </c>
      <c r="D70" s="567" t="s">
        <v>1837</v>
      </c>
      <c r="E70" s="567" t="s">
        <v>1838</v>
      </c>
      <c r="F70" s="570"/>
      <c r="G70" s="570"/>
      <c r="H70" s="570"/>
      <c r="I70" s="570"/>
      <c r="J70" s="570">
        <v>1</v>
      </c>
      <c r="K70" s="570">
        <v>130</v>
      </c>
      <c r="L70" s="570"/>
      <c r="M70" s="570">
        <v>130</v>
      </c>
      <c r="N70" s="570">
        <v>2</v>
      </c>
      <c r="O70" s="570">
        <v>262</v>
      </c>
      <c r="P70" s="583"/>
      <c r="Q70" s="571">
        <v>131</v>
      </c>
    </row>
    <row r="71" spans="1:17" ht="14.4" customHeight="1" x14ac:dyDescent="0.3">
      <c r="A71" s="566" t="s">
        <v>1785</v>
      </c>
      <c r="B71" s="567" t="s">
        <v>1786</v>
      </c>
      <c r="C71" s="567" t="s">
        <v>1549</v>
      </c>
      <c r="D71" s="567" t="s">
        <v>1839</v>
      </c>
      <c r="E71" s="567" t="s">
        <v>1840</v>
      </c>
      <c r="F71" s="570">
        <v>31</v>
      </c>
      <c r="G71" s="570">
        <v>5580</v>
      </c>
      <c r="H71" s="570">
        <v>1</v>
      </c>
      <c r="I71" s="570">
        <v>180</v>
      </c>
      <c r="J71" s="570">
        <v>31</v>
      </c>
      <c r="K71" s="570">
        <v>5580</v>
      </c>
      <c r="L71" s="570">
        <v>1</v>
      </c>
      <c r="M71" s="570">
        <v>180</v>
      </c>
      <c r="N71" s="570">
        <v>33</v>
      </c>
      <c r="O71" s="570">
        <v>5973</v>
      </c>
      <c r="P71" s="583">
        <v>1.0704301075268816</v>
      </c>
      <c r="Q71" s="571">
        <v>181</v>
      </c>
    </row>
    <row r="72" spans="1:17" ht="14.4" customHeight="1" x14ac:dyDescent="0.3">
      <c r="A72" s="566" t="s">
        <v>1785</v>
      </c>
      <c r="B72" s="567" t="s">
        <v>1786</v>
      </c>
      <c r="C72" s="567" t="s">
        <v>1549</v>
      </c>
      <c r="D72" s="567" t="s">
        <v>1841</v>
      </c>
      <c r="E72" s="567" t="s">
        <v>1842</v>
      </c>
      <c r="F72" s="570">
        <v>207</v>
      </c>
      <c r="G72" s="570">
        <v>35811</v>
      </c>
      <c r="H72" s="570">
        <v>1</v>
      </c>
      <c r="I72" s="570">
        <v>173</v>
      </c>
      <c r="J72" s="570">
        <v>230</v>
      </c>
      <c r="K72" s="570">
        <v>39790</v>
      </c>
      <c r="L72" s="570">
        <v>1.1111111111111112</v>
      </c>
      <c r="M72" s="570">
        <v>173</v>
      </c>
      <c r="N72" s="570">
        <v>207</v>
      </c>
      <c r="O72" s="570">
        <v>36018</v>
      </c>
      <c r="P72" s="583">
        <v>1.0057803468208093</v>
      </c>
      <c r="Q72" s="571">
        <v>174</v>
      </c>
    </row>
    <row r="73" spans="1:17" ht="14.4" customHeight="1" x14ac:dyDescent="0.3">
      <c r="A73" s="566" t="s">
        <v>1785</v>
      </c>
      <c r="B73" s="567" t="s">
        <v>1786</v>
      </c>
      <c r="C73" s="567" t="s">
        <v>1549</v>
      </c>
      <c r="D73" s="567" t="s">
        <v>1843</v>
      </c>
      <c r="E73" s="567" t="s">
        <v>1844</v>
      </c>
      <c r="F73" s="570">
        <v>182</v>
      </c>
      <c r="G73" s="570">
        <v>47684</v>
      </c>
      <c r="H73" s="570">
        <v>1</v>
      </c>
      <c r="I73" s="570">
        <v>262</v>
      </c>
      <c r="J73" s="570">
        <v>205</v>
      </c>
      <c r="K73" s="570">
        <v>53710</v>
      </c>
      <c r="L73" s="570">
        <v>1.1263736263736264</v>
      </c>
      <c r="M73" s="570">
        <v>262</v>
      </c>
      <c r="N73" s="570">
        <v>189</v>
      </c>
      <c r="O73" s="570">
        <v>49707</v>
      </c>
      <c r="P73" s="583">
        <v>1.0424251321197886</v>
      </c>
      <c r="Q73" s="571">
        <v>263</v>
      </c>
    </row>
    <row r="74" spans="1:17" ht="14.4" customHeight="1" x14ac:dyDescent="0.3">
      <c r="A74" s="566" t="s">
        <v>1785</v>
      </c>
      <c r="B74" s="567" t="s">
        <v>1786</v>
      </c>
      <c r="C74" s="567" t="s">
        <v>1549</v>
      </c>
      <c r="D74" s="567" t="s">
        <v>1845</v>
      </c>
      <c r="E74" s="567" t="s">
        <v>1846</v>
      </c>
      <c r="F74" s="570">
        <v>7</v>
      </c>
      <c r="G74" s="570">
        <v>2877</v>
      </c>
      <c r="H74" s="570">
        <v>1</v>
      </c>
      <c r="I74" s="570">
        <v>411</v>
      </c>
      <c r="J74" s="570">
        <v>6</v>
      </c>
      <c r="K74" s="570">
        <v>2466</v>
      </c>
      <c r="L74" s="570">
        <v>0.8571428571428571</v>
      </c>
      <c r="M74" s="570">
        <v>411</v>
      </c>
      <c r="N74" s="570"/>
      <c r="O74" s="570"/>
      <c r="P74" s="583"/>
      <c r="Q74" s="571"/>
    </row>
    <row r="75" spans="1:17" ht="14.4" customHeight="1" x14ac:dyDescent="0.3">
      <c r="A75" s="566" t="s">
        <v>1785</v>
      </c>
      <c r="B75" s="567" t="s">
        <v>1786</v>
      </c>
      <c r="C75" s="567" t="s">
        <v>1549</v>
      </c>
      <c r="D75" s="567" t="s">
        <v>1847</v>
      </c>
      <c r="E75" s="567" t="s">
        <v>1848</v>
      </c>
      <c r="F75" s="570">
        <v>1</v>
      </c>
      <c r="G75" s="570">
        <v>525</v>
      </c>
      <c r="H75" s="570">
        <v>1</v>
      </c>
      <c r="I75" s="570">
        <v>525</v>
      </c>
      <c r="J75" s="570"/>
      <c r="K75" s="570"/>
      <c r="L75" s="570"/>
      <c r="M75" s="570"/>
      <c r="N75" s="570"/>
      <c r="O75" s="570"/>
      <c r="P75" s="583"/>
      <c r="Q75" s="571"/>
    </row>
    <row r="76" spans="1:17" ht="14.4" customHeight="1" x14ac:dyDescent="0.3">
      <c r="A76" s="566" t="s">
        <v>1785</v>
      </c>
      <c r="B76" s="567" t="s">
        <v>1786</v>
      </c>
      <c r="C76" s="567" t="s">
        <v>1549</v>
      </c>
      <c r="D76" s="567" t="s">
        <v>1849</v>
      </c>
      <c r="E76" s="567" t="s">
        <v>1850</v>
      </c>
      <c r="F76" s="570">
        <v>184</v>
      </c>
      <c r="G76" s="570">
        <v>72312</v>
      </c>
      <c r="H76" s="570">
        <v>1</v>
      </c>
      <c r="I76" s="570">
        <v>393</v>
      </c>
      <c r="J76" s="570">
        <v>206</v>
      </c>
      <c r="K76" s="570">
        <v>80958</v>
      </c>
      <c r="L76" s="570">
        <v>1.1195652173913044</v>
      </c>
      <c r="M76" s="570">
        <v>393</v>
      </c>
      <c r="N76" s="570">
        <v>183</v>
      </c>
      <c r="O76" s="570">
        <v>72102</v>
      </c>
      <c r="P76" s="583">
        <v>0.99709591769000994</v>
      </c>
      <c r="Q76" s="571">
        <v>394</v>
      </c>
    </row>
    <row r="77" spans="1:17" ht="14.4" customHeight="1" x14ac:dyDescent="0.3">
      <c r="A77" s="566" t="s">
        <v>1785</v>
      </c>
      <c r="B77" s="567" t="s">
        <v>1786</v>
      </c>
      <c r="C77" s="567" t="s">
        <v>1549</v>
      </c>
      <c r="D77" s="567" t="s">
        <v>1851</v>
      </c>
      <c r="E77" s="567" t="s">
        <v>1852</v>
      </c>
      <c r="F77" s="570">
        <v>5</v>
      </c>
      <c r="G77" s="570">
        <v>2925</v>
      </c>
      <c r="H77" s="570">
        <v>1</v>
      </c>
      <c r="I77" s="570">
        <v>585</v>
      </c>
      <c r="J77" s="570">
        <v>9</v>
      </c>
      <c r="K77" s="570">
        <v>5265</v>
      </c>
      <c r="L77" s="570">
        <v>1.8</v>
      </c>
      <c r="M77" s="570">
        <v>585</v>
      </c>
      <c r="N77" s="570">
        <v>1</v>
      </c>
      <c r="O77" s="570">
        <v>586</v>
      </c>
      <c r="P77" s="583">
        <v>0.20034188034188033</v>
      </c>
      <c r="Q77" s="571">
        <v>586</v>
      </c>
    </row>
    <row r="78" spans="1:17" ht="14.4" customHeight="1" x14ac:dyDescent="0.3">
      <c r="A78" s="566" t="s">
        <v>1785</v>
      </c>
      <c r="B78" s="567" t="s">
        <v>1786</v>
      </c>
      <c r="C78" s="567" t="s">
        <v>1549</v>
      </c>
      <c r="D78" s="567" t="s">
        <v>1853</v>
      </c>
      <c r="E78" s="567" t="s">
        <v>1854</v>
      </c>
      <c r="F78" s="570">
        <v>9</v>
      </c>
      <c r="G78" s="570">
        <v>1629</v>
      </c>
      <c r="H78" s="570">
        <v>1</v>
      </c>
      <c r="I78" s="570">
        <v>181</v>
      </c>
      <c r="J78" s="570">
        <v>8</v>
      </c>
      <c r="K78" s="570">
        <v>1448</v>
      </c>
      <c r="L78" s="570">
        <v>0.88888888888888884</v>
      </c>
      <c r="M78" s="570">
        <v>181</v>
      </c>
      <c r="N78" s="570">
        <v>4</v>
      </c>
      <c r="O78" s="570">
        <v>728</v>
      </c>
      <c r="P78" s="583">
        <v>0.44689993861264582</v>
      </c>
      <c r="Q78" s="571">
        <v>182</v>
      </c>
    </row>
    <row r="79" spans="1:17" ht="14.4" customHeight="1" x14ac:dyDescent="0.3">
      <c r="A79" s="566" t="s">
        <v>1785</v>
      </c>
      <c r="B79" s="567" t="s">
        <v>1786</v>
      </c>
      <c r="C79" s="567" t="s">
        <v>1549</v>
      </c>
      <c r="D79" s="567" t="s">
        <v>1855</v>
      </c>
      <c r="E79" s="567" t="s">
        <v>1856</v>
      </c>
      <c r="F79" s="570">
        <v>1</v>
      </c>
      <c r="G79" s="570">
        <v>297</v>
      </c>
      <c r="H79" s="570">
        <v>1</v>
      </c>
      <c r="I79" s="570">
        <v>297</v>
      </c>
      <c r="J79" s="570"/>
      <c r="K79" s="570"/>
      <c r="L79" s="570"/>
      <c r="M79" s="570"/>
      <c r="N79" s="570"/>
      <c r="O79" s="570"/>
      <c r="P79" s="583"/>
      <c r="Q79" s="571"/>
    </row>
    <row r="80" spans="1:17" ht="14.4" customHeight="1" x14ac:dyDescent="0.3">
      <c r="A80" s="566" t="s">
        <v>1785</v>
      </c>
      <c r="B80" s="567" t="s">
        <v>1857</v>
      </c>
      <c r="C80" s="567" t="s">
        <v>1549</v>
      </c>
      <c r="D80" s="567" t="s">
        <v>1858</v>
      </c>
      <c r="E80" s="567" t="s">
        <v>1859</v>
      </c>
      <c r="F80" s="570">
        <v>1</v>
      </c>
      <c r="G80" s="570">
        <v>1034</v>
      </c>
      <c r="H80" s="570">
        <v>1</v>
      </c>
      <c r="I80" s="570">
        <v>1034</v>
      </c>
      <c r="J80" s="570"/>
      <c r="K80" s="570"/>
      <c r="L80" s="570"/>
      <c r="M80" s="570"/>
      <c r="N80" s="570"/>
      <c r="O80" s="570"/>
      <c r="P80" s="583"/>
      <c r="Q80" s="571"/>
    </row>
    <row r="81" spans="1:17" ht="14.4" customHeight="1" x14ac:dyDescent="0.3">
      <c r="A81" s="566" t="s">
        <v>1860</v>
      </c>
      <c r="B81" s="567" t="s">
        <v>1861</v>
      </c>
      <c r="C81" s="567" t="s">
        <v>1469</v>
      </c>
      <c r="D81" s="567" t="s">
        <v>1475</v>
      </c>
      <c r="E81" s="567" t="s">
        <v>1476</v>
      </c>
      <c r="F81" s="570"/>
      <c r="G81" s="570"/>
      <c r="H81" s="570"/>
      <c r="I81" s="570"/>
      <c r="J81" s="570">
        <v>0.08</v>
      </c>
      <c r="K81" s="570">
        <v>866.13</v>
      </c>
      <c r="L81" s="570"/>
      <c r="M81" s="570">
        <v>10826.625</v>
      </c>
      <c r="N81" s="570"/>
      <c r="O81" s="570"/>
      <c r="P81" s="583"/>
      <c r="Q81" s="571"/>
    </row>
    <row r="82" spans="1:17" ht="14.4" customHeight="1" x14ac:dyDescent="0.3">
      <c r="A82" s="566" t="s">
        <v>1860</v>
      </c>
      <c r="B82" s="567" t="s">
        <v>1861</v>
      </c>
      <c r="C82" s="567" t="s">
        <v>1549</v>
      </c>
      <c r="D82" s="567" t="s">
        <v>1862</v>
      </c>
      <c r="E82" s="567" t="s">
        <v>1863</v>
      </c>
      <c r="F82" s="570"/>
      <c r="G82" s="570"/>
      <c r="H82" s="570"/>
      <c r="I82" s="570"/>
      <c r="J82" s="570">
        <v>1</v>
      </c>
      <c r="K82" s="570">
        <v>149</v>
      </c>
      <c r="L82" s="570"/>
      <c r="M82" s="570">
        <v>149</v>
      </c>
      <c r="N82" s="570"/>
      <c r="O82" s="570"/>
      <c r="P82" s="583"/>
      <c r="Q82" s="571"/>
    </row>
    <row r="83" spans="1:17" ht="14.4" customHeight="1" x14ac:dyDescent="0.3">
      <c r="A83" s="566" t="s">
        <v>1860</v>
      </c>
      <c r="B83" s="567" t="s">
        <v>1861</v>
      </c>
      <c r="C83" s="567" t="s">
        <v>1549</v>
      </c>
      <c r="D83" s="567" t="s">
        <v>1864</v>
      </c>
      <c r="E83" s="567" t="s">
        <v>1865</v>
      </c>
      <c r="F83" s="570">
        <v>1</v>
      </c>
      <c r="G83" s="570">
        <v>149</v>
      </c>
      <c r="H83" s="570">
        <v>1</v>
      </c>
      <c r="I83" s="570">
        <v>149</v>
      </c>
      <c r="J83" s="570"/>
      <c r="K83" s="570"/>
      <c r="L83" s="570"/>
      <c r="M83" s="570"/>
      <c r="N83" s="570"/>
      <c r="O83" s="570"/>
      <c r="P83" s="583"/>
      <c r="Q83" s="571"/>
    </row>
    <row r="84" spans="1:17" ht="14.4" customHeight="1" x14ac:dyDescent="0.3">
      <c r="A84" s="566" t="s">
        <v>1860</v>
      </c>
      <c r="B84" s="567" t="s">
        <v>1861</v>
      </c>
      <c r="C84" s="567" t="s">
        <v>1549</v>
      </c>
      <c r="D84" s="567" t="s">
        <v>1866</v>
      </c>
      <c r="E84" s="567" t="s">
        <v>1867</v>
      </c>
      <c r="F84" s="570"/>
      <c r="G84" s="570"/>
      <c r="H84" s="570"/>
      <c r="I84" s="570"/>
      <c r="J84" s="570">
        <v>2</v>
      </c>
      <c r="K84" s="570">
        <v>384</v>
      </c>
      <c r="L84" s="570"/>
      <c r="M84" s="570">
        <v>192</v>
      </c>
      <c r="N84" s="570"/>
      <c r="O84" s="570"/>
      <c r="P84" s="583"/>
      <c r="Q84" s="571"/>
    </row>
    <row r="85" spans="1:17" ht="14.4" customHeight="1" x14ac:dyDescent="0.3">
      <c r="A85" s="566" t="s">
        <v>1860</v>
      </c>
      <c r="B85" s="567" t="s">
        <v>1861</v>
      </c>
      <c r="C85" s="567" t="s">
        <v>1549</v>
      </c>
      <c r="D85" s="567" t="s">
        <v>1868</v>
      </c>
      <c r="E85" s="567" t="s">
        <v>1869</v>
      </c>
      <c r="F85" s="570"/>
      <c r="G85" s="570"/>
      <c r="H85" s="570"/>
      <c r="I85" s="570"/>
      <c r="J85" s="570">
        <v>1</v>
      </c>
      <c r="K85" s="570">
        <v>216</v>
      </c>
      <c r="L85" s="570"/>
      <c r="M85" s="570">
        <v>216</v>
      </c>
      <c r="N85" s="570"/>
      <c r="O85" s="570"/>
      <c r="P85" s="583"/>
      <c r="Q85" s="571"/>
    </row>
    <row r="86" spans="1:17" ht="14.4" customHeight="1" x14ac:dyDescent="0.3">
      <c r="A86" s="566" t="s">
        <v>1860</v>
      </c>
      <c r="B86" s="567" t="s">
        <v>1861</v>
      </c>
      <c r="C86" s="567" t="s">
        <v>1549</v>
      </c>
      <c r="D86" s="567" t="s">
        <v>1870</v>
      </c>
      <c r="E86" s="567" t="s">
        <v>1871</v>
      </c>
      <c r="F86" s="570">
        <v>4</v>
      </c>
      <c r="G86" s="570">
        <v>688</v>
      </c>
      <c r="H86" s="570">
        <v>1</v>
      </c>
      <c r="I86" s="570">
        <v>172</v>
      </c>
      <c r="J86" s="570">
        <v>1</v>
      </c>
      <c r="K86" s="570">
        <v>172</v>
      </c>
      <c r="L86" s="570">
        <v>0.25</v>
      </c>
      <c r="M86" s="570">
        <v>172</v>
      </c>
      <c r="N86" s="570">
        <v>2</v>
      </c>
      <c r="O86" s="570">
        <v>346</v>
      </c>
      <c r="P86" s="583">
        <v>0.50290697674418605</v>
      </c>
      <c r="Q86" s="571">
        <v>173</v>
      </c>
    </row>
    <row r="87" spans="1:17" ht="14.4" customHeight="1" x14ac:dyDescent="0.3">
      <c r="A87" s="566" t="s">
        <v>1860</v>
      </c>
      <c r="B87" s="567" t="s">
        <v>1861</v>
      </c>
      <c r="C87" s="567" t="s">
        <v>1549</v>
      </c>
      <c r="D87" s="567" t="s">
        <v>1872</v>
      </c>
      <c r="E87" s="567" t="s">
        <v>1873</v>
      </c>
      <c r="F87" s="570"/>
      <c r="G87" s="570"/>
      <c r="H87" s="570"/>
      <c r="I87" s="570"/>
      <c r="J87" s="570">
        <v>1</v>
      </c>
      <c r="K87" s="570">
        <v>325</v>
      </c>
      <c r="L87" s="570"/>
      <c r="M87" s="570">
        <v>325</v>
      </c>
      <c r="N87" s="570"/>
      <c r="O87" s="570"/>
      <c r="P87" s="583"/>
      <c r="Q87" s="571"/>
    </row>
    <row r="88" spans="1:17" ht="14.4" customHeight="1" x14ac:dyDescent="0.3">
      <c r="A88" s="566" t="s">
        <v>1860</v>
      </c>
      <c r="B88" s="567" t="s">
        <v>1861</v>
      </c>
      <c r="C88" s="567" t="s">
        <v>1549</v>
      </c>
      <c r="D88" s="567" t="s">
        <v>1874</v>
      </c>
      <c r="E88" s="567" t="s">
        <v>1875</v>
      </c>
      <c r="F88" s="570"/>
      <c r="G88" s="570"/>
      <c r="H88" s="570"/>
      <c r="I88" s="570"/>
      <c r="J88" s="570">
        <v>1</v>
      </c>
      <c r="K88" s="570">
        <v>2116</v>
      </c>
      <c r="L88" s="570"/>
      <c r="M88" s="570">
        <v>2116</v>
      </c>
      <c r="N88" s="570"/>
      <c r="O88" s="570"/>
      <c r="P88" s="583"/>
      <c r="Q88" s="571"/>
    </row>
    <row r="89" spans="1:17" ht="14.4" customHeight="1" x14ac:dyDescent="0.3">
      <c r="A89" s="566" t="s">
        <v>1860</v>
      </c>
      <c r="B89" s="567" t="s">
        <v>1861</v>
      </c>
      <c r="C89" s="567" t="s">
        <v>1549</v>
      </c>
      <c r="D89" s="567" t="s">
        <v>1876</v>
      </c>
      <c r="E89" s="567" t="s">
        <v>1877</v>
      </c>
      <c r="F89" s="570"/>
      <c r="G89" s="570"/>
      <c r="H89" s="570"/>
      <c r="I89" s="570"/>
      <c r="J89" s="570"/>
      <c r="K89" s="570"/>
      <c r="L89" s="570"/>
      <c r="M89" s="570"/>
      <c r="N89" s="570">
        <v>2</v>
      </c>
      <c r="O89" s="570">
        <v>3992</v>
      </c>
      <c r="P89" s="583"/>
      <c r="Q89" s="571">
        <v>1996</v>
      </c>
    </row>
    <row r="90" spans="1:17" ht="14.4" customHeight="1" x14ac:dyDescent="0.3">
      <c r="A90" s="566" t="s">
        <v>1860</v>
      </c>
      <c r="B90" s="567" t="s">
        <v>1861</v>
      </c>
      <c r="C90" s="567" t="s">
        <v>1549</v>
      </c>
      <c r="D90" s="567" t="s">
        <v>1878</v>
      </c>
      <c r="E90" s="567" t="s">
        <v>1879</v>
      </c>
      <c r="F90" s="570">
        <v>1</v>
      </c>
      <c r="G90" s="570">
        <v>5063</v>
      </c>
      <c r="H90" s="570">
        <v>1</v>
      </c>
      <c r="I90" s="570">
        <v>5063</v>
      </c>
      <c r="J90" s="570"/>
      <c r="K90" s="570"/>
      <c r="L90" s="570"/>
      <c r="M90" s="570"/>
      <c r="N90" s="570"/>
      <c r="O90" s="570"/>
      <c r="P90" s="583"/>
      <c r="Q90" s="571"/>
    </row>
    <row r="91" spans="1:17" ht="14.4" customHeight="1" x14ac:dyDescent="0.3">
      <c r="A91" s="566" t="s">
        <v>1880</v>
      </c>
      <c r="B91" s="567" t="s">
        <v>1881</v>
      </c>
      <c r="C91" s="567" t="s">
        <v>1549</v>
      </c>
      <c r="D91" s="567" t="s">
        <v>1882</v>
      </c>
      <c r="E91" s="567" t="s">
        <v>1883</v>
      </c>
      <c r="F91" s="570">
        <v>3</v>
      </c>
      <c r="G91" s="570">
        <v>1011</v>
      </c>
      <c r="H91" s="570">
        <v>1</v>
      </c>
      <c r="I91" s="570">
        <v>337</v>
      </c>
      <c r="J91" s="570"/>
      <c r="K91" s="570"/>
      <c r="L91" s="570"/>
      <c r="M91" s="570"/>
      <c r="N91" s="570"/>
      <c r="O91" s="570"/>
      <c r="P91" s="583"/>
      <c r="Q91" s="571"/>
    </row>
    <row r="92" spans="1:17" ht="14.4" customHeight="1" x14ac:dyDescent="0.3">
      <c r="A92" s="566" t="s">
        <v>1880</v>
      </c>
      <c r="B92" s="567" t="s">
        <v>1881</v>
      </c>
      <c r="C92" s="567" t="s">
        <v>1549</v>
      </c>
      <c r="D92" s="567" t="s">
        <v>1765</v>
      </c>
      <c r="E92" s="567" t="s">
        <v>1766</v>
      </c>
      <c r="F92" s="570">
        <v>1</v>
      </c>
      <c r="G92" s="570">
        <v>45</v>
      </c>
      <c r="H92" s="570">
        <v>1</v>
      </c>
      <c r="I92" s="570">
        <v>45</v>
      </c>
      <c r="J92" s="570">
        <v>1</v>
      </c>
      <c r="K92" s="570">
        <v>46</v>
      </c>
      <c r="L92" s="570">
        <v>1.0222222222222221</v>
      </c>
      <c r="M92" s="570">
        <v>46</v>
      </c>
      <c r="N92" s="570"/>
      <c r="O92" s="570"/>
      <c r="P92" s="583"/>
      <c r="Q92" s="571"/>
    </row>
    <row r="93" spans="1:17" ht="14.4" customHeight="1" x14ac:dyDescent="0.3">
      <c r="A93" s="566" t="s">
        <v>1880</v>
      </c>
      <c r="B93" s="567" t="s">
        <v>1881</v>
      </c>
      <c r="C93" s="567" t="s">
        <v>1549</v>
      </c>
      <c r="D93" s="567" t="s">
        <v>1884</v>
      </c>
      <c r="E93" s="567" t="s">
        <v>1885</v>
      </c>
      <c r="F93" s="570">
        <v>1</v>
      </c>
      <c r="G93" s="570">
        <v>166</v>
      </c>
      <c r="H93" s="570">
        <v>1</v>
      </c>
      <c r="I93" s="570">
        <v>166</v>
      </c>
      <c r="J93" s="570">
        <v>1</v>
      </c>
      <c r="K93" s="570">
        <v>166</v>
      </c>
      <c r="L93" s="570">
        <v>1</v>
      </c>
      <c r="M93" s="570">
        <v>166</v>
      </c>
      <c r="N93" s="570">
        <v>1</v>
      </c>
      <c r="O93" s="570">
        <v>167</v>
      </c>
      <c r="P93" s="583">
        <v>1.0060240963855422</v>
      </c>
      <c r="Q93" s="571">
        <v>167</v>
      </c>
    </row>
    <row r="94" spans="1:17" ht="14.4" customHeight="1" x14ac:dyDescent="0.3">
      <c r="A94" s="566" t="s">
        <v>1880</v>
      </c>
      <c r="B94" s="567" t="s">
        <v>1881</v>
      </c>
      <c r="C94" s="567" t="s">
        <v>1549</v>
      </c>
      <c r="D94" s="567" t="s">
        <v>1886</v>
      </c>
      <c r="E94" s="567" t="s">
        <v>1887</v>
      </c>
      <c r="F94" s="570">
        <v>4</v>
      </c>
      <c r="G94" s="570">
        <v>312</v>
      </c>
      <c r="H94" s="570">
        <v>1</v>
      </c>
      <c r="I94" s="570">
        <v>78</v>
      </c>
      <c r="J94" s="570">
        <v>4</v>
      </c>
      <c r="K94" s="570">
        <v>312</v>
      </c>
      <c r="L94" s="570">
        <v>1</v>
      </c>
      <c r="M94" s="570">
        <v>78</v>
      </c>
      <c r="N94" s="570">
        <v>8</v>
      </c>
      <c r="O94" s="570">
        <v>632</v>
      </c>
      <c r="P94" s="583">
        <v>2.0256410256410255</v>
      </c>
      <c r="Q94" s="571">
        <v>79</v>
      </c>
    </row>
    <row r="95" spans="1:17" ht="14.4" customHeight="1" x14ac:dyDescent="0.3">
      <c r="A95" s="566" t="s">
        <v>1880</v>
      </c>
      <c r="B95" s="567" t="s">
        <v>1881</v>
      </c>
      <c r="C95" s="567" t="s">
        <v>1549</v>
      </c>
      <c r="D95" s="567" t="s">
        <v>1888</v>
      </c>
      <c r="E95" s="567" t="s">
        <v>1889</v>
      </c>
      <c r="F95" s="570"/>
      <c r="G95" s="570"/>
      <c r="H95" s="570"/>
      <c r="I95" s="570"/>
      <c r="J95" s="570">
        <v>1</v>
      </c>
      <c r="K95" s="570">
        <v>135</v>
      </c>
      <c r="L95" s="570"/>
      <c r="M95" s="570">
        <v>135</v>
      </c>
      <c r="N95" s="570"/>
      <c r="O95" s="570"/>
      <c r="P95" s="583"/>
      <c r="Q95" s="571"/>
    </row>
    <row r="96" spans="1:17" ht="14.4" customHeight="1" x14ac:dyDescent="0.3">
      <c r="A96" s="566" t="s">
        <v>1880</v>
      </c>
      <c r="B96" s="567" t="s">
        <v>1881</v>
      </c>
      <c r="C96" s="567" t="s">
        <v>1549</v>
      </c>
      <c r="D96" s="567" t="s">
        <v>1890</v>
      </c>
      <c r="E96" s="567" t="s">
        <v>1891</v>
      </c>
      <c r="F96" s="570">
        <v>1</v>
      </c>
      <c r="G96" s="570">
        <v>240</v>
      </c>
      <c r="H96" s="570">
        <v>1</v>
      </c>
      <c r="I96" s="570">
        <v>240</v>
      </c>
      <c r="J96" s="570"/>
      <c r="K96" s="570"/>
      <c r="L96" s="570"/>
      <c r="M96" s="570"/>
      <c r="N96" s="570"/>
      <c r="O96" s="570"/>
      <c r="P96" s="583"/>
      <c r="Q96" s="571"/>
    </row>
    <row r="97" spans="1:17" ht="14.4" customHeight="1" x14ac:dyDescent="0.3">
      <c r="A97" s="566" t="s">
        <v>1880</v>
      </c>
      <c r="B97" s="567" t="s">
        <v>1881</v>
      </c>
      <c r="C97" s="567" t="s">
        <v>1549</v>
      </c>
      <c r="D97" s="567" t="s">
        <v>1892</v>
      </c>
      <c r="E97" s="567" t="s">
        <v>1893</v>
      </c>
      <c r="F97" s="570"/>
      <c r="G97" s="570"/>
      <c r="H97" s="570"/>
      <c r="I97" s="570"/>
      <c r="J97" s="570"/>
      <c r="K97" s="570"/>
      <c r="L97" s="570"/>
      <c r="M97" s="570"/>
      <c r="N97" s="570">
        <v>2</v>
      </c>
      <c r="O97" s="570">
        <v>914</v>
      </c>
      <c r="P97" s="583"/>
      <c r="Q97" s="571">
        <v>457</v>
      </c>
    </row>
    <row r="98" spans="1:17" ht="14.4" customHeight="1" x14ac:dyDescent="0.3">
      <c r="A98" s="566" t="s">
        <v>1894</v>
      </c>
      <c r="B98" s="567" t="s">
        <v>1895</v>
      </c>
      <c r="C98" s="567" t="s">
        <v>1549</v>
      </c>
      <c r="D98" s="567" t="s">
        <v>1896</v>
      </c>
      <c r="E98" s="567" t="s">
        <v>1897</v>
      </c>
      <c r="F98" s="570"/>
      <c r="G98" s="570"/>
      <c r="H98" s="570"/>
      <c r="I98" s="570"/>
      <c r="J98" s="570">
        <v>1</v>
      </c>
      <c r="K98" s="570">
        <v>95</v>
      </c>
      <c r="L98" s="570"/>
      <c r="M98" s="570">
        <v>95</v>
      </c>
      <c r="N98" s="570"/>
      <c r="O98" s="570"/>
      <c r="P98" s="583"/>
      <c r="Q98" s="571"/>
    </row>
    <row r="99" spans="1:17" ht="14.4" customHeight="1" x14ac:dyDescent="0.3">
      <c r="A99" s="566" t="s">
        <v>1894</v>
      </c>
      <c r="B99" s="567" t="s">
        <v>1895</v>
      </c>
      <c r="C99" s="567" t="s">
        <v>1549</v>
      </c>
      <c r="D99" s="567" t="s">
        <v>1898</v>
      </c>
      <c r="E99" s="567" t="s">
        <v>1899</v>
      </c>
      <c r="F99" s="570"/>
      <c r="G99" s="570"/>
      <c r="H99" s="570"/>
      <c r="I99" s="570"/>
      <c r="J99" s="570"/>
      <c r="K99" s="570"/>
      <c r="L99" s="570"/>
      <c r="M99" s="570"/>
      <c r="N99" s="570">
        <v>1</v>
      </c>
      <c r="O99" s="570">
        <v>39</v>
      </c>
      <c r="P99" s="583"/>
      <c r="Q99" s="571">
        <v>39</v>
      </c>
    </row>
    <row r="100" spans="1:17" ht="14.4" customHeight="1" x14ac:dyDescent="0.3">
      <c r="A100" s="566" t="s">
        <v>1894</v>
      </c>
      <c r="B100" s="567" t="s">
        <v>1895</v>
      </c>
      <c r="C100" s="567" t="s">
        <v>1549</v>
      </c>
      <c r="D100" s="567" t="s">
        <v>1900</v>
      </c>
      <c r="E100" s="567" t="s">
        <v>1901</v>
      </c>
      <c r="F100" s="570">
        <v>5</v>
      </c>
      <c r="G100" s="570">
        <v>2430</v>
      </c>
      <c r="H100" s="570">
        <v>1</v>
      </c>
      <c r="I100" s="570">
        <v>486</v>
      </c>
      <c r="J100" s="570"/>
      <c r="K100" s="570"/>
      <c r="L100" s="570"/>
      <c r="M100" s="570"/>
      <c r="N100" s="570"/>
      <c r="O100" s="570"/>
      <c r="P100" s="583"/>
      <c r="Q100" s="571"/>
    </row>
    <row r="101" spans="1:17" ht="14.4" customHeight="1" x14ac:dyDescent="0.3">
      <c r="A101" s="566" t="s">
        <v>1902</v>
      </c>
      <c r="B101" s="567" t="s">
        <v>1857</v>
      </c>
      <c r="C101" s="567" t="s">
        <v>1549</v>
      </c>
      <c r="D101" s="567" t="s">
        <v>1903</v>
      </c>
      <c r="E101" s="567" t="s">
        <v>1904</v>
      </c>
      <c r="F101" s="570">
        <v>1</v>
      </c>
      <c r="G101" s="570">
        <v>1177</v>
      </c>
      <c r="H101" s="570">
        <v>1</v>
      </c>
      <c r="I101" s="570">
        <v>1177</v>
      </c>
      <c r="J101" s="570"/>
      <c r="K101" s="570"/>
      <c r="L101" s="570"/>
      <c r="M101" s="570"/>
      <c r="N101" s="570"/>
      <c r="O101" s="570"/>
      <c r="P101" s="583"/>
      <c r="Q101" s="571"/>
    </row>
    <row r="102" spans="1:17" ht="14.4" customHeight="1" x14ac:dyDescent="0.3">
      <c r="A102" s="566" t="s">
        <v>1902</v>
      </c>
      <c r="B102" s="567" t="s">
        <v>1857</v>
      </c>
      <c r="C102" s="567" t="s">
        <v>1549</v>
      </c>
      <c r="D102" s="567" t="s">
        <v>1905</v>
      </c>
      <c r="E102" s="567" t="s">
        <v>1906</v>
      </c>
      <c r="F102" s="570">
        <v>1</v>
      </c>
      <c r="G102" s="570">
        <v>169</v>
      </c>
      <c r="H102" s="570">
        <v>1</v>
      </c>
      <c r="I102" s="570">
        <v>169</v>
      </c>
      <c r="J102" s="570"/>
      <c r="K102" s="570"/>
      <c r="L102" s="570"/>
      <c r="M102" s="570"/>
      <c r="N102" s="570"/>
      <c r="O102" s="570"/>
      <c r="P102" s="583"/>
      <c r="Q102" s="571"/>
    </row>
    <row r="103" spans="1:17" ht="14.4" customHeight="1" x14ac:dyDescent="0.3">
      <c r="A103" s="566" t="s">
        <v>1902</v>
      </c>
      <c r="B103" s="567" t="s">
        <v>1857</v>
      </c>
      <c r="C103" s="567" t="s">
        <v>1549</v>
      </c>
      <c r="D103" s="567" t="s">
        <v>1907</v>
      </c>
      <c r="E103" s="567" t="s">
        <v>1908</v>
      </c>
      <c r="F103" s="570">
        <v>1</v>
      </c>
      <c r="G103" s="570">
        <v>166</v>
      </c>
      <c r="H103" s="570">
        <v>1</v>
      </c>
      <c r="I103" s="570">
        <v>166</v>
      </c>
      <c r="J103" s="570"/>
      <c r="K103" s="570"/>
      <c r="L103" s="570"/>
      <c r="M103" s="570"/>
      <c r="N103" s="570"/>
      <c r="O103" s="570"/>
      <c r="P103" s="583"/>
      <c r="Q103" s="571"/>
    </row>
    <row r="104" spans="1:17" ht="14.4" customHeight="1" x14ac:dyDescent="0.3">
      <c r="A104" s="566" t="s">
        <v>1902</v>
      </c>
      <c r="B104" s="567" t="s">
        <v>1857</v>
      </c>
      <c r="C104" s="567" t="s">
        <v>1549</v>
      </c>
      <c r="D104" s="567" t="s">
        <v>1909</v>
      </c>
      <c r="E104" s="567" t="s">
        <v>1910</v>
      </c>
      <c r="F104" s="570">
        <v>1</v>
      </c>
      <c r="G104" s="570">
        <v>172</v>
      </c>
      <c r="H104" s="570">
        <v>1</v>
      </c>
      <c r="I104" s="570">
        <v>172</v>
      </c>
      <c r="J104" s="570"/>
      <c r="K104" s="570"/>
      <c r="L104" s="570"/>
      <c r="M104" s="570"/>
      <c r="N104" s="570"/>
      <c r="O104" s="570"/>
      <c r="P104" s="583"/>
      <c r="Q104" s="571"/>
    </row>
    <row r="105" spans="1:17" ht="14.4" customHeight="1" x14ac:dyDescent="0.3">
      <c r="A105" s="566" t="s">
        <v>1902</v>
      </c>
      <c r="B105" s="567" t="s">
        <v>1857</v>
      </c>
      <c r="C105" s="567" t="s">
        <v>1549</v>
      </c>
      <c r="D105" s="567" t="s">
        <v>1911</v>
      </c>
      <c r="E105" s="567" t="s">
        <v>1912</v>
      </c>
      <c r="F105" s="570">
        <v>1</v>
      </c>
      <c r="G105" s="570">
        <v>188</v>
      </c>
      <c r="H105" s="570">
        <v>1</v>
      </c>
      <c r="I105" s="570">
        <v>188</v>
      </c>
      <c r="J105" s="570"/>
      <c r="K105" s="570"/>
      <c r="L105" s="570"/>
      <c r="M105" s="570"/>
      <c r="N105" s="570"/>
      <c r="O105" s="570"/>
      <c r="P105" s="583"/>
      <c r="Q105" s="571"/>
    </row>
    <row r="106" spans="1:17" ht="14.4" customHeight="1" x14ac:dyDescent="0.3">
      <c r="A106" s="566" t="s">
        <v>1902</v>
      </c>
      <c r="B106" s="567" t="s">
        <v>1857</v>
      </c>
      <c r="C106" s="567" t="s">
        <v>1549</v>
      </c>
      <c r="D106" s="567" t="s">
        <v>1913</v>
      </c>
      <c r="E106" s="567" t="s">
        <v>1914</v>
      </c>
      <c r="F106" s="570">
        <v>1</v>
      </c>
      <c r="G106" s="570">
        <v>166</v>
      </c>
      <c r="H106" s="570">
        <v>1</v>
      </c>
      <c r="I106" s="570">
        <v>166</v>
      </c>
      <c r="J106" s="570"/>
      <c r="K106" s="570"/>
      <c r="L106" s="570"/>
      <c r="M106" s="570"/>
      <c r="N106" s="570"/>
      <c r="O106" s="570"/>
      <c r="P106" s="583"/>
      <c r="Q106" s="571"/>
    </row>
    <row r="107" spans="1:17" ht="14.4" customHeight="1" x14ac:dyDescent="0.3">
      <c r="A107" s="566" t="s">
        <v>1902</v>
      </c>
      <c r="B107" s="567" t="s">
        <v>1857</v>
      </c>
      <c r="C107" s="567" t="s">
        <v>1549</v>
      </c>
      <c r="D107" s="567" t="s">
        <v>1915</v>
      </c>
      <c r="E107" s="567" t="s">
        <v>1916</v>
      </c>
      <c r="F107" s="570">
        <v>1</v>
      </c>
      <c r="G107" s="570">
        <v>172</v>
      </c>
      <c r="H107" s="570">
        <v>1</v>
      </c>
      <c r="I107" s="570">
        <v>172</v>
      </c>
      <c r="J107" s="570"/>
      <c r="K107" s="570"/>
      <c r="L107" s="570"/>
      <c r="M107" s="570"/>
      <c r="N107" s="570"/>
      <c r="O107" s="570"/>
      <c r="P107" s="583"/>
      <c r="Q107" s="571"/>
    </row>
    <row r="108" spans="1:17" ht="14.4" customHeight="1" x14ac:dyDescent="0.3">
      <c r="A108" s="566" t="s">
        <v>1902</v>
      </c>
      <c r="B108" s="567" t="s">
        <v>1857</v>
      </c>
      <c r="C108" s="567" t="s">
        <v>1549</v>
      </c>
      <c r="D108" s="567" t="s">
        <v>1917</v>
      </c>
      <c r="E108" s="567" t="s">
        <v>1918</v>
      </c>
      <c r="F108" s="570">
        <v>1</v>
      </c>
      <c r="G108" s="570">
        <v>347</v>
      </c>
      <c r="H108" s="570">
        <v>1</v>
      </c>
      <c r="I108" s="570">
        <v>347</v>
      </c>
      <c r="J108" s="570"/>
      <c r="K108" s="570"/>
      <c r="L108" s="570"/>
      <c r="M108" s="570"/>
      <c r="N108" s="570"/>
      <c r="O108" s="570"/>
      <c r="P108" s="583"/>
      <c r="Q108" s="571"/>
    </row>
    <row r="109" spans="1:17" ht="14.4" customHeight="1" x14ac:dyDescent="0.3">
      <c r="A109" s="566" t="s">
        <v>1902</v>
      </c>
      <c r="B109" s="567" t="s">
        <v>1857</v>
      </c>
      <c r="C109" s="567" t="s">
        <v>1549</v>
      </c>
      <c r="D109" s="567" t="s">
        <v>1919</v>
      </c>
      <c r="E109" s="567" t="s">
        <v>1920</v>
      </c>
      <c r="F109" s="570">
        <v>1</v>
      </c>
      <c r="G109" s="570">
        <v>544</v>
      </c>
      <c r="H109" s="570">
        <v>1</v>
      </c>
      <c r="I109" s="570">
        <v>544</v>
      </c>
      <c r="J109" s="570"/>
      <c r="K109" s="570"/>
      <c r="L109" s="570"/>
      <c r="M109" s="570"/>
      <c r="N109" s="570"/>
      <c r="O109" s="570"/>
      <c r="P109" s="583"/>
      <c r="Q109" s="571"/>
    </row>
    <row r="110" spans="1:17" ht="14.4" customHeight="1" x14ac:dyDescent="0.3">
      <c r="A110" s="566" t="s">
        <v>1902</v>
      </c>
      <c r="B110" s="567" t="s">
        <v>1857</v>
      </c>
      <c r="C110" s="567" t="s">
        <v>1549</v>
      </c>
      <c r="D110" s="567" t="s">
        <v>1921</v>
      </c>
      <c r="E110" s="567" t="s">
        <v>1922</v>
      </c>
      <c r="F110" s="570">
        <v>1</v>
      </c>
      <c r="G110" s="570">
        <v>649</v>
      </c>
      <c r="H110" s="570">
        <v>1</v>
      </c>
      <c r="I110" s="570">
        <v>649</v>
      </c>
      <c r="J110" s="570"/>
      <c r="K110" s="570"/>
      <c r="L110" s="570"/>
      <c r="M110" s="570"/>
      <c r="N110" s="570"/>
      <c r="O110" s="570"/>
      <c r="P110" s="583"/>
      <c r="Q110" s="571"/>
    </row>
    <row r="111" spans="1:17" ht="14.4" customHeight="1" x14ac:dyDescent="0.3">
      <c r="A111" s="566" t="s">
        <v>1902</v>
      </c>
      <c r="B111" s="567" t="s">
        <v>1857</v>
      </c>
      <c r="C111" s="567" t="s">
        <v>1549</v>
      </c>
      <c r="D111" s="567" t="s">
        <v>1923</v>
      </c>
      <c r="E111" s="567" t="s">
        <v>1924</v>
      </c>
      <c r="F111" s="570">
        <v>1</v>
      </c>
      <c r="G111" s="570">
        <v>649</v>
      </c>
      <c r="H111" s="570">
        <v>1</v>
      </c>
      <c r="I111" s="570">
        <v>649</v>
      </c>
      <c r="J111" s="570"/>
      <c r="K111" s="570"/>
      <c r="L111" s="570"/>
      <c r="M111" s="570"/>
      <c r="N111" s="570"/>
      <c r="O111" s="570"/>
      <c r="P111" s="583"/>
      <c r="Q111" s="571"/>
    </row>
    <row r="112" spans="1:17" ht="14.4" customHeight="1" x14ac:dyDescent="0.3">
      <c r="A112" s="566" t="s">
        <v>1902</v>
      </c>
      <c r="B112" s="567" t="s">
        <v>1857</v>
      </c>
      <c r="C112" s="567" t="s">
        <v>1549</v>
      </c>
      <c r="D112" s="567" t="s">
        <v>1925</v>
      </c>
      <c r="E112" s="567" t="s">
        <v>1926</v>
      </c>
      <c r="F112" s="570">
        <v>1</v>
      </c>
      <c r="G112" s="570">
        <v>649</v>
      </c>
      <c r="H112" s="570">
        <v>1</v>
      </c>
      <c r="I112" s="570">
        <v>649</v>
      </c>
      <c r="J112" s="570"/>
      <c r="K112" s="570"/>
      <c r="L112" s="570"/>
      <c r="M112" s="570"/>
      <c r="N112" s="570"/>
      <c r="O112" s="570"/>
      <c r="P112" s="583"/>
      <c r="Q112" s="571"/>
    </row>
    <row r="113" spans="1:17" ht="14.4" customHeight="1" x14ac:dyDescent="0.3">
      <c r="A113" s="566" t="s">
        <v>1902</v>
      </c>
      <c r="B113" s="567" t="s">
        <v>1857</v>
      </c>
      <c r="C113" s="567" t="s">
        <v>1549</v>
      </c>
      <c r="D113" s="567" t="s">
        <v>1927</v>
      </c>
      <c r="E113" s="567" t="s">
        <v>1928</v>
      </c>
      <c r="F113" s="570">
        <v>1</v>
      </c>
      <c r="G113" s="570">
        <v>1394</v>
      </c>
      <c r="H113" s="570">
        <v>1</v>
      </c>
      <c r="I113" s="570">
        <v>1394</v>
      </c>
      <c r="J113" s="570"/>
      <c r="K113" s="570"/>
      <c r="L113" s="570"/>
      <c r="M113" s="570"/>
      <c r="N113" s="570"/>
      <c r="O113" s="570"/>
      <c r="P113" s="583"/>
      <c r="Q113" s="571"/>
    </row>
    <row r="114" spans="1:17" ht="14.4" customHeight="1" x14ac:dyDescent="0.3">
      <c r="A114" s="566" t="s">
        <v>1902</v>
      </c>
      <c r="B114" s="567" t="s">
        <v>1857</v>
      </c>
      <c r="C114" s="567" t="s">
        <v>1549</v>
      </c>
      <c r="D114" s="567" t="s">
        <v>1929</v>
      </c>
      <c r="E114" s="567" t="s">
        <v>1930</v>
      </c>
      <c r="F114" s="570">
        <v>1</v>
      </c>
      <c r="G114" s="570">
        <v>649</v>
      </c>
      <c r="H114" s="570">
        <v>1</v>
      </c>
      <c r="I114" s="570">
        <v>649</v>
      </c>
      <c r="J114" s="570"/>
      <c r="K114" s="570"/>
      <c r="L114" s="570"/>
      <c r="M114" s="570"/>
      <c r="N114" s="570"/>
      <c r="O114" s="570"/>
      <c r="P114" s="583"/>
      <c r="Q114" s="571"/>
    </row>
    <row r="115" spans="1:17" ht="14.4" customHeight="1" x14ac:dyDescent="0.3">
      <c r="A115" s="566" t="s">
        <v>1902</v>
      </c>
      <c r="B115" s="567" t="s">
        <v>1857</v>
      </c>
      <c r="C115" s="567" t="s">
        <v>1549</v>
      </c>
      <c r="D115" s="567" t="s">
        <v>1931</v>
      </c>
      <c r="E115" s="567" t="s">
        <v>1932</v>
      </c>
      <c r="F115" s="570">
        <v>1</v>
      </c>
      <c r="G115" s="570">
        <v>343</v>
      </c>
      <c r="H115" s="570">
        <v>1</v>
      </c>
      <c r="I115" s="570">
        <v>343</v>
      </c>
      <c r="J115" s="570"/>
      <c r="K115" s="570"/>
      <c r="L115" s="570"/>
      <c r="M115" s="570"/>
      <c r="N115" s="570"/>
      <c r="O115" s="570"/>
      <c r="P115" s="583"/>
      <c r="Q115" s="571"/>
    </row>
    <row r="116" spans="1:17" ht="14.4" customHeight="1" x14ac:dyDescent="0.3">
      <c r="A116" s="566" t="s">
        <v>1902</v>
      </c>
      <c r="B116" s="567" t="s">
        <v>1857</v>
      </c>
      <c r="C116" s="567" t="s">
        <v>1549</v>
      </c>
      <c r="D116" s="567" t="s">
        <v>1933</v>
      </c>
      <c r="E116" s="567" t="s">
        <v>1934</v>
      </c>
      <c r="F116" s="570">
        <v>1</v>
      </c>
      <c r="G116" s="570">
        <v>203</v>
      </c>
      <c r="H116" s="570">
        <v>1</v>
      </c>
      <c r="I116" s="570">
        <v>203</v>
      </c>
      <c r="J116" s="570"/>
      <c r="K116" s="570"/>
      <c r="L116" s="570"/>
      <c r="M116" s="570"/>
      <c r="N116" s="570"/>
      <c r="O116" s="570"/>
      <c r="P116" s="583"/>
      <c r="Q116" s="571"/>
    </row>
    <row r="117" spans="1:17" ht="14.4" customHeight="1" x14ac:dyDescent="0.3">
      <c r="A117" s="566" t="s">
        <v>1902</v>
      </c>
      <c r="B117" s="567" t="s">
        <v>1857</v>
      </c>
      <c r="C117" s="567" t="s">
        <v>1549</v>
      </c>
      <c r="D117" s="567" t="s">
        <v>1935</v>
      </c>
      <c r="E117" s="567" t="s">
        <v>1936</v>
      </c>
      <c r="F117" s="570">
        <v>1</v>
      </c>
      <c r="G117" s="570">
        <v>38</v>
      </c>
      <c r="H117" s="570">
        <v>1</v>
      </c>
      <c r="I117" s="570">
        <v>38</v>
      </c>
      <c r="J117" s="570"/>
      <c r="K117" s="570"/>
      <c r="L117" s="570"/>
      <c r="M117" s="570"/>
      <c r="N117" s="570"/>
      <c r="O117" s="570"/>
      <c r="P117" s="583"/>
      <c r="Q117" s="571"/>
    </row>
    <row r="118" spans="1:17" ht="14.4" customHeight="1" x14ac:dyDescent="0.3">
      <c r="A118" s="566" t="s">
        <v>1902</v>
      </c>
      <c r="B118" s="567" t="s">
        <v>1857</v>
      </c>
      <c r="C118" s="567" t="s">
        <v>1549</v>
      </c>
      <c r="D118" s="567" t="s">
        <v>1937</v>
      </c>
      <c r="E118" s="567" t="s">
        <v>1938</v>
      </c>
      <c r="F118" s="570">
        <v>1</v>
      </c>
      <c r="G118" s="570">
        <v>110</v>
      </c>
      <c r="H118" s="570">
        <v>1</v>
      </c>
      <c r="I118" s="570">
        <v>110</v>
      </c>
      <c r="J118" s="570"/>
      <c r="K118" s="570"/>
      <c r="L118" s="570"/>
      <c r="M118" s="570"/>
      <c r="N118" s="570"/>
      <c r="O118" s="570"/>
      <c r="P118" s="583"/>
      <c r="Q118" s="571"/>
    </row>
    <row r="119" spans="1:17" ht="14.4" customHeight="1" thickBot="1" x14ac:dyDescent="0.35">
      <c r="A119" s="572" t="s">
        <v>1902</v>
      </c>
      <c r="B119" s="573" t="s">
        <v>1857</v>
      </c>
      <c r="C119" s="573" t="s">
        <v>1549</v>
      </c>
      <c r="D119" s="573" t="s">
        <v>1939</v>
      </c>
      <c r="E119" s="573" t="s">
        <v>1940</v>
      </c>
      <c r="F119" s="576">
        <v>1</v>
      </c>
      <c r="G119" s="576">
        <v>309</v>
      </c>
      <c r="H119" s="576">
        <v>1</v>
      </c>
      <c r="I119" s="576">
        <v>309</v>
      </c>
      <c r="J119" s="576"/>
      <c r="K119" s="576"/>
      <c r="L119" s="576"/>
      <c r="M119" s="576"/>
      <c r="N119" s="576"/>
      <c r="O119" s="576"/>
      <c r="P119" s="584"/>
      <c r="Q119" s="577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7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269" bestFit="1" customWidth="1"/>
    <col min="2" max="2" width="15.6640625" style="269" bestFit="1" customWidth="1"/>
    <col min="3" max="5" width="8.33203125" style="279" customWidth="1"/>
    <col min="6" max="6" width="6.109375" style="280" customWidth="1"/>
    <col min="7" max="9" width="8.33203125" style="281" customWidth="1"/>
    <col min="10" max="10" width="6.109375" style="280" customWidth="1"/>
    <col min="11" max="13" width="8.33203125" style="281" customWidth="1"/>
    <col min="14" max="14" width="8.33203125" style="279" customWidth="1"/>
    <col min="15" max="16384" width="8.88671875" style="269"/>
  </cols>
  <sheetData>
    <row r="1" spans="1:14" ht="18.600000000000001" customHeight="1" thickBot="1" x14ac:dyDescent="0.4">
      <c r="A1" s="513" t="s">
        <v>224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</row>
    <row r="2" spans="1:14" ht="14.4" customHeight="1" thickBot="1" x14ac:dyDescent="0.35">
      <c r="A2" s="521" t="s">
        <v>245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4.4" customHeight="1" thickBot="1" x14ac:dyDescent="0.35">
      <c r="A3" s="271"/>
      <c r="B3" s="272" t="s">
        <v>204</v>
      </c>
      <c r="C3" s="273">
        <f>SUBTOTAL(9,C6:C1048576)</f>
        <v>1263</v>
      </c>
      <c r="D3" s="274">
        <f>SUBTOTAL(9,D6:D1048576)</f>
        <v>1272</v>
      </c>
      <c r="E3" s="274">
        <f>SUBTOTAL(9,E6:E1048576)</f>
        <v>1035</v>
      </c>
      <c r="F3" s="275">
        <f>IF(OR(E3=0,C3=0),"",E3/C3)</f>
        <v>0.81947743467933487</v>
      </c>
      <c r="G3" s="276">
        <f>SUBTOTAL(9,G6:G1048576)</f>
        <v>1096062</v>
      </c>
      <c r="H3" s="277">
        <f>SUBTOTAL(9,H6:H1048576)</f>
        <v>1131460</v>
      </c>
      <c r="I3" s="277">
        <f>SUBTOTAL(9,I6:I1048576)</f>
        <v>935349</v>
      </c>
      <c r="J3" s="275">
        <f>IF(OR(I3=0,G3=0),"",I3/G3)</f>
        <v>0.85337234572496812</v>
      </c>
      <c r="K3" s="276">
        <f>SUBTOTAL(9,K6:K1048576)</f>
        <v>50520</v>
      </c>
      <c r="L3" s="277">
        <f>SUBTOTAL(9,L6:L1048576)</f>
        <v>50880</v>
      </c>
      <c r="M3" s="277">
        <f>SUBTOTAL(9,M6:M1048576)</f>
        <v>41400</v>
      </c>
      <c r="N3" s="278">
        <f>IF(OR(M3=0,E3=0),"",M3/E3)</f>
        <v>40</v>
      </c>
    </row>
    <row r="4" spans="1:14" ht="14.4" customHeight="1" x14ac:dyDescent="0.3">
      <c r="A4" s="515" t="s">
        <v>128</v>
      </c>
      <c r="B4" s="516" t="s">
        <v>14</v>
      </c>
      <c r="C4" s="517" t="s">
        <v>129</v>
      </c>
      <c r="D4" s="517"/>
      <c r="E4" s="517"/>
      <c r="F4" s="518"/>
      <c r="G4" s="519" t="s">
        <v>17</v>
      </c>
      <c r="H4" s="517"/>
      <c r="I4" s="517"/>
      <c r="J4" s="518"/>
      <c r="K4" s="519" t="s">
        <v>130</v>
      </c>
      <c r="L4" s="517"/>
      <c r="M4" s="517"/>
      <c r="N4" s="520"/>
    </row>
    <row r="5" spans="1:14" ht="14.4" customHeight="1" thickBot="1" x14ac:dyDescent="0.35">
      <c r="A5" s="752"/>
      <c r="B5" s="753"/>
      <c r="C5" s="758">
        <v>2011</v>
      </c>
      <c r="D5" s="758">
        <v>2012</v>
      </c>
      <c r="E5" s="758">
        <v>2013</v>
      </c>
      <c r="F5" s="759" t="s">
        <v>5</v>
      </c>
      <c r="G5" s="766">
        <v>2011</v>
      </c>
      <c r="H5" s="758">
        <v>2012</v>
      </c>
      <c r="I5" s="758">
        <v>2013</v>
      </c>
      <c r="J5" s="759" t="s">
        <v>5</v>
      </c>
      <c r="K5" s="766">
        <v>2011</v>
      </c>
      <c r="L5" s="758">
        <v>2012</v>
      </c>
      <c r="M5" s="758">
        <v>2013</v>
      </c>
      <c r="N5" s="771" t="s">
        <v>131</v>
      </c>
    </row>
    <row r="6" spans="1:14" ht="14.4" customHeight="1" x14ac:dyDescent="0.3">
      <c r="A6" s="754" t="s">
        <v>1706</v>
      </c>
      <c r="B6" s="756" t="s">
        <v>1941</v>
      </c>
      <c r="C6" s="760">
        <v>1263</v>
      </c>
      <c r="D6" s="761">
        <v>1272</v>
      </c>
      <c r="E6" s="761">
        <v>1035</v>
      </c>
      <c r="F6" s="764">
        <v>0.81947743467933487</v>
      </c>
      <c r="G6" s="767">
        <v>1096062</v>
      </c>
      <c r="H6" s="768">
        <v>1131460</v>
      </c>
      <c r="I6" s="768">
        <v>935349</v>
      </c>
      <c r="J6" s="764">
        <v>0.85337234572496812</v>
      </c>
      <c r="K6" s="767">
        <v>50520</v>
      </c>
      <c r="L6" s="768">
        <v>50880</v>
      </c>
      <c r="M6" s="768">
        <v>41400</v>
      </c>
      <c r="N6" s="772">
        <v>40</v>
      </c>
    </row>
    <row r="7" spans="1:14" ht="14.4" customHeight="1" thickBot="1" x14ac:dyDescent="0.35">
      <c r="A7" s="755" t="s">
        <v>1708</v>
      </c>
      <c r="B7" s="757" t="s">
        <v>1941</v>
      </c>
      <c r="C7" s="762">
        <v>0</v>
      </c>
      <c r="D7" s="763">
        <v>0</v>
      </c>
      <c r="E7" s="763">
        <v>0</v>
      </c>
      <c r="F7" s="765" t="s">
        <v>436</v>
      </c>
      <c r="G7" s="769">
        <v>0</v>
      </c>
      <c r="H7" s="770">
        <v>0</v>
      </c>
      <c r="I7" s="770">
        <v>0</v>
      </c>
      <c r="J7" s="765" t="s">
        <v>436</v>
      </c>
      <c r="K7" s="769">
        <v>0</v>
      </c>
      <c r="L7" s="770">
        <v>0</v>
      </c>
      <c r="M7" s="770">
        <v>0</v>
      </c>
      <c r="N7" s="773" t="s">
        <v>436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9" bestFit="1" customWidth="1"/>
    <col min="2" max="4" width="8.88671875" style="69" customWidth="1"/>
    <col min="5" max="5" width="2.44140625" style="69" customWidth="1"/>
    <col min="6" max="6" width="8.88671875" style="69" customWidth="1"/>
    <col min="7" max="7" width="9.44140625" style="69" bestFit="1" customWidth="1"/>
    <col min="8" max="16384" width="8.88671875" style="69"/>
  </cols>
  <sheetData>
    <row r="1" spans="1:7" ht="18.600000000000001" customHeight="1" thickBot="1" x14ac:dyDescent="0.4">
      <c r="A1" s="392" t="s">
        <v>215</v>
      </c>
      <c r="B1" s="392"/>
      <c r="C1" s="392"/>
      <c r="D1" s="392"/>
      <c r="E1" s="392"/>
      <c r="F1" s="392"/>
      <c r="G1" s="392"/>
    </row>
    <row r="2" spans="1:7" ht="14.4" customHeight="1" thickBot="1" x14ac:dyDescent="0.35">
      <c r="A2" s="521" t="s">
        <v>245</v>
      </c>
      <c r="B2" s="70"/>
      <c r="C2" s="70"/>
      <c r="D2" s="70"/>
      <c r="E2" s="70"/>
      <c r="F2" s="70"/>
      <c r="G2" s="70"/>
    </row>
    <row r="3" spans="1:7" ht="14.4" customHeight="1" x14ac:dyDescent="0.3">
      <c r="A3" s="395"/>
      <c r="B3" s="397" t="s">
        <v>132</v>
      </c>
      <c r="C3" s="398"/>
      <c r="D3" s="399"/>
      <c r="E3" s="14"/>
      <c r="F3" s="52" t="s">
        <v>133</v>
      </c>
      <c r="G3" s="53" t="s">
        <v>134</v>
      </c>
    </row>
    <row r="4" spans="1:7" ht="14.4" customHeight="1" thickBot="1" x14ac:dyDescent="0.35">
      <c r="A4" s="396"/>
      <c r="B4" s="59">
        <v>2011</v>
      </c>
      <c r="C4" s="50">
        <v>2012</v>
      </c>
      <c r="D4" s="51">
        <v>2013</v>
      </c>
      <c r="E4" s="14"/>
      <c r="F4" s="400">
        <v>2013</v>
      </c>
      <c r="G4" s="401"/>
    </row>
    <row r="5" spans="1:7" ht="14.4" customHeight="1" x14ac:dyDescent="0.3">
      <c r="A5" s="365" t="str">
        <f>HYPERLINK("#'Léky Žádanky'!A1","Léky (Kč)")</f>
        <v>Léky (Kč)</v>
      </c>
      <c r="B5" s="37">
        <v>29041.962827852101</v>
      </c>
      <c r="C5" s="38">
        <v>28987.90799</v>
      </c>
      <c r="D5" s="39">
        <v>26762.92656</v>
      </c>
      <c r="E5" s="15"/>
      <c r="F5" s="16">
        <v>29016</v>
      </c>
      <c r="G5" s="17">
        <f>IF(F5&lt;0.00000001,"",D5/F5)</f>
        <v>0.92235065343258893</v>
      </c>
    </row>
    <row r="6" spans="1:7" ht="14.4" customHeight="1" x14ac:dyDescent="0.3">
      <c r="A6" s="365" t="str">
        <f>HYPERLINK("#'Materiál Žádanky'!A1","Materiál - SZM (Kč)")</f>
        <v>Materiál - SZM (Kč)</v>
      </c>
      <c r="B6" s="18">
        <v>1048.9476399441901</v>
      </c>
      <c r="C6" s="40">
        <v>933.79682000000003</v>
      </c>
      <c r="D6" s="41">
        <v>997.72920999999997</v>
      </c>
      <c r="E6" s="15"/>
      <c r="F6" s="18">
        <v>1010</v>
      </c>
      <c r="G6" s="19">
        <f>IF(F6&lt;0.00000001,"",D6/F6)</f>
        <v>0.98785070297029698</v>
      </c>
    </row>
    <row r="7" spans="1:7" ht="14.4" customHeight="1" x14ac:dyDescent="0.3">
      <c r="A7" s="365" t="str">
        <f>HYPERLINK("#'Osobní náklady'!A1","Osobní náklady (Kč)")</f>
        <v>Osobní náklady (Kč)</v>
      </c>
      <c r="B7" s="18">
        <v>14335.857339230401</v>
      </c>
      <c r="C7" s="40">
        <v>15474.058569999999</v>
      </c>
      <c r="D7" s="41">
        <v>15376.20757</v>
      </c>
      <c r="E7" s="15"/>
      <c r="F7" s="18">
        <v>14286</v>
      </c>
      <c r="G7" s="19">
        <f>IF(F7&lt;0.00000001,"",D7/F7)</f>
        <v>1.0763130036399273</v>
      </c>
    </row>
    <row r="8" spans="1:7" ht="14.4" customHeight="1" thickBot="1" x14ac:dyDescent="0.35">
      <c r="A8" s="1" t="s">
        <v>135</v>
      </c>
      <c r="B8" s="20">
        <v>15719.0130895985</v>
      </c>
      <c r="C8" s="42">
        <v>15109.24511</v>
      </c>
      <c r="D8" s="43">
        <v>16344.327079999999</v>
      </c>
      <c r="E8" s="15"/>
      <c r="F8" s="20">
        <v>12776</v>
      </c>
      <c r="G8" s="21">
        <f>IF(F8&lt;0.00000001,"",D8/F8)</f>
        <v>1.2792992391984972</v>
      </c>
    </row>
    <row r="9" spans="1:7" ht="14.4" customHeight="1" thickBot="1" x14ac:dyDescent="0.35">
      <c r="A9" s="2" t="s">
        <v>136</v>
      </c>
      <c r="B9" s="3">
        <v>60145.780896625198</v>
      </c>
      <c r="C9" s="44">
        <v>60505.00849</v>
      </c>
      <c r="D9" s="45">
        <v>59481.190419999999</v>
      </c>
      <c r="E9" s="15"/>
      <c r="F9" s="3">
        <v>57088</v>
      </c>
      <c r="G9" s="4">
        <f>IF(F9&lt;0.00000001,"",D9/F9)</f>
        <v>1.0419210765835201</v>
      </c>
    </row>
    <row r="10" spans="1:7" ht="14.4" customHeight="1" thickBot="1" x14ac:dyDescent="0.35">
      <c r="A10" s="22"/>
      <c r="B10" s="22"/>
      <c r="C10" s="22"/>
      <c r="D10" s="22"/>
      <c r="E10" s="15"/>
      <c r="F10" s="22"/>
      <c r="G10" s="23"/>
    </row>
    <row r="11" spans="1:7" ht="14.4" customHeight="1" x14ac:dyDescent="0.3">
      <c r="A11" s="367" t="str">
        <f>HYPERLINK("#'ZV Vykáz.-A'!A1","Ambulance (body)")</f>
        <v>Ambulance (body)</v>
      </c>
      <c r="B11" s="16">
        <f>IF(ISERROR(VLOOKUP("Celkem:",'ZV Vykáz.-A'!A:F,2,0)),0,VLOOKUP("Celkem:",'ZV Vykáz.-A'!A:F,2,0)/1000)</f>
        <v>44484.267999999996</v>
      </c>
      <c r="C11" s="38">
        <f>IF(ISERROR(VLOOKUP("Celkem:",'ZV Vykáz.-A'!A:F,4,0)),0,VLOOKUP("Celkem:",'ZV Vykáz.-A'!A:F,4,0)/1000)</f>
        <v>42281.010999999999</v>
      </c>
      <c r="D11" s="39">
        <f>IF(ISERROR(VLOOKUP("Celkem:",'ZV Vykáz.-A'!A:F,6,0)),0,VLOOKUP("Celkem:",'ZV Vykáz.-A'!A:F,6,0)/1000)</f>
        <v>42341.036</v>
      </c>
      <c r="E11" s="15"/>
      <c r="F11" s="16">
        <f>B11*0.98</f>
        <v>43594.582639999993</v>
      </c>
      <c r="G11" s="17">
        <f>IF(F11=0,"",D11/F11)</f>
        <v>0.97124535747132468</v>
      </c>
    </row>
    <row r="12" spans="1:7" ht="14.4" customHeight="1" thickBot="1" x14ac:dyDescent="0.35">
      <c r="A12" s="368" t="str">
        <f>HYPERLINK("#CaseMix!A1","Hospitalizace (casemix * 29500)")</f>
        <v>Hospitalizace (casemix * 29500)</v>
      </c>
      <c r="B12" s="20">
        <f>IF(ISERROR(VLOOKUP("Celkem",CaseMix!A:D,2,0)),0,VLOOKUP("Celkem",CaseMix!A:D,2,0)*29.5)</f>
        <v>3916.5085000000004</v>
      </c>
      <c r="C12" s="42">
        <f>IF(ISERROR(VLOOKUP("Celkem",CaseMix!A:D,3,0)),0,VLOOKUP("Celkem",CaseMix!A:D,3,0)*29.5)</f>
        <v>5364.6044999999995</v>
      </c>
      <c r="D12" s="43">
        <f>IF(ISERROR(VLOOKUP("Celkem",CaseMix!A:D,4,0)),0,VLOOKUP("Celkem",CaseMix!A:D,4,0)*29.5)</f>
        <v>4399.0105000000003</v>
      </c>
      <c r="E12" s="15"/>
      <c r="F12" s="20">
        <f>B12*0.95</f>
        <v>3720.6830750000004</v>
      </c>
      <c r="G12" s="21">
        <f>IF(F12=0,"",D12/F12)</f>
        <v>1.1823126053271817</v>
      </c>
    </row>
    <row r="13" spans="1:7" ht="14.4" customHeight="1" thickBot="1" x14ac:dyDescent="0.35">
      <c r="A13" s="5" t="s">
        <v>139</v>
      </c>
      <c r="B13" s="10">
        <f>SUM(B11:B12)</f>
        <v>48400.7765</v>
      </c>
      <c r="C13" s="46">
        <f>SUM(C11:C12)</f>
        <v>47645.6155</v>
      </c>
      <c r="D13" s="47">
        <f>SUM(D11:D12)</f>
        <v>46740.046499999997</v>
      </c>
      <c r="E13" s="15"/>
      <c r="F13" s="10">
        <f>SUM(F11:F12)</f>
        <v>47315.265714999994</v>
      </c>
      <c r="G13" s="11">
        <f>IF(F13=0,"",D13/F13)</f>
        <v>0.98784284086102803</v>
      </c>
    </row>
    <row r="14" spans="1:7" ht="14.4" customHeight="1" thickBot="1" x14ac:dyDescent="0.35">
      <c r="A14" s="22"/>
      <c r="B14" s="22"/>
      <c r="C14" s="22"/>
      <c r="D14" s="22"/>
      <c r="E14" s="15"/>
      <c r="F14" s="22"/>
      <c r="G14" s="23"/>
    </row>
    <row r="15" spans="1:7" ht="14.4" customHeight="1" thickBot="1" x14ac:dyDescent="0.35">
      <c r="A15" s="376" t="str">
        <f>HYPERLINK("#'HI Graf'!A1","Hospodářský index (Výnosy / Náklady)")</f>
        <v>Hospodářský index (Výnosy / Náklady)</v>
      </c>
      <c r="B15" s="12">
        <f>IF(B9=0,"",B13/B9)</f>
        <v>0.80472438429535442</v>
      </c>
      <c r="C15" s="48">
        <f>IF(C9=0,"",C13/C9)</f>
        <v>0.78746564439991207</v>
      </c>
      <c r="D15" s="49">
        <f>IF(D9=0,"",D13/D9)</f>
        <v>0.78579541145639364</v>
      </c>
      <c r="E15" s="15"/>
      <c r="F15" s="12">
        <f>IF(F9=0,"",F13/F9)</f>
        <v>0.82881281031039788</v>
      </c>
      <c r="G15" s="13">
        <f>IF(OR(F15=0,F15=""),"",D15/F15)</f>
        <v>0.94809757001958761</v>
      </c>
    </row>
    <row r="17" spans="1:1" ht="14.4" customHeight="1" x14ac:dyDescent="0.3">
      <c r="A17" s="366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75" priority="6" operator="greaterThan">
      <formula>1</formula>
    </cfRule>
  </conditionalFormatting>
  <conditionalFormatting sqref="G11:G15">
    <cfRule type="cellIs" dxfId="74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49"/>
    <col min="2" max="13" width="8.88671875" style="149" customWidth="1"/>
    <col min="14" max="16384" width="8.88671875" style="149"/>
  </cols>
  <sheetData>
    <row r="1" spans="1:13" ht="18.600000000000001" customHeight="1" thickBot="1" x14ac:dyDescent="0.4">
      <c r="A1" s="392" t="s">
        <v>170</v>
      </c>
      <c r="B1" s="392"/>
      <c r="C1" s="392"/>
      <c r="D1" s="392"/>
      <c r="E1" s="392"/>
      <c r="F1" s="392"/>
      <c r="G1" s="392"/>
      <c r="H1" s="402"/>
      <c r="I1" s="402"/>
      <c r="J1" s="402"/>
      <c r="K1" s="402"/>
      <c r="L1" s="402"/>
      <c r="M1" s="402"/>
    </row>
    <row r="2" spans="1:13" ht="14.4" customHeight="1" x14ac:dyDescent="0.3">
      <c r="A2" s="521" t="s">
        <v>245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13" ht="14.4" customHeight="1" x14ac:dyDescent="0.3">
      <c r="A3" s="300"/>
      <c r="B3" s="301" t="s">
        <v>141</v>
      </c>
      <c r="C3" s="302" t="s">
        <v>142</v>
      </c>
      <c r="D3" s="302" t="s">
        <v>143</v>
      </c>
      <c r="E3" s="301" t="s">
        <v>144</v>
      </c>
      <c r="F3" s="302" t="s">
        <v>145</v>
      </c>
      <c r="G3" s="302" t="s">
        <v>146</v>
      </c>
      <c r="H3" s="302" t="s">
        <v>147</v>
      </c>
      <c r="I3" s="302" t="s">
        <v>148</v>
      </c>
      <c r="J3" s="302" t="s">
        <v>149</v>
      </c>
      <c r="K3" s="302" t="s">
        <v>150</v>
      </c>
      <c r="L3" s="302" t="s">
        <v>151</v>
      </c>
      <c r="M3" s="302" t="s">
        <v>152</v>
      </c>
    </row>
    <row r="4" spans="1:13" ht="14.4" customHeight="1" x14ac:dyDescent="0.3">
      <c r="A4" s="300" t="s">
        <v>140</v>
      </c>
      <c r="B4" s="303">
        <f>(B10+B8)/B6</f>
        <v>0.94064696549548743</v>
      </c>
      <c r="C4" s="303">
        <f t="shared" ref="C4:M4" si="0">(C10+C8)/C6</f>
        <v>0.8728138925429979</v>
      </c>
      <c r="D4" s="303">
        <f t="shared" si="0"/>
        <v>0.8607265836556377</v>
      </c>
      <c r="E4" s="303">
        <f t="shared" si="0"/>
        <v>0.87044227025274434</v>
      </c>
      <c r="F4" s="303">
        <f t="shared" si="0"/>
        <v>0.86862049270338237</v>
      </c>
      <c r="G4" s="303">
        <f t="shared" si="0"/>
        <v>0.85892451937447434</v>
      </c>
      <c r="H4" s="303">
        <f t="shared" si="0"/>
        <v>0.85584465726504211</v>
      </c>
      <c r="I4" s="303">
        <f t="shared" si="0"/>
        <v>0.78579541145639376</v>
      </c>
      <c r="J4" s="303">
        <f t="shared" si="0"/>
        <v>0.7118390822548708</v>
      </c>
      <c r="K4" s="303">
        <f t="shared" si="0"/>
        <v>0.7118390822548708</v>
      </c>
      <c r="L4" s="303">
        <f t="shared" si="0"/>
        <v>0.7118390822548708</v>
      </c>
      <c r="M4" s="303">
        <f t="shared" si="0"/>
        <v>0.7118390822548708</v>
      </c>
    </row>
    <row r="5" spans="1:13" ht="14.4" customHeight="1" x14ac:dyDescent="0.3">
      <c r="A5" s="304" t="s">
        <v>70</v>
      </c>
      <c r="B5" s="303">
        <f>IF(ISERROR(VLOOKUP($A5,'Man Tab'!$A:$Q,COLUMN()+2,0)),0,VLOOKUP($A5,'Man Tab'!$A:$Q,COLUMN()+2,0))</f>
        <v>6864.99424</v>
      </c>
      <c r="C5" s="303">
        <f>IF(ISERROR(VLOOKUP($A5,'Man Tab'!$A:$Q,COLUMN()+2,0)),0,VLOOKUP($A5,'Man Tab'!$A:$Q,COLUMN()+2,0))</f>
        <v>7117.0425999999998</v>
      </c>
      <c r="D5" s="303">
        <f>IF(ISERROR(VLOOKUP($A5,'Man Tab'!$A:$Q,COLUMN()+2,0)),0,VLOOKUP($A5,'Man Tab'!$A:$Q,COLUMN()+2,0))</f>
        <v>7091.1911099999998</v>
      </c>
      <c r="E5" s="303">
        <f>IF(ISERROR(VLOOKUP($A5,'Man Tab'!$A:$Q,COLUMN()+2,0)),0,VLOOKUP($A5,'Man Tab'!$A:$Q,COLUMN()+2,0))</f>
        <v>7342.4704199999896</v>
      </c>
      <c r="F5" s="303">
        <f>IF(ISERROR(VLOOKUP($A5,'Man Tab'!$A:$Q,COLUMN()+2,0)),0,VLOOKUP($A5,'Man Tab'!$A:$Q,COLUMN()+2,0))</f>
        <v>7459.0182199999999</v>
      </c>
      <c r="G5" s="303">
        <f>IF(ISERROR(VLOOKUP($A5,'Man Tab'!$A:$Q,COLUMN()+2,0)),0,VLOOKUP($A5,'Man Tab'!$A:$Q,COLUMN()+2,0))</f>
        <v>6324.1189100000001</v>
      </c>
      <c r="H5" s="303">
        <f>IF(ISERROR(VLOOKUP($A5,'Man Tab'!$A:$Q,COLUMN()+2,0)),0,VLOOKUP($A5,'Man Tab'!$A:$Q,COLUMN()+2,0))</f>
        <v>6748.48297</v>
      </c>
      <c r="I5" s="303">
        <f>IF(ISERROR(VLOOKUP($A5,'Man Tab'!$A:$Q,COLUMN()+2,0)),0,VLOOKUP($A5,'Man Tab'!$A:$Q,COLUMN()+2,0))</f>
        <v>10533.871950000001</v>
      </c>
      <c r="J5" s="303">
        <f>IF(ISERROR(VLOOKUP($A5,'Man Tab'!$A:$Q,COLUMN()+2,0)),0,VLOOKUP($A5,'Man Tab'!$A:$Q,COLUMN()+2,0))</f>
        <v>4.9406564584124654E-324</v>
      </c>
      <c r="K5" s="303">
        <f>IF(ISERROR(VLOOKUP($A5,'Man Tab'!$A:$Q,COLUMN()+2,0)),0,VLOOKUP($A5,'Man Tab'!$A:$Q,COLUMN()+2,0))</f>
        <v>4.9406564584124654E-324</v>
      </c>
      <c r="L5" s="303">
        <f>IF(ISERROR(VLOOKUP($A5,'Man Tab'!$A:$Q,COLUMN()+2,0)),0,VLOOKUP($A5,'Man Tab'!$A:$Q,COLUMN()+2,0))</f>
        <v>4.9406564584124654E-324</v>
      </c>
      <c r="M5" s="303">
        <f>IF(ISERROR(VLOOKUP($A5,'Man Tab'!$A:$Q,COLUMN()+2,0)),0,VLOOKUP($A5,'Man Tab'!$A:$Q,COLUMN()+2,0))</f>
        <v>4.9406564584124654E-324</v>
      </c>
    </row>
    <row r="6" spans="1:13" ht="14.4" customHeight="1" x14ac:dyDescent="0.3">
      <c r="A6" s="304" t="s">
        <v>136</v>
      </c>
      <c r="B6" s="305">
        <f>B5</f>
        <v>6864.99424</v>
      </c>
      <c r="C6" s="305">
        <f t="shared" ref="C6:M6" si="1">C5+B6</f>
        <v>13982.036840000001</v>
      </c>
      <c r="D6" s="305">
        <f t="shared" si="1"/>
        <v>21073.22795</v>
      </c>
      <c r="E6" s="305">
        <f t="shared" si="1"/>
        <v>28415.698369999991</v>
      </c>
      <c r="F6" s="305">
        <f t="shared" si="1"/>
        <v>35874.716589999989</v>
      </c>
      <c r="G6" s="305">
        <f t="shared" si="1"/>
        <v>42198.835499999986</v>
      </c>
      <c r="H6" s="305">
        <f t="shared" si="1"/>
        <v>48947.318469999984</v>
      </c>
      <c r="I6" s="305">
        <f t="shared" si="1"/>
        <v>59481.190419999984</v>
      </c>
      <c r="J6" s="305">
        <f t="shared" si="1"/>
        <v>59481.190419999984</v>
      </c>
      <c r="K6" s="305">
        <f t="shared" si="1"/>
        <v>59481.190419999984</v>
      </c>
      <c r="L6" s="305">
        <f t="shared" si="1"/>
        <v>59481.190419999984</v>
      </c>
      <c r="M6" s="305">
        <f t="shared" si="1"/>
        <v>59481.190419999984</v>
      </c>
    </row>
    <row r="7" spans="1:13" ht="14.4" customHeight="1" x14ac:dyDescent="0.3">
      <c r="A7" s="304" t="s">
        <v>168</v>
      </c>
      <c r="B7" s="304">
        <v>18.635999999999999</v>
      </c>
      <c r="C7" s="304">
        <v>37.771999999999998</v>
      </c>
      <c r="D7" s="304">
        <v>62.484999999999999</v>
      </c>
      <c r="E7" s="304">
        <v>82.091999999999999</v>
      </c>
      <c r="F7" s="304">
        <v>105.41800000000001</v>
      </c>
      <c r="G7" s="304">
        <v>127.783</v>
      </c>
      <c r="H7" s="304">
        <v>134.202</v>
      </c>
      <c r="I7" s="304">
        <v>149.119</v>
      </c>
      <c r="J7" s="304"/>
      <c r="K7" s="304"/>
      <c r="L7" s="304"/>
      <c r="M7" s="304"/>
    </row>
    <row r="8" spans="1:13" ht="14.4" customHeight="1" x14ac:dyDescent="0.3">
      <c r="A8" s="304" t="s">
        <v>137</v>
      </c>
      <c r="B8" s="305">
        <f>B7*29.5</f>
        <v>549.76199999999994</v>
      </c>
      <c r="C8" s="305">
        <f t="shared" ref="C8:M8" si="2">C7*29.5</f>
        <v>1114.2739999999999</v>
      </c>
      <c r="D8" s="305">
        <f t="shared" si="2"/>
        <v>1843.3074999999999</v>
      </c>
      <c r="E8" s="305">
        <f t="shared" si="2"/>
        <v>2421.7139999999999</v>
      </c>
      <c r="F8" s="305">
        <f t="shared" si="2"/>
        <v>3109.8310000000001</v>
      </c>
      <c r="G8" s="305">
        <f t="shared" si="2"/>
        <v>3769.5985000000001</v>
      </c>
      <c r="H8" s="305">
        <f t="shared" si="2"/>
        <v>3958.9589999999998</v>
      </c>
      <c r="I8" s="305">
        <f t="shared" si="2"/>
        <v>4399.0105000000003</v>
      </c>
      <c r="J8" s="305">
        <f t="shared" si="2"/>
        <v>0</v>
      </c>
      <c r="K8" s="305">
        <f t="shared" si="2"/>
        <v>0</v>
      </c>
      <c r="L8" s="305">
        <f t="shared" si="2"/>
        <v>0</v>
      </c>
      <c r="M8" s="305">
        <f t="shared" si="2"/>
        <v>0</v>
      </c>
    </row>
    <row r="9" spans="1:13" ht="14.4" customHeight="1" x14ac:dyDescent="0.3">
      <c r="A9" s="304" t="s">
        <v>169</v>
      </c>
      <c r="B9" s="304">
        <v>5907774</v>
      </c>
      <c r="C9" s="304">
        <v>5181668</v>
      </c>
      <c r="D9" s="304">
        <v>5205538</v>
      </c>
      <c r="E9" s="304">
        <v>6017531</v>
      </c>
      <c r="F9" s="304">
        <v>5739172</v>
      </c>
      <c r="G9" s="304">
        <v>4424333</v>
      </c>
      <c r="H9" s="304">
        <v>5456326</v>
      </c>
      <c r="I9" s="304">
        <v>4408694</v>
      </c>
      <c r="J9" s="304">
        <v>0</v>
      </c>
      <c r="K9" s="304">
        <v>0</v>
      </c>
      <c r="L9" s="304">
        <v>0</v>
      </c>
      <c r="M9" s="304">
        <v>0</v>
      </c>
    </row>
    <row r="10" spans="1:13" ht="14.4" customHeight="1" x14ac:dyDescent="0.3">
      <c r="A10" s="304" t="s">
        <v>138</v>
      </c>
      <c r="B10" s="305">
        <f>B9/1000</f>
        <v>5907.7740000000003</v>
      </c>
      <c r="C10" s="305">
        <f t="shared" ref="C10:M10" si="3">C9/1000+B10</f>
        <v>11089.441999999999</v>
      </c>
      <c r="D10" s="305">
        <f t="shared" si="3"/>
        <v>16294.98</v>
      </c>
      <c r="E10" s="305">
        <f t="shared" si="3"/>
        <v>22312.510999999999</v>
      </c>
      <c r="F10" s="305">
        <f t="shared" si="3"/>
        <v>28051.682999999997</v>
      </c>
      <c r="G10" s="305">
        <f t="shared" si="3"/>
        <v>32476.015999999996</v>
      </c>
      <c r="H10" s="305">
        <f t="shared" si="3"/>
        <v>37932.341999999997</v>
      </c>
      <c r="I10" s="305">
        <f t="shared" si="3"/>
        <v>42341.036</v>
      </c>
      <c r="J10" s="305">
        <f t="shared" si="3"/>
        <v>42341.036</v>
      </c>
      <c r="K10" s="305">
        <f t="shared" si="3"/>
        <v>42341.036</v>
      </c>
      <c r="L10" s="305">
        <f t="shared" si="3"/>
        <v>42341.036</v>
      </c>
      <c r="M10" s="305">
        <f t="shared" si="3"/>
        <v>42341.036</v>
      </c>
    </row>
    <row r="11" spans="1:13" ht="14.4" customHeight="1" x14ac:dyDescent="0.3">
      <c r="A11" s="300"/>
      <c r="B11" s="300" t="s">
        <v>154</v>
      </c>
      <c r="C11" s="300">
        <f>COUNTIF(B7:M7,"&lt;&gt;")</f>
        <v>8</v>
      </c>
      <c r="D11" s="300"/>
      <c r="E11" s="300"/>
      <c r="F11" s="300"/>
      <c r="G11" s="300"/>
      <c r="H11" s="300"/>
      <c r="I11" s="300"/>
      <c r="J11" s="300"/>
      <c r="K11" s="300"/>
      <c r="L11" s="300"/>
      <c r="M11" s="300"/>
    </row>
    <row r="12" spans="1:13" ht="14.4" customHeight="1" x14ac:dyDescent="0.3">
      <c r="A12" s="300">
        <v>0</v>
      </c>
      <c r="B12" s="303">
        <f>IF(ISERROR(HI!F15),#REF!,HI!F15)</f>
        <v>0.82881281031039788</v>
      </c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</row>
    <row r="13" spans="1:13" ht="14.4" customHeight="1" x14ac:dyDescent="0.3">
      <c r="A13" s="300">
        <v>1</v>
      </c>
      <c r="B13" s="303">
        <f>IF(ISERROR(HI!F15),#REF!,HI!F15)</f>
        <v>0.82881281031039788</v>
      </c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9" bestFit="1" customWidth="1"/>
    <col min="2" max="2" width="12.77734375" style="69" bestFit="1" customWidth="1"/>
    <col min="3" max="3" width="13.6640625" style="69" bestFit="1" customWidth="1"/>
    <col min="4" max="15" width="7.77734375" style="69" bestFit="1" customWidth="1"/>
    <col min="16" max="16" width="8.88671875" style="69" customWidth="1"/>
    <col min="17" max="17" width="6.6640625" style="69" bestFit="1" customWidth="1"/>
    <col min="18" max="16384" width="8.88671875" style="69"/>
  </cols>
  <sheetData>
    <row r="1" spans="1:17" s="71" customFormat="1" ht="18.600000000000001" customHeight="1" thickBot="1" x14ac:dyDescent="0.4">
      <c r="A1" s="404" t="s">
        <v>247</v>
      </c>
      <c r="B1" s="404"/>
      <c r="C1" s="404"/>
      <c r="D1" s="404"/>
      <c r="E1" s="404"/>
      <c r="F1" s="404"/>
      <c r="G1" s="404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s="71" customFormat="1" ht="14.4" customHeight="1" thickBot="1" x14ac:dyDescent="0.35">
      <c r="A2" s="521" t="s">
        <v>245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4.4" customHeight="1" x14ac:dyDescent="0.3">
      <c r="A3" s="152"/>
      <c r="B3" s="405" t="s">
        <v>33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60"/>
      <c r="Q3" s="62"/>
    </row>
    <row r="4" spans="1:17" ht="14.4" customHeight="1" x14ac:dyDescent="0.3">
      <c r="A4" s="153"/>
      <c r="B4" s="30" t="s">
        <v>34</v>
      </c>
      <c r="C4" s="61" t="s">
        <v>35</v>
      </c>
      <c r="D4" s="61" t="s">
        <v>36</v>
      </c>
      <c r="E4" s="61" t="s">
        <v>37</v>
      </c>
      <c r="F4" s="61" t="s">
        <v>38</v>
      </c>
      <c r="G4" s="61" t="s">
        <v>39</v>
      </c>
      <c r="H4" s="61" t="s">
        <v>40</v>
      </c>
      <c r="I4" s="61" t="s">
        <v>41</v>
      </c>
      <c r="J4" s="61" t="s">
        <v>42</v>
      </c>
      <c r="K4" s="61" t="s">
        <v>43</v>
      </c>
      <c r="L4" s="61" t="s">
        <v>44</v>
      </c>
      <c r="M4" s="61" t="s">
        <v>45</v>
      </c>
      <c r="N4" s="61" t="s">
        <v>46</v>
      </c>
      <c r="O4" s="61" t="s">
        <v>47</v>
      </c>
      <c r="P4" s="407" t="s">
        <v>6</v>
      </c>
      <c r="Q4" s="408"/>
    </row>
    <row r="5" spans="1:17" ht="14.4" customHeight="1" thickBot="1" x14ac:dyDescent="0.35">
      <c r="A5" s="154"/>
      <c r="B5" s="31" t="s">
        <v>48</v>
      </c>
      <c r="C5" s="32" t="s">
        <v>48</v>
      </c>
      <c r="D5" s="32" t="s">
        <v>49</v>
      </c>
      <c r="E5" s="32" t="s">
        <v>49</v>
      </c>
      <c r="F5" s="32" t="s">
        <v>49</v>
      </c>
      <c r="G5" s="32" t="s">
        <v>49</v>
      </c>
      <c r="H5" s="32" t="s">
        <v>49</v>
      </c>
      <c r="I5" s="32" t="s">
        <v>49</v>
      </c>
      <c r="J5" s="32" t="s">
        <v>49</v>
      </c>
      <c r="K5" s="32" t="s">
        <v>49</v>
      </c>
      <c r="L5" s="32" t="s">
        <v>49</v>
      </c>
      <c r="M5" s="32" t="s">
        <v>49</v>
      </c>
      <c r="N5" s="32" t="s">
        <v>49</v>
      </c>
      <c r="O5" s="32" t="s">
        <v>49</v>
      </c>
      <c r="P5" s="32" t="s">
        <v>49</v>
      </c>
      <c r="Q5" s="33" t="s">
        <v>50</v>
      </c>
    </row>
    <row r="6" spans="1:17" ht="14.4" customHeight="1" x14ac:dyDescent="0.3">
      <c r="A6" s="24" t="s">
        <v>51</v>
      </c>
      <c r="B6" s="73">
        <v>4.9406564584124654E-324</v>
      </c>
      <c r="C6" s="74">
        <v>0</v>
      </c>
      <c r="D6" s="74">
        <v>4.9406564584124654E-324</v>
      </c>
      <c r="E6" s="74">
        <v>4.9406564584124654E-324</v>
      </c>
      <c r="F6" s="74">
        <v>4.9406564584124654E-324</v>
      </c>
      <c r="G6" s="74">
        <v>4.9406564584124654E-324</v>
      </c>
      <c r="H6" s="74">
        <v>4.9406564584124654E-324</v>
      </c>
      <c r="I6" s="74">
        <v>4.9406564584124654E-324</v>
      </c>
      <c r="J6" s="74">
        <v>4.9406564584124654E-324</v>
      </c>
      <c r="K6" s="74">
        <v>4.9406564584124654E-324</v>
      </c>
      <c r="L6" s="74">
        <v>4.9406564584124654E-324</v>
      </c>
      <c r="M6" s="74">
        <v>4.9406564584124654E-324</v>
      </c>
      <c r="N6" s="74">
        <v>4.9406564584124654E-324</v>
      </c>
      <c r="O6" s="74">
        <v>4.9406564584124654E-324</v>
      </c>
      <c r="P6" s="75">
        <v>3.9525251667299724E-323</v>
      </c>
      <c r="Q6" s="264" t="s">
        <v>246</v>
      </c>
    </row>
    <row r="7" spans="1:17" ht="14.4" customHeight="1" x14ac:dyDescent="0.3">
      <c r="A7" s="25" t="s">
        <v>52</v>
      </c>
      <c r="B7" s="76">
        <v>43520.3647182555</v>
      </c>
      <c r="C7" s="77">
        <v>3626.69705985463</v>
      </c>
      <c r="D7" s="77">
        <v>3411.49638</v>
      </c>
      <c r="E7" s="77">
        <v>3520.4810299999999</v>
      </c>
      <c r="F7" s="77">
        <v>3526.7809499999998</v>
      </c>
      <c r="G7" s="77">
        <v>3497.8186300000002</v>
      </c>
      <c r="H7" s="77">
        <v>4173.5418099999997</v>
      </c>
      <c r="I7" s="77">
        <v>2732.7492900000002</v>
      </c>
      <c r="J7" s="77">
        <v>2658.1445199999998</v>
      </c>
      <c r="K7" s="77">
        <v>3241.9139500000001</v>
      </c>
      <c r="L7" s="77">
        <v>4.9406564584124654E-324</v>
      </c>
      <c r="M7" s="77">
        <v>4.9406564584124654E-324</v>
      </c>
      <c r="N7" s="77">
        <v>4.9406564584124654E-324</v>
      </c>
      <c r="O7" s="77">
        <v>4.9406564584124654E-324</v>
      </c>
      <c r="P7" s="78">
        <v>26762.92656</v>
      </c>
      <c r="Q7" s="265">
        <v>0.92242769792599999</v>
      </c>
    </row>
    <row r="8" spans="1:17" ht="14.4" customHeight="1" x14ac:dyDescent="0.3">
      <c r="A8" s="25" t="s">
        <v>53</v>
      </c>
      <c r="B8" s="76">
        <v>11.999999999999</v>
      </c>
      <c r="C8" s="77">
        <v>0.99999999999900002</v>
      </c>
      <c r="D8" s="77">
        <v>4.9406564584124654E-324</v>
      </c>
      <c r="E8" s="77">
        <v>4.9406564584124654E-324</v>
      </c>
      <c r="F8" s="77">
        <v>2.1890000000000001</v>
      </c>
      <c r="G8" s="77">
        <v>2.1890000000000001</v>
      </c>
      <c r="H8" s="77">
        <v>4.9406564584124654E-324</v>
      </c>
      <c r="I8" s="77">
        <v>4.3780000000000001</v>
      </c>
      <c r="J8" s="77">
        <v>4.9406564584124654E-324</v>
      </c>
      <c r="K8" s="77">
        <v>4.9406564584124654E-324</v>
      </c>
      <c r="L8" s="77">
        <v>4.9406564584124654E-324</v>
      </c>
      <c r="M8" s="77">
        <v>4.9406564584124654E-324</v>
      </c>
      <c r="N8" s="77">
        <v>4.9406564584124654E-324</v>
      </c>
      <c r="O8" s="77">
        <v>4.9406564584124654E-324</v>
      </c>
      <c r="P8" s="78">
        <v>8.7560000000000002</v>
      </c>
      <c r="Q8" s="265">
        <v>1.0945</v>
      </c>
    </row>
    <row r="9" spans="1:17" ht="14.4" customHeight="1" x14ac:dyDescent="0.3">
      <c r="A9" s="25" t="s">
        <v>54</v>
      </c>
      <c r="B9" s="76">
        <v>1537.07824842067</v>
      </c>
      <c r="C9" s="77">
        <v>128.08985403505599</v>
      </c>
      <c r="D9" s="77">
        <v>15.310510000000001</v>
      </c>
      <c r="E9" s="77">
        <v>245.33547999999999</v>
      </c>
      <c r="F9" s="77">
        <v>106.27955</v>
      </c>
      <c r="G9" s="77">
        <v>147.01884000000001</v>
      </c>
      <c r="H9" s="77">
        <v>100.98336</v>
      </c>
      <c r="I9" s="77">
        <v>138.6593</v>
      </c>
      <c r="J9" s="77">
        <v>114.28106</v>
      </c>
      <c r="K9" s="77">
        <v>129.86111</v>
      </c>
      <c r="L9" s="77">
        <v>4.9406564584124654E-324</v>
      </c>
      <c r="M9" s="77">
        <v>4.9406564584124654E-324</v>
      </c>
      <c r="N9" s="77">
        <v>4.9406564584124654E-324</v>
      </c>
      <c r="O9" s="77">
        <v>4.9406564584124654E-324</v>
      </c>
      <c r="P9" s="78">
        <v>997.72920999999997</v>
      </c>
      <c r="Q9" s="265">
        <v>0.97366143625900003</v>
      </c>
    </row>
    <row r="10" spans="1:17" ht="14.4" customHeight="1" x14ac:dyDescent="0.3">
      <c r="A10" s="25" t="s">
        <v>55</v>
      </c>
      <c r="B10" s="76">
        <v>166.00906466213399</v>
      </c>
      <c r="C10" s="77">
        <v>13.834088721843999</v>
      </c>
      <c r="D10" s="77">
        <v>13.270110000000001</v>
      </c>
      <c r="E10" s="77">
        <v>12.023210000000001</v>
      </c>
      <c r="F10" s="77">
        <v>14.75802</v>
      </c>
      <c r="G10" s="77">
        <v>12.47329</v>
      </c>
      <c r="H10" s="77">
        <v>13.50187</v>
      </c>
      <c r="I10" s="77">
        <v>12.150449999999999</v>
      </c>
      <c r="J10" s="77">
        <v>1.06636</v>
      </c>
      <c r="K10" s="77">
        <v>17.016279999999998</v>
      </c>
      <c r="L10" s="77">
        <v>4.9406564584124654E-324</v>
      </c>
      <c r="M10" s="77">
        <v>4.9406564584124654E-324</v>
      </c>
      <c r="N10" s="77">
        <v>4.9406564584124654E-324</v>
      </c>
      <c r="O10" s="77">
        <v>4.9406564584124654E-324</v>
      </c>
      <c r="P10" s="78">
        <v>96.259590000000003</v>
      </c>
      <c r="Q10" s="265">
        <v>0.86976807738700002</v>
      </c>
    </row>
    <row r="11" spans="1:17" ht="14.4" customHeight="1" x14ac:dyDescent="0.3">
      <c r="A11" s="25" t="s">
        <v>56</v>
      </c>
      <c r="B11" s="76">
        <v>379.58952953477399</v>
      </c>
      <c r="C11" s="77">
        <v>31.632460794564</v>
      </c>
      <c r="D11" s="77">
        <v>18.576409999999999</v>
      </c>
      <c r="E11" s="77">
        <v>30.408670000000001</v>
      </c>
      <c r="F11" s="77">
        <v>25.265229999999999</v>
      </c>
      <c r="G11" s="77">
        <v>20.304539999999999</v>
      </c>
      <c r="H11" s="77">
        <v>16.47109</v>
      </c>
      <c r="I11" s="77">
        <v>55.625889999999998</v>
      </c>
      <c r="J11" s="77">
        <v>16.632639999999999</v>
      </c>
      <c r="K11" s="77">
        <v>18.248999999999999</v>
      </c>
      <c r="L11" s="77">
        <v>4.9406564584124654E-324</v>
      </c>
      <c r="M11" s="77">
        <v>4.9406564584124654E-324</v>
      </c>
      <c r="N11" s="77">
        <v>4.9406564584124654E-324</v>
      </c>
      <c r="O11" s="77">
        <v>4.9406564584124654E-324</v>
      </c>
      <c r="P11" s="78">
        <v>201.53346999999999</v>
      </c>
      <c r="Q11" s="265">
        <v>0.79638710100999999</v>
      </c>
    </row>
    <row r="12" spans="1:17" ht="14.4" customHeight="1" x14ac:dyDescent="0.3">
      <c r="A12" s="25" t="s">
        <v>57</v>
      </c>
      <c r="B12" s="76">
        <v>1.8363050135850001</v>
      </c>
      <c r="C12" s="77">
        <v>0.153025417798</v>
      </c>
      <c r="D12" s="77">
        <v>4.9406564584124654E-324</v>
      </c>
      <c r="E12" s="77">
        <v>4.9978800000000003</v>
      </c>
      <c r="F12" s="77">
        <v>4.9406564584124654E-324</v>
      </c>
      <c r="G12" s="77">
        <v>0.907499999999</v>
      </c>
      <c r="H12" s="77">
        <v>4.9406564584124654E-324</v>
      </c>
      <c r="I12" s="77">
        <v>3.2300000000000002E-2</v>
      </c>
      <c r="J12" s="77">
        <v>10.234</v>
      </c>
      <c r="K12" s="77">
        <v>3569.6212</v>
      </c>
      <c r="L12" s="77">
        <v>4.9406564584124654E-324</v>
      </c>
      <c r="M12" s="77">
        <v>4.9406564584124654E-324</v>
      </c>
      <c r="N12" s="77">
        <v>4.9406564584124654E-324</v>
      </c>
      <c r="O12" s="77">
        <v>4.9406564584124654E-324</v>
      </c>
      <c r="P12" s="78">
        <v>3585.79288</v>
      </c>
      <c r="Q12" s="265">
        <v>2929.0827396365198</v>
      </c>
    </row>
    <row r="13" spans="1:17" ht="14.4" customHeight="1" x14ac:dyDescent="0.3">
      <c r="A13" s="25" t="s">
        <v>58</v>
      </c>
      <c r="B13" s="76">
        <v>69.790253047554003</v>
      </c>
      <c r="C13" s="77">
        <v>5.8158544206289999</v>
      </c>
      <c r="D13" s="77">
        <v>4.1153000000000004</v>
      </c>
      <c r="E13" s="77">
        <v>6.6728199999999998</v>
      </c>
      <c r="F13" s="77">
        <v>2.5733899999999998</v>
      </c>
      <c r="G13" s="77">
        <v>5.6213999999990003</v>
      </c>
      <c r="H13" s="77">
        <v>5.5194400000000003</v>
      </c>
      <c r="I13" s="77">
        <v>2.64683</v>
      </c>
      <c r="J13" s="77">
        <v>3.2829000000000002</v>
      </c>
      <c r="K13" s="77">
        <v>7.7259099999999998</v>
      </c>
      <c r="L13" s="77">
        <v>4.9406564584124654E-324</v>
      </c>
      <c r="M13" s="77">
        <v>4.9406564584124654E-324</v>
      </c>
      <c r="N13" s="77">
        <v>4.9406564584124654E-324</v>
      </c>
      <c r="O13" s="77">
        <v>4.9406564584124654E-324</v>
      </c>
      <c r="P13" s="78">
        <v>38.157989999999998</v>
      </c>
      <c r="Q13" s="265">
        <v>0.82012863545500003</v>
      </c>
    </row>
    <row r="14" spans="1:17" ht="14.4" customHeight="1" x14ac:dyDescent="0.3">
      <c r="A14" s="25" t="s">
        <v>59</v>
      </c>
      <c r="B14" s="76">
        <v>2350.90778969948</v>
      </c>
      <c r="C14" s="77">
        <v>195.90898247495701</v>
      </c>
      <c r="D14" s="77">
        <v>278.60300000000001</v>
      </c>
      <c r="E14" s="77">
        <v>237.53899999999999</v>
      </c>
      <c r="F14" s="77">
        <v>252.00700000000001</v>
      </c>
      <c r="G14" s="77">
        <v>171.07400000000001</v>
      </c>
      <c r="H14" s="77">
        <v>131.994</v>
      </c>
      <c r="I14" s="77">
        <v>142.86500000000001</v>
      </c>
      <c r="J14" s="77">
        <v>136.87100000000001</v>
      </c>
      <c r="K14" s="77">
        <v>129.67599999999999</v>
      </c>
      <c r="L14" s="77">
        <v>4.9406564584124654E-324</v>
      </c>
      <c r="M14" s="77">
        <v>4.9406564584124654E-324</v>
      </c>
      <c r="N14" s="77">
        <v>4.9406564584124654E-324</v>
      </c>
      <c r="O14" s="77">
        <v>4.9406564584124654E-324</v>
      </c>
      <c r="P14" s="78">
        <v>1480.6289999999999</v>
      </c>
      <c r="Q14" s="265">
        <v>0.94471740224300005</v>
      </c>
    </row>
    <row r="15" spans="1:17" ht="14.4" customHeight="1" x14ac:dyDescent="0.3">
      <c r="A15" s="25" t="s">
        <v>60</v>
      </c>
      <c r="B15" s="76">
        <v>4.9406564584124654E-324</v>
      </c>
      <c r="C15" s="77">
        <v>0</v>
      </c>
      <c r="D15" s="77">
        <v>4.9406564584124654E-324</v>
      </c>
      <c r="E15" s="77">
        <v>4.9406564584124654E-324</v>
      </c>
      <c r="F15" s="77">
        <v>4.9406564584124654E-324</v>
      </c>
      <c r="G15" s="77">
        <v>4.9406564584124654E-324</v>
      </c>
      <c r="H15" s="77">
        <v>4.9406564584124654E-324</v>
      </c>
      <c r="I15" s="77">
        <v>4.9406564584124654E-324</v>
      </c>
      <c r="J15" s="77">
        <v>4.9406564584124654E-324</v>
      </c>
      <c r="K15" s="77">
        <v>4.9406564584124654E-324</v>
      </c>
      <c r="L15" s="77">
        <v>4.9406564584124654E-324</v>
      </c>
      <c r="M15" s="77">
        <v>4.9406564584124654E-324</v>
      </c>
      <c r="N15" s="77">
        <v>4.9406564584124654E-324</v>
      </c>
      <c r="O15" s="77">
        <v>4.9406564584124654E-324</v>
      </c>
      <c r="P15" s="78">
        <v>3.9525251667299724E-323</v>
      </c>
      <c r="Q15" s="265" t="s">
        <v>246</v>
      </c>
    </row>
    <row r="16" spans="1:17" ht="14.4" customHeight="1" x14ac:dyDescent="0.3">
      <c r="A16" s="25" t="s">
        <v>61</v>
      </c>
      <c r="B16" s="76">
        <v>0</v>
      </c>
      <c r="C16" s="77">
        <v>0</v>
      </c>
      <c r="D16" s="77">
        <v>4.9406564584124654E-324</v>
      </c>
      <c r="E16" s="77">
        <v>4.9406564584124654E-324</v>
      </c>
      <c r="F16" s="77">
        <v>4.9406564584124654E-324</v>
      </c>
      <c r="G16" s="77">
        <v>4.9406564584124654E-324</v>
      </c>
      <c r="H16" s="77">
        <v>4.9406564584124654E-324</v>
      </c>
      <c r="I16" s="77">
        <v>4.9406564584124654E-324</v>
      </c>
      <c r="J16" s="77">
        <v>4.9406564584124654E-324</v>
      </c>
      <c r="K16" s="77">
        <v>4.9406564584124654E-324</v>
      </c>
      <c r="L16" s="77">
        <v>4.9406564584124654E-324</v>
      </c>
      <c r="M16" s="77">
        <v>4.9406564584124654E-324</v>
      </c>
      <c r="N16" s="77">
        <v>4.9406564584124654E-324</v>
      </c>
      <c r="O16" s="77">
        <v>4.9406564584124654E-324</v>
      </c>
      <c r="P16" s="78">
        <v>3.9525251667299724E-323</v>
      </c>
      <c r="Q16" s="265" t="s">
        <v>246</v>
      </c>
    </row>
    <row r="17" spans="1:17" ht="14.4" customHeight="1" x14ac:dyDescent="0.3">
      <c r="A17" s="25" t="s">
        <v>62</v>
      </c>
      <c r="B17" s="76">
        <v>548.46797150890802</v>
      </c>
      <c r="C17" s="77">
        <v>45.705664292408997</v>
      </c>
      <c r="D17" s="77">
        <v>124.97751</v>
      </c>
      <c r="E17" s="77">
        <v>8.2364999999999995</v>
      </c>
      <c r="F17" s="77">
        <v>28.592300000000002</v>
      </c>
      <c r="G17" s="77">
        <v>363.22277000000003</v>
      </c>
      <c r="H17" s="77">
        <v>3.5173299999999998</v>
      </c>
      <c r="I17" s="77">
        <v>10.05114</v>
      </c>
      <c r="J17" s="77">
        <v>99.521029999999996</v>
      </c>
      <c r="K17" s="77">
        <v>155.02599000000001</v>
      </c>
      <c r="L17" s="77">
        <v>4.9406564584124654E-324</v>
      </c>
      <c r="M17" s="77">
        <v>4.9406564584124654E-324</v>
      </c>
      <c r="N17" s="77">
        <v>4.9406564584124654E-324</v>
      </c>
      <c r="O17" s="77">
        <v>4.9406564584124654E-324</v>
      </c>
      <c r="P17" s="78">
        <v>793.14457000000004</v>
      </c>
      <c r="Q17" s="265">
        <v>2.1691637740059999</v>
      </c>
    </row>
    <row r="18" spans="1:17" ht="14.4" customHeight="1" x14ac:dyDescent="0.3">
      <c r="A18" s="25" t="s">
        <v>63</v>
      </c>
      <c r="B18" s="76">
        <v>0</v>
      </c>
      <c r="C18" s="77">
        <v>0</v>
      </c>
      <c r="D18" s="77">
        <v>4.9406564584124654E-324</v>
      </c>
      <c r="E18" s="77">
        <v>2.6139999999999999</v>
      </c>
      <c r="F18" s="77">
        <v>0.81799999999999995</v>
      </c>
      <c r="G18" s="77">
        <v>0.35</v>
      </c>
      <c r="H18" s="77">
        <v>4.9406564584124654E-324</v>
      </c>
      <c r="I18" s="77">
        <v>3.88</v>
      </c>
      <c r="J18" s="77">
        <v>4.9406564584124654E-324</v>
      </c>
      <c r="K18" s="77">
        <v>4.9406564584124654E-324</v>
      </c>
      <c r="L18" s="77">
        <v>4.9406564584124654E-324</v>
      </c>
      <c r="M18" s="77">
        <v>4.9406564584124654E-324</v>
      </c>
      <c r="N18" s="77">
        <v>4.9406564584124654E-324</v>
      </c>
      <c r="O18" s="77">
        <v>4.9406564584124654E-324</v>
      </c>
      <c r="P18" s="78">
        <v>7.6619999999999999</v>
      </c>
      <c r="Q18" s="265" t="s">
        <v>246</v>
      </c>
    </row>
    <row r="19" spans="1:17" ht="14.4" customHeight="1" x14ac:dyDescent="0.3">
      <c r="A19" s="25" t="s">
        <v>64</v>
      </c>
      <c r="B19" s="76">
        <v>3868.23043412895</v>
      </c>
      <c r="C19" s="77">
        <v>322.35253617741199</v>
      </c>
      <c r="D19" s="77">
        <v>130.41288</v>
      </c>
      <c r="E19" s="77">
        <v>258.51364000000001</v>
      </c>
      <c r="F19" s="77">
        <v>313.81166999999999</v>
      </c>
      <c r="G19" s="77">
        <v>274.61738000000003</v>
      </c>
      <c r="H19" s="77">
        <v>232.97465</v>
      </c>
      <c r="I19" s="77">
        <v>433.80372</v>
      </c>
      <c r="J19" s="77">
        <v>100.50476999999999</v>
      </c>
      <c r="K19" s="77">
        <v>417.48086999999998</v>
      </c>
      <c r="L19" s="77">
        <v>4.9406564584124654E-324</v>
      </c>
      <c r="M19" s="77">
        <v>4.9406564584124654E-324</v>
      </c>
      <c r="N19" s="77">
        <v>4.9406564584124654E-324</v>
      </c>
      <c r="O19" s="77">
        <v>4.9406564584124654E-324</v>
      </c>
      <c r="P19" s="78">
        <v>2162.11958</v>
      </c>
      <c r="Q19" s="265">
        <v>0.83841421167300001</v>
      </c>
    </row>
    <row r="20" spans="1:17" ht="14.4" customHeight="1" x14ac:dyDescent="0.3">
      <c r="A20" s="25" t="s">
        <v>65</v>
      </c>
      <c r="B20" s="76">
        <v>21405.996255933402</v>
      </c>
      <c r="C20" s="77">
        <v>1783.83302132778</v>
      </c>
      <c r="D20" s="77">
        <v>1844.31664</v>
      </c>
      <c r="E20" s="77">
        <v>1802.5413699999999</v>
      </c>
      <c r="F20" s="77">
        <v>1821.797</v>
      </c>
      <c r="G20" s="77">
        <v>1849.7160699999999</v>
      </c>
      <c r="H20" s="77">
        <v>1792.18417</v>
      </c>
      <c r="I20" s="77">
        <v>1798.4019900000001</v>
      </c>
      <c r="J20" s="77">
        <v>2618.8906900000002</v>
      </c>
      <c r="K20" s="77">
        <v>1848.3596399999999</v>
      </c>
      <c r="L20" s="77">
        <v>4.9406564584124654E-324</v>
      </c>
      <c r="M20" s="77">
        <v>4.9406564584124654E-324</v>
      </c>
      <c r="N20" s="77">
        <v>4.9406564584124654E-324</v>
      </c>
      <c r="O20" s="77">
        <v>4.9406564584124654E-324</v>
      </c>
      <c r="P20" s="78">
        <v>15376.20757</v>
      </c>
      <c r="Q20" s="265">
        <v>1.077469652859</v>
      </c>
    </row>
    <row r="21" spans="1:17" ht="14.4" customHeight="1" x14ac:dyDescent="0.3">
      <c r="A21" s="26" t="s">
        <v>66</v>
      </c>
      <c r="B21" s="76">
        <v>11851.9999999994</v>
      </c>
      <c r="C21" s="77">
        <v>987.66666666661297</v>
      </c>
      <c r="D21" s="77">
        <v>987.67899999999997</v>
      </c>
      <c r="E21" s="77">
        <v>987.67899999999997</v>
      </c>
      <c r="F21" s="77">
        <v>988.30700000000002</v>
      </c>
      <c r="G21" s="77">
        <v>988.30699999999899</v>
      </c>
      <c r="H21" s="77">
        <v>988.30499999999995</v>
      </c>
      <c r="I21" s="77">
        <v>988.30399999999997</v>
      </c>
      <c r="J21" s="77">
        <v>988.30399999999997</v>
      </c>
      <c r="K21" s="77">
        <v>988.30399999999997</v>
      </c>
      <c r="L21" s="77">
        <v>1.4821969375237396E-323</v>
      </c>
      <c r="M21" s="77">
        <v>1.4821969375237396E-323</v>
      </c>
      <c r="N21" s="77">
        <v>1.4821969375237396E-323</v>
      </c>
      <c r="O21" s="77">
        <v>1.4821969375237396E-323</v>
      </c>
      <c r="P21" s="78">
        <v>7905.1890000000003</v>
      </c>
      <c r="Q21" s="265">
        <v>1.0004879767120001</v>
      </c>
    </row>
    <row r="22" spans="1:17" ht="14.4" customHeight="1" x14ac:dyDescent="0.3">
      <c r="A22" s="25" t="s">
        <v>67</v>
      </c>
      <c r="B22" s="76">
        <v>0</v>
      </c>
      <c r="C22" s="77">
        <v>0</v>
      </c>
      <c r="D22" s="77">
        <v>4.9406564584124654E-324</v>
      </c>
      <c r="E22" s="77">
        <v>4.9406564584124654E-324</v>
      </c>
      <c r="F22" s="77">
        <v>6.6120000000000001</v>
      </c>
      <c r="G22" s="77">
        <v>4.9406564584124654E-324</v>
      </c>
      <c r="H22" s="77">
        <v>4.9406564584124654E-324</v>
      </c>
      <c r="I22" s="77">
        <v>4.9406564584124654E-324</v>
      </c>
      <c r="J22" s="77">
        <v>4.9406564584124654E-324</v>
      </c>
      <c r="K22" s="77">
        <v>10.638</v>
      </c>
      <c r="L22" s="77">
        <v>4.9406564584124654E-324</v>
      </c>
      <c r="M22" s="77">
        <v>4.9406564584124654E-324</v>
      </c>
      <c r="N22" s="77">
        <v>4.9406564584124654E-324</v>
      </c>
      <c r="O22" s="77">
        <v>4.9406564584124654E-324</v>
      </c>
      <c r="P22" s="78">
        <v>17.25</v>
      </c>
      <c r="Q22" s="265" t="s">
        <v>246</v>
      </c>
    </row>
    <row r="23" spans="1:17" ht="14.4" customHeight="1" x14ac:dyDescent="0.3">
      <c r="A23" s="26" t="s">
        <v>68</v>
      </c>
      <c r="B23" s="76">
        <v>1.9762625833649862E-323</v>
      </c>
      <c r="C23" s="77">
        <v>0</v>
      </c>
      <c r="D23" s="77">
        <v>1.9762625833649862E-323</v>
      </c>
      <c r="E23" s="77">
        <v>1.9762625833649862E-323</v>
      </c>
      <c r="F23" s="77">
        <v>1.9762625833649862E-323</v>
      </c>
      <c r="G23" s="77">
        <v>1.9762625833649862E-323</v>
      </c>
      <c r="H23" s="77">
        <v>1.9762625833649862E-323</v>
      </c>
      <c r="I23" s="77">
        <v>1.9762625833649862E-323</v>
      </c>
      <c r="J23" s="77">
        <v>1.9762625833649862E-323</v>
      </c>
      <c r="K23" s="77">
        <v>1.9762625833649862E-323</v>
      </c>
      <c r="L23" s="77">
        <v>1.9762625833649862E-323</v>
      </c>
      <c r="M23" s="77">
        <v>1.9762625833649862E-323</v>
      </c>
      <c r="N23" s="77">
        <v>1.9762625833649862E-323</v>
      </c>
      <c r="O23" s="77">
        <v>1.9762625833649862E-323</v>
      </c>
      <c r="P23" s="78">
        <v>1.5810100666919889E-322</v>
      </c>
      <c r="Q23" s="265" t="s">
        <v>246</v>
      </c>
    </row>
    <row r="24" spans="1:17" ht="14.4" customHeight="1" x14ac:dyDescent="0.3">
      <c r="A24" s="26" t="s">
        <v>69</v>
      </c>
      <c r="B24" s="76">
        <v>-2.91038304567337E-11</v>
      </c>
      <c r="C24" s="77">
        <v>-1.8189894035458601E-12</v>
      </c>
      <c r="D24" s="77">
        <v>36.236499999998003</v>
      </c>
      <c r="E24" s="77">
        <v>9.0949470177292804E-13</v>
      </c>
      <c r="F24" s="77">
        <v>1.4</v>
      </c>
      <c r="G24" s="77">
        <v>8.8499999999989996</v>
      </c>
      <c r="H24" s="77">
        <v>2.5499999998000001E-2</v>
      </c>
      <c r="I24" s="77">
        <v>0.57099999999999995</v>
      </c>
      <c r="J24" s="77">
        <v>0.75</v>
      </c>
      <c r="K24" s="77">
        <v>-1.8189894035458601E-12</v>
      </c>
      <c r="L24" s="77">
        <v>-1.0869444208507424E-322</v>
      </c>
      <c r="M24" s="77">
        <v>-1.0869444208507424E-322</v>
      </c>
      <c r="N24" s="77">
        <v>-1.0869444208507424E-322</v>
      </c>
      <c r="O24" s="77">
        <v>-1.0869444208507424E-322</v>
      </c>
      <c r="P24" s="78">
        <v>47.832999999995998</v>
      </c>
      <c r="Q24" s="265"/>
    </row>
    <row r="25" spans="1:17" ht="14.4" customHeight="1" x14ac:dyDescent="0.3">
      <c r="A25" s="27" t="s">
        <v>70</v>
      </c>
      <c r="B25" s="79">
        <v>85712.270570204302</v>
      </c>
      <c r="C25" s="80">
        <v>7142.6892141836897</v>
      </c>
      <c r="D25" s="80">
        <v>6864.99424</v>
      </c>
      <c r="E25" s="80">
        <v>7117.0425999999998</v>
      </c>
      <c r="F25" s="80">
        <v>7091.1911099999998</v>
      </c>
      <c r="G25" s="80">
        <v>7342.4704199999896</v>
      </c>
      <c r="H25" s="80">
        <v>7459.0182199999999</v>
      </c>
      <c r="I25" s="80">
        <v>6324.1189100000001</v>
      </c>
      <c r="J25" s="80">
        <v>6748.48297</v>
      </c>
      <c r="K25" s="80">
        <v>10533.871950000001</v>
      </c>
      <c r="L25" s="80">
        <v>4.9406564584124654E-324</v>
      </c>
      <c r="M25" s="80">
        <v>4.9406564584124654E-324</v>
      </c>
      <c r="N25" s="80">
        <v>4.9406564584124654E-324</v>
      </c>
      <c r="O25" s="80">
        <v>4.9406564584124654E-324</v>
      </c>
      <c r="P25" s="81">
        <v>59481.190419999999</v>
      </c>
      <c r="Q25" s="266">
        <v>1.040945304988</v>
      </c>
    </row>
    <row r="26" spans="1:17" ht="14.4" customHeight="1" x14ac:dyDescent="0.3">
      <c r="A26" s="25" t="s">
        <v>71</v>
      </c>
      <c r="B26" s="76">
        <v>5511.44837849745</v>
      </c>
      <c r="C26" s="77">
        <v>459.28736487478699</v>
      </c>
      <c r="D26" s="77">
        <v>427.15940000000001</v>
      </c>
      <c r="E26" s="77">
        <v>360.89407</v>
      </c>
      <c r="F26" s="77">
        <v>319.22494</v>
      </c>
      <c r="G26" s="77">
        <v>370.71062999999998</v>
      </c>
      <c r="H26" s="77">
        <v>403.61</v>
      </c>
      <c r="I26" s="77">
        <v>660.21108000000004</v>
      </c>
      <c r="J26" s="77">
        <v>426.18396999999999</v>
      </c>
      <c r="K26" s="77">
        <v>369.23588999999998</v>
      </c>
      <c r="L26" s="77">
        <v>4.9406564584124654E-324</v>
      </c>
      <c r="M26" s="77">
        <v>4.9406564584124654E-324</v>
      </c>
      <c r="N26" s="77">
        <v>4.9406564584124654E-324</v>
      </c>
      <c r="O26" s="77">
        <v>4.9406564584124654E-324</v>
      </c>
      <c r="P26" s="78">
        <v>3337.2299800000001</v>
      </c>
      <c r="Q26" s="265">
        <v>0.90826306012900004</v>
      </c>
    </row>
    <row r="27" spans="1:17" ht="14.4" customHeight="1" x14ac:dyDescent="0.3">
      <c r="A27" s="28" t="s">
        <v>72</v>
      </c>
      <c r="B27" s="79">
        <v>91223.718948701804</v>
      </c>
      <c r="C27" s="80">
        <v>7601.9765790584797</v>
      </c>
      <c r="D27" s="80">
        <v>7292.1536400000005</v>
      </c>
      <c r="E27" s="80">
        <v>7477.93667</v>
      </c>
      <c r="F27" s="80">
        <v>7410.4160499999998</v>
      </c>
      <c r="G27" s="80">
        <v>7713.1810499999901</v>
      </c>
      <c r="H27" s="80">
        <v>7862.6282199999996</v>
      </c>
      <c r="I27" s="80">
        <v>6984.3299900000002</v>
      </c>
      <c r="J27" s="80">
        <v>7174.6669400000001</v>
      </c>
      <c r="K27" s="80">
        <v>10903.107840000001</v>
      </c>
      <c r="L27" s="80">
        <v>9.8813129168249309E-324</v>
      </c>
      <c r="M27" s="80">
        <v>9.8813129168249309E-324</v>
      </c>
      <c r="N27" s="80">
        <v>9.8813129168249309E-324</v>
      </c>
      <c r="O27" s="80">
        <v>9.8813129168249309E-324</v>
      </c>
      <c r="P27" s="81">
        <v>62818.420400000003</v>
      </c>
      <c r="Q27" s="266">
        <v>1.0329290636890001</v>
      </c>
    </row>
    <row r="28" spans="1:17" ht="14.4" customHeight="1" x14ac:dyDescent="0.3">
      <c r="A28" s="26" t="s">
        <v>73</v>
      </c>
      <c r="B28" s="76">
        <v>27.174233349224</v>
      </c>
      <c r="C28" s="77">
        <v>2.2645194457679998</v>
      </c>
      <c r="D28" s="77">
        <v>1.2351641146031164E-322</v>
      </c>
      <c r="E28" s="77">
        <v>26.841000000000001</v>
      </c>
      <c r="F28" s="77">
        <v>1.2351641146031164E-322</v>
      </c>
      <c r="G28" s="77">
        <v>1.2351641146031164E-322</v>
      </c>
      <c r="H28" s="77">
        <v>5.77433</v>
      </c>
      <c r="I28" s="77">
        <v>1.2351641146031164E-322</v>
      </c>
      <c r="J28" s="77">
        <v>0.2445</v>
      </c>
      <c r="K28" s="77">
        <v>1.2351641146031164E-322</v>
      </c>
      <c r="L28" s="77">
        <v>1.2351641146031164E-322</v>
      </c>
      <c r="M28" s="77">
        <v>1.2351641146031164E-322</v>
      </c>
      <c r="N28" s="77">
        <v>1.2351641146031164E-322</v>
      </c>
      <c r="O28" s="77">
        <v>1.2351641146031164E-322</v>
      </c>
      <c r="P28" s="78">
        <v>32.859830000000002</v>
      </c>
      <c r="Q28" s="265">
        <v>1.813841235797</v>
      </c>
    </row>
    <row r="29" spans="1:17" ht="14.4" customHeight="1" x14ac:dyDescent="0.3">
      <c r="A29" s="26" t="s">
        <v>74</v>
      </c>
      <c r="B29" s="76">
        <v>9.8813129168249309E-324</v>
      </c>
      <c r="C29" s="77">
        <v>0</v>
      </c>
      <c r="D29" s="77">
        <v>9.8813129168249309E-324</v>
      </c>
      <c r="E29" s="77">
        <v>9.8813129168249309E-324</v>
      </c>
      <c r="F29" s="77">
        <v>9.8813129168249309E-324</v>
      </c>
      <c r="G29" s="77">
        <v>9.8813129168249309E-324</v>
      </c>
      <c r="H29" s="77">
        <v>9.8813129168249309E-324</v>
      </c>
      <c r="I29" s="77">
        <v>9.8813129168249309E-324</v>
      </c>
      <c r="J29" s="77">
        <v>9.8813129168249309E-324</v>
      </c>
      <c r="K29" s="77">
        <v>9.8813129168249309E-324</v>
      </c>
      <c r="L29" s="77">
        <v>9.8813129168249309E-324</v>
      </c>
      <c r="M29" s="77">
        <v>9.8813129168249309E-324</v>
      </c>
      <c r="N29" s="77">
        <v>9.8813129168249309E-324</v>
      </c>
      <c r="O29" s="77">
        <v>9.8813129168249309E-324</v>
      </c>
      <c r="P29" s="78">
        <v>7.9050503334599447E-323</v>
      </c>
      <c r="Q29" s="265" t="s">
        <v>246</v>
      </c>
    </row>
    <row r="30" spans="1:17" ht="14.4" customHeight="1" x14ac:dyDescent="0.3">
      <c r="A30" s="26" t="s">
        <v>75</v>
      </c>
      <c r="B30" s="76">
        <v>4.9406564584124654E-323</v>
      </c>
      <c r="C30" s="77">
        <v>0</v>
      </c>
      <c r="D30" s="77">
        <v>4.9406564584124654E-323</v>
      </c>
      <c r="E30" s="77">
        <v>4.9406564584124654E-323</v>
      </c>
      <c r="F30" s="77">
        <v>4.9406564584124654E-323</v>
      </c>
      <c r="G30" s="77">
        <v>4.9406564584124654E-323</v>
      </c>
      <c r="H30" s="77">
        <v>4.9406564584124654E-323</v>
      </c>
      <c r="I30" s="77">
        <v>4.9406564584124654E-323</v>
      </c>
      <c r="J30" s="77">
        <v>4.9406564584124654E-323</v>
      </c>
      <c r="K30" s="77">
        <v>4.9406564584124654E-323</v>
      </c>
      <c r="L30" s="77">
        <v>4.9406564584124654E-323</v>
      </c>
      <c r="M30" s="77">
        <v>4.9406564584124654E-323</v>
      </c>
      <c r="N30" s="77">
        <v>4.9406564584124654E-323</v>
      </c>
      <c r="O30" s="77">
        <v>4.9406564584124654E-323</v>
      </c>
      <c r="P30" s="78">
        <v>3.9525251667299724E-322</v>
      </c>
      <c r="Q30" s="265">
        <v>0</v>
      </c>
    </row>
    <row r="31" spans="1:17" ht="14.4" customHeight="1" thickBot="1" x14ac:dyDescent="0.35">
      <c r="A31" s="29" t="s">
        <v>76</v>
      </c>
      <c r="B31" s="82">
        <v>2.4703282292062327E-323</v>
      </c>
      <c r="C31" s="83">
        <v>0</v>
      </c>
      <c r="D31" s="83">
        <v>2.4703282292062327E-323</v>
      </c>
      <c r="E31" s="83">
        <v>2.4703282292062327E-323</v>
      </c>
      <c r="F31" s="83">
        <v>2.4703282292062327E-323</v>
      </c>
      <c r="G31" s="83">
        <v>2.4703282292062327E-323</v>
      </c>
      <c r="H31" s="83">
        <v>2.4703282292062327E-323</v>
      </c>
      <c r="I31" s="83">
        <v>2.4703282292062327E-323</v>
      </c>
      <c r="J31" s="83">
        <v>2.4703282292062327E-323</v>
      </c>
      <c r="K31" s="83">
        <v>2.4703282292062327E-323</v>
      </c>
      <c r="L31" s="83">
        <v>2.4703282292062327E-323</v>
      </c>
      <c r="M31" s="83">
        <v>2.4703282292062327E-323</v>
      </c>
      <c r="N31" s="83">
        <v>2.4703282292062327E-323</v>
      </c>
      <c r="O31" s="83">
        <v>2.4703282292062327E-323</v>
      </c>
      <c r="P31" s="84">
        <v>1.9762625833649862E-322</v>
      </c>
      <c r="Q31" s="267" t="s">
        <v>246</v>
      </c>
    </row>
    <row r="32" spans="1:17" ht="14.4" customHeight="1" x14ac:dyDescent="0.3">
      <c r="A32" s="409" t="s">
        <v>77</v>
      </c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</row>
    <row r="33" spans="1:17" ht="14.4" customHeight="1" x14ac:dyDescent="0.3">
      <c r="A33" s="403"/>
      <c r="B33" s="403"/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</row>
    <row r="34" spans="1:17" ht="14.4" customHeight="1" x14ac:dyDescent="0.3">
      <c r="A34" s="409" t="s">
        <v>78</v>
      </c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</row>
    <row r="35" spans="1:17" ht="14.4" customHeight="1" x14ac:dyDescent="0.3">
      <c r="A35" s="403"/>
      <c r="B35" s="403"/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</row>
    <row r="36" spans="1:17" ht="14.4" customHeight="1" x14ac:dyDescent="0.3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403"/>
      <c r="Q36" s="403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9" customWidth="1"/>
    <col min="2" max="11" width="10" style="69" customWidth="1"/>
    <col min="12" max="16384" width="8.88671875" style="69"/>
  </cols>
  <sheetData>
    <row r="1" spans="1:11" s="85" customFormat="1" ht="18.600000000000001" customHeight="1" thickBot="1" x14ac:dyDescent="0.4">
      <c r="A1" s="404" t="s">
        <v>79</v>
      </c>
      <c r="B1" s="404"/>
      <c r="C1" s="404"/>
      <c r="D1" s="404"/>
      <c r="E1" s="404"/>
      <c r="F1" s="404"/>
      <c r="G1" s="404"/>
      <c r="H1" s="410"/>
      <c r="I1" s="410"/>
      <c r="J1" s="410"/>
      <c r="K1" s="410"/>
    </row>
    <row r="2" spans="1:11" s="85" customFormat="1" ht="14.4" customHeight="1" thickBot="1" x14ac:dyDescent="0.35">
      <c r="A2" s="521" t="s">
        <v>245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4.4" customHeight="1" x14ac:dyDescent="0.3">
      <c r="A3" s="152"/>
      <c r="B3" s="405" t="s">
        <v>80</v>
      </c>
      <c r="C3" s="406"/>
      <c r="D3" s="406"/>
      <c r="E3" s="406"/>
      <c r="F3" s="413" t="s">
        <v>81</v>
      </c>
      <c r="G3" s="406"/>
      <c r="H3" s="406"/>
      <c r="I3" s="406"/>
      <c r="J3" s="406"/>
      <c r="K3" s="414"/>
    </row>
    <row r="4" spans="1:11" ht="14.4" customHeight="1" x14ac:dyDescent="0.3">
      <c r="A4" s="153"/>
      <c r="B4" s="411"/>
      <c r="C4" s="412"/>
      <c r="D4" s="412"/>
      <c r="E4" s="412"/>
      <c r="F4" s="415" t="s">
        <v>166</v>
      </c>
      <c r="G4" s="417" t="s">
        <v>82</v>
      </c>
      <c r="H4" s="63" t="s">
        <v>226</v>
      </c>
      <c r="I4" s="415" t="s">
        <v>83</v>
      </c>
      <c r="J4" s="417" t="s">
        <v>84</v>
      </c>
      <c r="K4" s="418" t="s">
        <v>85</v>
      </c>
    </row>
    <row r="5" spans="1:11" ht="42" thickBot="1" x14ac:dyDescent="0.35">
      <c r="A5" s="154"/>
      <c r="B5" s="34" t="s">
        <v>167</v>
      </c>
      <c r="C5" s="35" t="s">
        <v>86</v>
      </c>
      <c r="D5" s="36" t="s">
        <v>87</v>
      </c>
      <c r="E5" s="36" t="s">
        <v>88</v>
      </c>
      <c r="F5" s="416"/>
      <c r="G5" s="416"/>
      <c r="H5" s="35" t="s">
        <v>89</v>
      </c>
      <c r="I5" s="416"/>
      <c r="J5" s="416"/>
      <c r="K5" s="419"/>
    </row>
    <row r="6" spans="1:11" ht="14.4" customHeight="1" thickBot="1" x14ac:dyDescent="0.35">
      <c r="A6" s="540" t="s">
        <v>248</v>
      </c>
      <c r="B6" s="522">
        <v>94133.774962096199</v>
      </c>
      <c r="C6" s="522">
        <v>92088.033679999993</v>
      </c>
      <c r="D6" s="523">
        <v>-2045.7412820961599</v>
      </c>
      <c r="E6" s="524">
        <v>0.97826772289800001</v>
      </c>
      <c r="F6" s="522">
        <v>85712.2705702065</v>
      </c>
      <c r="G6" s="523">
        <v>57141.513713471002</v>
      </c>
      <c r="H6" s="525">
        <v>10533.871950000001</v>
      </c>
      <c r="I6" s="522">
        <v>59481.190419999999</v>
      </c>
      <c r="J6" s="523">
        <v>2339.6767065290001</v>
      </c>
      <c r="K6" s="526">
        <v>0.69396353665900001</v>
      </c>
    </row>
    <row r="7" spans="1:11" ht="14.4" customHeight="1" thickBot="1" x14ac:dyDescent="0.35">
      <c r="A7" s="541" t="s">
        <v>249</v>
      </c>
      <c r="B7" s="522">
        <v>52382.935615962699</v>
      </c>
      <c r="C7" s="522">
        <v>48124.497990000098</v>
      </c>
      <c r="D7" s="523">
        <v>-4258.4376259626197</v>
      </c>
      <c r="E7" s="524">
        <v>0.918705632361</v>
      </c>
      <c r="F7" s="522">
        <v>48037.575908635903</v>
      </c>
      <c r="G7" s="523">
        <v>32025.0506057573</v>
      </c>
      <c r="H7" s="525">
        <v>7114.0634499999996</v>
      </c>
      <c r="I7" s="522">
        <v>33208.021200000003</v>
      </c>
      <c r="J7" s="523">
        <v>1182.9705942427399</v>
      </c>
      <c r="K7" s="526">
        <v>0.69129260941799997</v>
      </c>
    </row>
    <row r="8" spans="1:11" ht="14.4" customHeight="1" thickBot="1" x14ac:dyDescent="0.35">
      <c r="A8" s="542" t="s">
        <v>250</v>
      </c>
      <c r="B8" s="522">
        <v>49902.635565304401</v>
      </c>
      <c r="C8" s="522">
        <v>45767.761989999999</v>
      </c>
      <c r="D8" s="523">
        <v>-4134.8735753043802</v>
      </c>
      <c r="E8" s="524">
        <v>0.91714117844700005</v>
      </c>
      <c r="F8" s="522">
        <v>45686.668118936403</v>
      </c>
      <c r="G8" s="523">
        <v>30457.778745957599</v>
      </c>
      <c r="H8" s="525">
        <v>6984.3874500000002</v>
      </c>
      <c r="I8" s="522">
        <v>31727.392199999998</v>
      </c>
      <c r="J8" s="523">
        <v>1269.6134540424</v>
      </c>
      <c r="K8" s="526">
        <v>0.69445624962999997</v>
      </c>
    </row>
    <row r="9" spans="1:11" ht="14.4" customHeight="1" thickBot="1" x14ac:dyDescent="0.35">
      <c r="A9" s="543" t="s">
        <v>251</v>
      </c>
      <c r="B9" s="527">
        <v>45779.2822835763</v>
      </c>
      <c r="C9" s="527">
        <v>43417.7189</v>
      </c>
      <c r="D9" s="528">
        <v>-2361.5633835763101</v>
      </c>
      <c r="E9" s="529">
        <v>0.94841414574899996</v>
      </c>
      <c r="F9" s="527">
        <v>43520.364718257697</v>
      </c>
      <c r="G9" s="528">
        <v>29013.576478838499</v>
      </c>
      <c r="H9" s="530">
        <v>3241.9139500000001</v>
      </c>
      <c r="I9" s="527">
        <v>26762.92656</v>
      </c>
      <c r="J9" s="528">
        <v>-2250.6499188384601</v>
      </c>
      <c r="K9" s="531">
        <v>0.614951798617</v>
      </c>
    </row>
    <row r="10" spans="1:11" ht="14.4" customHeight="1" thickBot="1" x14ac:dyDescent="0.35">
      <c r="A10" s="544" t="s">
        <v>252</v>
      </c>
      <c r="B10" s="522">
        <v>564.52856600908001</v>
      </c>
      <c r="C10" s="522">
        <v>194.66908000000001</v>
      </c>
      <c r="D10" s="523">
        <v>-369.85948600908</v>
      </c>
      <c r="E10" s="524">
        <v>0.34483477315599997</v>
      </c>
      <c r="F10" s="522">
        <v>205.73685360972399</v>
      </c>
      <c r="G10" s="523">
        <v>137.157902406483</v>
      </c>
      <c r="H10" s="525">
        <v>6.4869899999999996</v>
      </c>
      <c r="I10" s="522">
        <v>125.41788</v>
      </c>
      <c r="J10" s="523">
        <v>-11.740022406482</v>
      </c>
      <c r="K10" s="526">
        <v>0.60960337343299997</v>
      </c>
    </row>
    <row r="11" spans="1:11" ht="14.4" customHeight="1" thickBot="1" x14ac:dyDescent="0.35">
      <c r="A11" s="544" t="s">
        <v>253</v>
      </c>
      <c r="B11" s="522">
        <v>39179.9976409269</v>
      </c>
      <c r="C11" s="522">
        <v>38878.790180000004</v>
      </c>
      <c r="D11" s="523">
        <v>-301.207460926875</v>
      </c>
      <c r="E11" s="524">
        <v>0.99231221339800002</v>
      </c>
      <c r="F11" s="522">
        <v>39180</v>
      </c>
      <c r="G11" s="523">
        <v>26120</v>
      </c>
      <c r="H11" s="525">
        <v>2999.3885</v>
      </c>
      <c r="I11" s="522">
        <v>24409.896250000002</v>
      </c>
      <c r="J11" s="523">
        <v>-1710.10375000001</v>
      </c>
      <c r="K11" s="526">
        <v>0.62301930193900001</v>
      </c>
    </row>
    <row r="12" spans="1:11" ht="14.4" customHeight="1" thickBot="1" x14ac:dyDescent="0.35">
      <c r="A12" s="544" t="s">
        <v>254</v>
      </c>
      <c r="B12" s="522">
        <v>4.9406564584124654E-324</v>
      </c>
      <c r="C12" s="522">
        <v>119.13</v>
      </c>
      <c r="D12" s="523">
        <v>119.13</v>
      </c>
      <c r="E12" s="532" t="s">
        <v>255</v>
      </c>
      <c r="F12" s="522">
        <v>103.66775782872899</v>
      </c>
      <c r="G12" s="523">
        <v>69.111838552484997</v>
      </c>
      <c r="H12" s="525">
        <v>4.9406564584124654E-324</v>
      </c>
      <c r="I12" s="522">
        <v>3.9525251667299724E-323</v>
      </c>
      <c r="J12" s="523">
        <v>-69.111838552484997</v>
      </c>
      <c r="K12" s="526">
        <v>0</v>
      </c>
    </row>
    <row r="13" spans="1:11" ht="14.4" customHeight="1" thickBot="1" x14ac:dyDescent="0.35">
      <c r="A13" s="544" t="s">
        <v>256</v>
      </c>
      <c r="B13" s="522">
        <v>4239.7561047193703</v>
      </c>
      <c r="C13" s="522">
        <v>4224.9928399999999</v>
      </c>
      <c r="D13" s="523">
        <v>-14.763264719365999</v>
      </c>
      <c r="E13" s="524">
        <v>0.99651789764400001</v>
      </c>
      <c r="F13" s="522">
        <v>4027.8334290350799</v>
      </c>
      <c r="G13" s="523">
        <v>2685.2222860233801</v>
      </c>
      <c r="H13" s="525">
        <v>235.65648999999999</v>
      </c>
      <c r="I13" s="522">
        <v>2227.2304600000002</v>
      </c>
      <c r="J13" s="523">
        <v>-457.99182602338499</v>
      </c>
      <c r="K13" s="526">
        <v>0.55295992231000002</v>
      </c>
    </row>
    <row r="14" spans="1:11" ht="14.4" customHeight="1" thickBot="1" x14ac:dyDescent="0.35">
      <c r="A14" s="544" t="s">
        <v>257</v>
      </c>
      <c r="B14" s="522">
        <v>4.9406564584124654E-324</v>
      </c>
      <c r="C14" s="522">
        <v>2.6870000000000002E-2</v>
      </c>
      <c r="D14" s="523">
        <v>2.6870000000000002E-2</v>
      </c>
      <c r="E14" s="532" t="s">
        <v>255</v>
      </c>
      <c r="F14" s="522">
        <v>3.0251953680349999</v>
      </c>
      <c r="G14" s="523">
        <v>2.016796912023</v>
      </c>
      <c r="H14" s="525">
        <v>0.38196999999999998</v>
      </c>
      <c r="I14" s="522">
        <v>0.38196999999999998</v>
      </c>
      <c r="J14" s="523">
        <v>-1.6348269120229999</v>
      </c>
      <c r="K14" s="526">
        <v>0.12626291975500001</v>
      </c>
    </row>
    <row r="15" spans="1:11" ht="14.4" customHeight="1" thickBot="1" x14ac:dyDescent="0.35">
      <c r="A15" s="544" t="s">
        <v>258</v>
      </c>
      <c r="B15" s="522">
        <v>4.9406564584124654E-324</v>
      </c>
      <c r="C15" s="522">
        <v>0.10993</v>
      </c>
      <c r="D15" s="523">
        <v>0.10993</v>
      </c>
      <c r="E15" s="532" t="s">
        <v>255</v>
      </c>
      <c r="F15" s="522">
        <v>0.101482416112</v>
      </c>
      <c r="G15" s="523">
        <v>6.7654944073999995E-2</v>
      </c>
      <c r="H15" s="525">
        <v>4.9406564584124654E-324</v>
      </c>
      <c r="I15" s="522">
        <v>3.9525251667299724E-323</v>
      </c>
      <c r="J15" s="523">
        <v>-6.7654944073999995E-2</v>
      </c>
      <c r="K15" s="526">
        <v>3.9031186021458477E-322</v>
      </c>
    </row>
    <row r="16" spans="1:11" ht="14.4" customHeight="1" thickBot="1" x14ac:dyDescent="0.35">
      <c r="A16" s="543" t="s">
        <v>259</v>
      </c>
      <c r="B16" s="527">
        <v>20.000038795774</v>
      </c>
      <c r="C16" s="527">
        <v>16.888000000000002</v>
      </c>
      <c r="D16" s="528">
        <v>-3.1120387957740001</v>
      </c>
      <c r="E16" s="529">
        <v>0.84439836204499996</v>
      </c>
      <c r="F16" s="527">
        <v>11.999999999999</v>
      </c>
      <c r="G16" s="528">
        <v>7.9999999999989999</v>
      </c>
      <c r="H16" s="530">
        <v>4.9406564584124654E-324</v>
      </c>
      <c r="I16" s="527">
        <v>8.7560000000000002</v>
      </c>
      <c r="J16" s="528">
        <v>0.75600000000000001</v>
      </c>
      <c r="K16" s="531">
        <v>0.729666666666</v>
      </c>
    </row>
    <row r="17" spans="1:11" ht="14.4" customHeight="1" thickBot="1" x14ac:dyDescent="0.35">
      <c r="A17" s="544" t="s">
        <v>260</v>
      </c>
      <c r="B17" s="522">
        <v>20.000038795774</v>
      </c>
      <c r="C17" s="522">
        <v>16.888000000000002</v>
      </c>
      <c r="D17" s="523">
        <v>-3.1120387957740001</v>
      </c>
      <c r="E17" s="524">
        <v>0.84439836204499996</v>
      </c>
      <c r="F17" s="522">
        <v>11.999999999999</v>
      </c>
      <c r="G17" s="523">
        <v>7.9999999999989999</v>
      </c>
      <c r="H17" s="525">
        <v>4.9406564584124654E-324</v>
      </c>
      <c r="I17" s="522">
        <v>8.7560000000000002</v>
      </c>
      <c r="J17" s="523">
        <v>0.75600000000000001</v>
      </c>
      <c r="K17" s="526">
        <v>0.729666666666</v>
      </c>
    </row>
    <row r="18" spans="1:11" ht="14.4" customHeight="1" thickBot="1" x14ac:dyDescent="0.35">
      <c r="A18" s="543" t="s">
        <v>261</v>
      </c>
      <c r="B18" s="527">
        <v>1617.9739925799099</v>
      </c>
      <c r="C18" s="527">
        <v>1634.6126099999999</v>
      </c>
      <c r="D18" s="528">
        <v>16.638617420092</v>
      </c>
      <c r="E18" s="529">
        <v>1.010283612404</v>
      </c>
      <c r="F18" s="527">
        <v>1537.07824842067</v>
      </c>
      <c r="G18" s="528">
        <v>1024.71883228045</v>
      </c>
      <c r="H18" s="530">
        <v>129.86111</v>
      </c>
      <c r="I18" s="527">
        <v>997.72920999999997</v>
      </c>
      <c r="J18" s="528">
        <v>-26.989622280449002</v>
      </c>
      <c r="K18" s="531">
        <v>0.64910762417199996</v>
      </c>
    </row>
    <row r="19" spans="1:11" ht="14.4" customHeight="1" thickBot="1" x14ac:dyDescent="0.35">
      <c r="A19" s="544" t="s">
        <v>262</v>
      </c>
      <c r="B19" s="522">
        <v>19.337278835679999</v>
      </c>
      <c r="C19" s="522">
        <v>0.46679999999999999</v>
      </c>
      <c r="D19" s="523">
        <v>-18.87047883568</v>
      </c>
      <c r="E19" s="524">
        <v>2.4139901169999999E-2</v>
      </c>
      <c r="F19" s="522">
        <v>18.370414194493002</v>
      </c>
      <c r="G19" s="523">
        <v>12.246942796329</v>
      </c>
      <c r="H19" s="525">
        <v>0.10768999999999999</v>
      </c>
      <c r="I19" s="522">
        <v>0.10768999999999999</v>
      </c>
      <c r="J19" s="523">
        <v>-12.139252796329</v>
      </c>
      <c r="K19" s="526">
        <v>5.8621432730000004E-3</v>
      </c>
    </row>
    <row r="20" spans="1:11" ht="14.4" customHeight="1" thickBot="1" x14ac:dyDescent="0.35">
      <c r="A20" s="544" t="s">
        <v>263</v>
      </c>
      <c r="B20" s="522">
        <v>4.9406564584124654E-324</v>
      </c>
      <c r="C20" s="522">
        <v>0.30299999999999999</v>
      </c>
      <c r="D20" s="523">
        <v>0.30299999999999999</v>
      </c>
      <c r="E20" s="532" t="s">
        <v>255</v>
      </c>
      <c r="F20" s="522">
        <v>0</v>
      </c>
      <c r="G20" s="523">
        <v>0</v>
      </c>
      <c r="H20" s="525">
        <v>4.9406564584124654E-324</v>
      </c>
      <c r="I20" s="522">
        <v>3.9525251667299724E-323</v>
      </c>
      <c r="J20" s="523">
        <v>3.9525251667299724E-323</v>
      </c>
      <c r="K20" s="533" t="s">
        <v>246</v>
      </c>
    </row>
    <row r="21" spans="1:11" ht="14.4" customHeight="1" thickBot="1" x14ac:dyDescent="0.35">
      <c r="A21" s="544" t="s">
        <v>264</v>
      </c>
      <c r="B21" s="522">
        <v>30.320258174382001</v>
      </c>
      <c r="C21" s="522">
        <v>31.428909999999998</v>
      </c>
      <c r="D21" s="523">
        <v>1.1086518256169999</v>
      </c>
      <c r="E21" s="524">
        <v>1.0365647224779999</v>
      </c>
      <c r="F21" s="522">
        <v>27.804848366213999</v>
      </c>
      <c r="G21" s="523">
        <v>18.536565577476001</v>
      </c>
      <c r="H21" s="525">
        <v>1.1927399999999999</v>
      </c>
      <c r="I21" s="522">
        <v>14.409750000000001</v>
      </c>
      <c r="J21" s="523">
        <v>-4.126815577476</v>
      </c>
      <c r="K21" s="526">
        <v>0.51824594798000001</v>
      </c>
    </row>
    <row r="22" spans="1:11" ht="14.4" customHeight="1" thickBot="1" x14ac:dyDescent="0.35">
      <c r="A22" s="544" t="s">
        <v>265</v>
      </c>
      <c r="B22" s="522">
        <v>1497.9498698067</v>
      </c>
      <c r="C22" s="522">
        <v>1493.03935</v>
      </c>
      <c r="D22" s="523">
        <v>-4.9105198066989999</v>
      </c>
      <c r="E22" s="524">
        <v>0.99672183969100003</v>
      </c>
      <c r="F22" s="522">
        <v>1400.0513495591699</v>
      </c>
      <c r="G22" s="523">
        <v>933.36756637278097</v>
      </c>
      <c r="H22" s="525">
        <v>122.32431</v>
      </c>
      <c r="I22" s="522">
        <v>921.17606999999998</v>
      </c>
      <c r="J22" s="523">
        <v>-12.191496372781</v>
      </c>
      <c r="K22" s="526">
        <v>0.65795877436200001</v>
      </c>
    </row>
    <row r="23" spans="1:11" ht="14.4" customHeight="1" thickBot="1" x14ac:dyDescent="0.35">
      <c r="A23" s="544" t="s">
        <v>266</v>
      </c>
      <c r="B23" s="522">
        <v>4.9406564584124654E-324</v>
      </c>
      <c r="C23" s="522">
        <v>37.209600000000002</v>
      </c>
      <c r="D23" s="523">
        <v>37.209600000000002</v>
      </c>
      <c r="E23" s="532" t="s">
        <v>255</v>
      </c>
      <c r="F23" s="522">
        <v>25</v>
      </c>
      <c r="G23" s="523">
        <v>16.666666666666</v>
      </c>
      <c r="H23" s="525">
        <v>4.9406564584124654E-324</v>
      </c>
      <c r="I23" s="522">
        <v>26.7652</v>
      </c>
      <c r="J23" s="523">
        <v>10.098533333333</v>
      </c>
      <c r="K23" s="526">
        <v>1.070608</v>
      </c>
    </row>
    <row r="24" spans="1:11" ht="14.4" customHeight="1" thickBot="1" x14ac:dyDescent="0.35">
      <c r="A24" s="544" t="s">
        <v>267</v>
      </c>
      <c r="B24" s="522">
        <v>3.999959759157</v>
      </c>
      <c r="C24" s="522">
        <v>7.1825000000000001</v>
      </c>
      <c r="D24" s="523">
        <v>3.182540240842</v>
      </c>
      <c r="E24" s="524">
        <v>1.7956430645470001</v>
      </c>
      <c r="F24" s="522">
        <v>4.8005094261450001</v>
      </c>
      <c r="G24" s="523">
        <v>3.2003396174300001</v>
      </c>
      <c r="H24" s="525">
        <v>0.51800000000000002</v>
      </c>
      <c r="I24" s="522">
        <v>3.89513</v>
      </c>
      <c r="J24" s="523">
        <v>0.69479038256900005</v>
      </c>
      <c r="K24" s="526">
        <v>0.81139930249500003</v>
      </c>
    </row>
    <row r="25" spans="1:11" ht="14.4" customHeight="1" thickBot="1" x14ac:dyDescent="0.35">
      <c r="A25" s="544" t="s">
        <v>268</v>
      </c>
      <c r="B25" s="522">
        <v>66.366626003988003</v>
      </c>
      <c r="C25" s="522">
        <v>64.98245</v>
      </c>
      <c r="D25" s="523">
        <v>-1.384176003988</v>
      </c>
      <c r="E25" s="524">
        <v>0.97914349293699998</v>
      </c>
      <c r="F25" s="522">
        <v>61.051126874649</v>
      </c>
      <c r="G25" s="523">
        <v>40.700751249766</v>
      </c>
      <c r="H25" s="525">
        <v>5.7183700000000002</v>
      </c>
      <c r="I25" s="522">
        <v>31.37537</v>
      </c>
      <c r="J25" s="523">
        <v>-9.325381249766</v>
      </c>
      <c r="K25" s="526">
        <v>0.51391958848499997</v>
      </c>
    </row>
    <row r="26" spans="1:11" ht="14.4" customHeight="1" thickBot="1" x14ac:dyDescent="0.35">
      <c r="A26" s="543" t="s">
        <v>269</v>
      </c>
      <c r="B26" s="527">
        <v>215.000027054599</v>
      </c>
      <c r="C26" s="527">
        <v>200.98211000000001</v>
      </c>
      <c r="D26" s="528">
        <v>-14.017917054598</v>
      </c>
      <c r="E26" s="529">
        <v>0.93480039399600001</v>
      </c>
      <c r="F26" s="527">
        <v>166.00906466213399</v>
      </c>
      <c r="G26" s="528">
        <v>110.672709774756</v>
      </c>
      <c r="H26" s="530">
        <v>17.016279999999998</v>
      </c>
      <c r="I26" s="527">
        <v>96.259590000000003</v>
      </c>
      <c r="J26" s="528">
        <v>-14.413119774756</v>
      </c>
      <c r="K26" s="531">
        <v>0.57984538492399995</v>
      </c>
    </row>
    <row r="27" spans="1:11" ht="14.4" customHeight="1" thickBot="1" x14ac:dyDescent="0.35">
      <c r="A27" s="544" t="s">
        <v>270</v>
      </c>
      <c r="B27" s="522">
        <v>188.99998862009099</v>
      </c>
      <c r="C27" s="522">
        <v>174.45330000000001</v>
      </c>
      <c r="D27" s="523">
        <v>-14.546688620091</v>
      </c>
      <c r="E27" s="524">
        <v>0.92303338890999997</v>
      </c>
      <c r="F27" s="522">
        <v>145.00979126873199</v>
      </c>
      <c r="G27" s="523">
        <v>96.673194179153995</v>
      </c>
      <c r="H27" s="525">
        <v>13.29697</v>
      </c>
      <c r="I27" s="522">
        <v>76.153000000000006</v>
      </c>
      <c r="J27" s="523">
        <v>-20.520194179154</v>
      </c>
      <c r="K27" s="526">
        <v>0.52515764165699996</v>
      </c>
    </row>
    <row r="28" spans="1:11" ht="14.4" customHeight="1" thickBot="1" x14ac:dyDescent="0.35">
      <c r="A28" s="544" t="s">
        <v>271</v>
      </c>
      <c r="B28" s="522">
        <v>26.000038434507001</v>
      </c>
      <c r="C28" s="522">
        <v>25.46621</v>
      </c>
      <c r="D28" s="523">
        <v>-0.53382843450700002</v>
      </c>
      <c r="E28" s="524">
        <v>0.97946816748499999</v>
      </c>
      <c r="F28" s="522">
        <v>20.999273393401999</v>
      </c>
      <c r="G28" s="523">
        <v>13.999515595601</v>
      </c>
      <c r="H28" s="525">
        <v>2.44095</v>
      </c>
      <c r="I28" s="522">
        <v>16.783149999999999</v>
      </c>
      <c r="J28" s="523">
        <v>2.7836344043980001</v>
      </c>
      <c r="K28" s="526">
        <v>0.79922527249300002</v>
      </c>
    </row>
    <row r="29" spans="1:11" ht="14.4" customHeight="1" thickBot="1" x14ac:dyDescent="0.35">
      <c r="A29" s="544" t="s">
        <v>272</v>
      </c>
      <c r="B29" s="522">
        <v>4.9406564584124654E-324</v>
      </c>
      <c r="C29" s="522">
        <v>1.0626</v>
      </c>
      <c r="D29" s="523">
        <v>1.0626</v>
      </c>
      <c r="E29" s="532" t="s">
        <v>255</v>
      </c>
      <c r="F29" s="522">
        <v>0</v>
      </c>
      <c r="G29" s="523">
        <v>0</v>
      </c>
      <c r="H29" s="525">
        <v>1.2783599999999999</v>
      </c>
      <c r="I29" s="522">
        <v>3.3234400000000002</v>
      </c>
      <c r="J29" s="523">
        <v>3.3234400000000002</v>
      </c>
      <c r="K29" s="533" t="s">
        <v>246</v>
      </c>
    </row>
    <row r="30" spans="1:11" ht="14.4" customHeight="1" thickBot="1" x14ac:dyDescent="0.35">
      <c r="A30" s="543" t="s">
        <v>273</v>
      </c>
      <c r="B30" s="527">
        <v>394.71237623390999</v>
      </c>
      <c r="C30" s="527">
        <v>424.59971999999999</v>
      </c>
      <c r="D30" s="528">
        <v>29.887343766090002</v>
      </c>
      <c r="E30" s="529">
        <v>1.075719297305</v>
      </c>
      <c r="F30" s="527">
        <v>379.58952953477399</v>
      </c>
      <c r="G30" s="528">
        <v>253.05968635651601</v>
      </c>
      <c r="H30" s="530">
        <v>18.248999999999999</v>
      </c>
      <c r="I30" s="527">
        <v>201.53346999999999</v>
      </c>
      <c r="J30" s="528">
        <v>-51.526216356516002</v>
      </c>
      <c r="K30" s="531">
        <v>0.53092473400600004</v>
      </c>
    </row>
    <row r="31" spans="1:11" ht="14.4" customHeight="1" thickBot="1" x14ac:dyDescent="0.35">
      <c r="A31" s="544" t="s">
        <v>274</v>
      </c>
      <c r="B31" s="522">
        <v>141.99995145001799</v>
      </c>
      <c r="C31" s="522">
        <v>88.816800000000001</v>
      </c>
      <c r="D31" s="523">
        <v>-53.183151450018002</v>
      </c>
      <c r="E31" s="524">
        <v>0.62547063638400002</v>
      </c>
      <c r="F31" s="522">
        <v>86.051441054083995</v>
      </c>
      <c r="G31" s="523">
        <v>57.367627369388998</v>
      </c>
      <c r="H31" s="525">
        <v>3.3</v>
      </c>
      <c r="I31" s="522">
        <v>3.3</v>
      </c>
      <c r="J31" s="523">
        <v>-54.067627369389001</v>
      </c>
      <c r="K31" s="526">
        <v>3.8349154407E-2</v>
      </c>
    </row>
    <row r="32" spans="1:11" ht="14.4" customHeight="1" thickBot="1" x14ac:dyDescent="0.35">
      <c r="A32" s="544" t="s">
        <v>275</v>
      </c>
      <c r="B32" s="522">
        <v>10.000079397883001</v>
      </c>
      <c r="C32" s="522">
        <v>9.1563599999999994</v>
      </c>
      <c r="D32" s="523">
        <v>-0.84371939788299999</v>
      </c>
      <c r="E32" s="524">
        <v>0.91562873010099999</v>
      </c>
      <c r="F32" s="522">
        <v>8.6005170675719995</v>
      </c>
      <c r="G32" s="523">
        <v>5.7336780450480003</v>
      </c>
      <c r="H32" s="525">
        <v>1.2602800000000001</v>
      </c>
      <c r="I32" s="522">
        <v>4.6110699999999998</v>
      </c>
      <c r="J32" s="523">
        <v>-1.122608045048</v>
      </c>
      <c r="K32" s="526">
        <v>0.53613869535600001</v>
      </c>
    </row>
    <row r="33" spans="1:11" ht="14.4" customHeight="1" thickBot="1" x14ac:dyDescent="0.35">
      <c r="A33" s="544" t="s">
        <v>276</v>
      </c>
      <c r="B33" s="522">
        <v>39.999957591555997</v>
      </c>
      <c r="C33" s="522">
        <v>49.25864</v>
      </c>
      <c r="D33" s="523">
        <v>9.2586824084430006</v>
      </c>
      <c r="E33" s="524">
        <v>1.2314673056150001</v>
      </c>
      <c r="F33" s="522">
        <v>32.883642088824999</v>
      </c>
      <c r="G33" s="523">
        <v>21.922428059215999</v>
      </c>
      <c r="H33" s="525">
        <v>3.0776400000000002</v>
      </c>
      <c r="I33" s="522">
        <v>27.755400000000002</v>
      </c>
      <c r="J33" s="523">
        <v>5.8329719407829996</v>
      </c>
      <c r="K33" s="526">
        <v>0.84404884121400003</v>
      </c>
    </row>
    <row r="34" spans="1:11" ht="14.4" customHeight="1" thickBot="1" x14ac:dyDescent="0.35">
      <c r="A34" s="544" t="s">
        <v>277</v>
      </c>
      <c r="B34" s="522">
        <v>47.000037170073</v>
      </c>
      <c r="C34" s="522">
        <v>55.48189</v>
      </c>
      <c r="D34" s="523">
        <v>8.4818528299259999</v>
      </c>
      <c r="E34" s="524">
        <v>1.180464811107</v>
      </c>
      <c r="F34" s="522">
        <v>55.402209620382997</v>
      </c>
      <c r="G34" s="523">
        <v>36.934806413589001</v>
      </c>
      <c r="H34" s="525">
        <v>1.95367</v>
      </c>
      <c r="I34" s="522">
        <v>31.35295</v>
      </c>
      <c r="J34" s="523">
        <v>-5.5818564135889996</v>
      </c>
      <c r="K34" s="526">
        <v>0.56591515419299998</v>
      </c>
    </row>
    <row r="35" spans="1:11" ht="14.4" customHeight="1" thickBot="1" x14ac:dyDescent="0.35">
      <c r="A35" s="544" t="s">
        <v>278</v>
      </c>
      <c r="B35" s="522">
        <v>8.8889994647829997</v>
      </c>
      <c r="C35" s="522">
        <v>9.6868899999989999</v>
      </c>
      <c r="D35" s="523">
        <v>0.79789053521599995</v>
      </c>
      <c r="E35" s="524">
        <v>1.0897615685969999</v>
      </c>
      <c r="F35" s="522">
        <v>9.4467897812110007</v>
      </c>
      <c r="G35" s="523">
        <v>6.2978598541409996</v>
      </c>
      <c r="H35" s="525">
        <v>4.9406564584124654E-324</v>
      </c>
      <c r="I35" s="522">
        <v>1.1750799999999999</v>
      </c>
      <c r="J35" s="523">
        <v>-5.1227798541410001</v>
      </c>
      <c r="K35" s="526">
        <v>0.124389345715</v>
      </c>
    </row>
    <row r="36" spans="1:11" ht="14.4" customHeight="1" thickBot="1" x14ac:dyDescent="0.35">
      <c r="A36" s="544" t="s">
        <v>279</v>
      </c>
      <c r="B36" s="522">
        <v>4.9406564584124654E-324</v>
      </c>
      <c r="C36" s="522">
        <v>4.9406564584124654E-324</v>
      </c>
      <c r="D36" s="523">
        <v>0</v>
      </c>
      <c r="E36" s="524">
        <v>1</v>
      </c>
      <c r="F36" s="522">
        <v>4.9406564584124654E-324</v>
      </c>
      <c r="G36" s="523">
        <v>0</v>
      </c>
      <c r="H36" s="525">
        <v>4.9406564584124654E-324</v>
      </c>
      <c r="I36" s="522">
        <v>0.1</v>
      </c>
      <c r="J36" s="523">
        <v>0.1</v>
      </c>
      <c r="K36" s="533" t="s">
        <v>255</v>
      </c>
    </row>
    <row r="37" spans="1:11" ht="14.4" customHeight="1" thickBot="1" x14ac:dyDescent="0.35">
      <c r="A37" s="544" t="s">
        <v>280</v>
      </c>
      <c r="B37" s="522">
        <v>2.6656798394960002</v>
      </c>
      <c r="C37" s="522">
        <v>4.4201199999999998</v>
      </c>
      <c r="D37" s="523">
        <v>1.754440160503</v>
      </c>
      <c r="E37" s="524">
        <v>1.658158618491</v>
      </c>
      <c r="F37" s="522">
        <v>2.5976719443270002</v>
      </c>
      <c r="G37" s="523">
        <v>1.7317812962179999</v>
      </c>
      <c r="H37" s="525">
        <v>0.14523</v>
      </c>
      <c r="I37" s="522">
        <v>1.4693000000000001</v>
      </c>
      <c r="J37" s="523">
        <v>-0.26248129621799998</v>
      </c>
      <c r="K37" s="526">
        <v>0.56562184582499997</v>
      </c>
    </row>
    <row r="38" spans="1:11" ht="14.4" customHeight="1" thickBot="1" x14ac:dyDescent="0.35">
      <c r="A38" s="544" t="s">
        <v>281</v>
      </c>
      <c r="B38" s="522">
        <v>144.15767132009901</v>
      </c>
      <c r="C38" s="522">
        <v>207.77902</v>
      </c>
      <c r="D38" s="523">
        <v>63.621348679900002</v>
      </c>
      <c r="E38" s="524">
        <v>1.4413316897899999</v>
      </c>
      <c r="F38" s="522">
        <v>184.60725797836901</v>
      </c>
      <c r="G38" s="523">
        <v>123.071505318913</v>
      </c>
      <c r="H38" s="525">
        <v>0.88053000000000003</v>
      </c>
      <c r="I38" s="522">
        <v>96.838509999999999</v>
      </c>
      <c r="J38" s="523">
        <v>-26.232995318912</v>
      </c>
      <c r="K38" s="526">
        <v>0.52456502014299999</v>
      </c>
    </row>
    <row r="39" spans="1:11" ht="14.4" customHeight="1" thickBot="1" x14ac:dyDescent="0.35">
      <c r="A39" s="544" t="s">
        <v>282</v>
      </c>
      <c r="B39" s="522">
        <v>4.9406564584124654E-324</v>
      </c>
      <c r="C39" s="522">
        <v>4.9406564584124654E-324</v>
      </c>
      <c r="D39" s="523">
        <v>0</v>
      </c>
      <c r="E39" s="524">
        <v>1</v>
      </c>
      <c r="F39" s="522">
        <v>4.9406564584124654E-324</v>
      </c>
      <c r="G39" s="523">
        <v>0</v>
      </c>
      <c r="H39" s="525">
        <v>4.9406564584124654E-324</v>
      </c>
      <c r="I39" s="522">
        <v>0.47553000000000001</v>
      </c>
      <c r="J39" s="523">
        <v>0.47553000000000001</v>
      </c>
      <c r="K39" s="533" t="s">
        <v>255</v>
      </c>
    </row>
    <row r="40" spans="1:11" ht="14.4" customHeight="1" thickBot="1" x14ac:dyDescent="0.35">
      <c r="A40" s="544" t="s">
        <v>283</v>
      </c>
      <c r="B40" s="522">
        <v>4.9406564584124654E-324</v>
      </c>
      <c r="C40" s="522">
        <v>4.9406564584124654E-324</v>
      </c>
      <c r="D40" s="523">
        <v>0</v>
      </c>
      <c r="E40" s="524">
        <v>1</v>
      </c>
      <c r="F40" s="522">
        <v>4.9406564584124654E-324</v>
      </c>
      <c r="G40" s="523">
        <v>0</v>
      </c>
      <c r="H40" s="525">
        <v>4.9406564584124654E-324</v>
      </c>
      <c r="I40" s="522">
        <v>1.915</v>
      </c>
      <c r="J40" s="523">
        <v>1.915</v>
      </c>
      <c r="K40" s="533" t="s">
        <v>255</v>
      </c>
    </row>
    <row r="41" spans="1:11" ht="14.4" customHeight="1" thickBot="1" x14ac:dyDescent="0.35">
      <c r="A41" s="544" t="s">
        <v>284</v>
      </c>
      <c r="B41" s="522">
        <v>4.9406564584124654E-324</v>
      </c>
      <c r="C41" s="522">
        <v>4.9406564584124654E-324</v>
      </c>
      <c r="D41" s="523">
        <v>0</v>
      </c>
      <c r="E41" s="524">
        <v>1</v>
      </c>
      <c r="F41" s="522">
        <v>4.9406564584124654E-324</v>
      </c>
      <c r="G41" s="523">
        <v>0</v>
      </c>
      <c r="H41" s="525">
        <v>7.6316499999999996</v>
      </c>
      <c r="I41" s="522">
        <v>32.54063</v>
      </c>
      <c r="J41" s="523">
        <v>32.54063</v>
      </c>
      <c r="K41" s="533" t="s">
        <v>255</v>
      </c>
    </row>
    <row r="42" spans="1:11" ht="14.4" customHeight="1" thickBot="1" x14ac:dyDescent="0.35">
      <c r="A42" s="543" t="s">
        <v>285</v>
      </c>
      <c r="B42" s="527">
        <v>1788.32089232312</v>
      </c>
      <c r="C42" s="527">
        <v>1.7579</v>
      </c>
      <c r="D42" s="528">
        <v>-1786.5629923231199</v>
      </c>
      <c r="E42" s="529">
        <v>9.82989131E-4</v>
      </c>
      <c r="F42" s="527">
        <v>1.8363050135850001</v>
      </c>
      <c r="G42" s="528">
        <v>1.2242033423900001</v>
      </c>
      <c r="H42" s="530">
        <v>3569.6212</v>
      </c>
      <c r="I42" s="527">
        <v>3585.79288</v>
      </c>
      <c r="J42" s="528">
        <v>3584.56867665761</v>
      </c>
      <c r="K42" s="531">
        <v>1952.72182642435</v>
      </c>
    </row>
    <row r="43" spans="1:11" ht="14.4" customHeight="1" thickBot="1" x14ac:dyDescent="0.35">
      <c r="A43" s="544" t="s">
        <v>286</v>
      </c>
      <c r="B43" s="522">
        <v>19.999918795780999</v>
      </c>
      <c r="C43" s="522">
        <v>4.9406564584124654E-324</v>
      </c>
      <c r="D43" s="523">
        <v>-19.999918795780999</v>
      </c>
      <c r="E43" s="524">
        <v>0</v>
      </c>
      <c r="F43" s="522">
        <v>0</v>
      </c>
      <c r="G43" s="523">
        <v>0</v>
      </c>
      <c r="H43" s="525">
        <v>4.9406564584124654E-324</v>
      </c>
      <c r="I43" s="522">
        <v>10.179</v>
      </c>
      <c r="J43" s="523">
        <v>10.179</v>
      </c>
      <c r="K43" s="533" t="s">
        <v>246</v>
      </c>
    </row>
    <row r="44" spans="1:11" ht="14.4" customHeight="1" thickBot="1" x14ac:dyDescent="0.35">
      <c r="A44" s="544" t="s">
        <v>287</v>
      </c>
      <c r="B44" s="522">
        <v>1763.0769738430899</v>
      </c>
      <c r="C44" s="522">
        <v>4.9406564584124654E-324</v>
      </c>
      <c r="D44" s="523">
        <v>-1763.0769738430899</v>
      </c>
      <c r="E44" s="524">
        <v>0</v>
      </c>
      <c r="F44" s="522">
        <v>0</v>
      </c>
      <c r="G44" s="523">
        <v>0</v>
      </c>
      <c r="H44" s="525">
        <v>3569.5</v>
      </c>
      <c r="I44" s="522">
        <v>3575.3685</v>
      </c>
      <c r="J44" s="523">
        <v>3575.3685</v>
      </c>
      <c r="K44" s="533" t="s">
        <v>246</v>
      </c>
    </row>
    <row r="45" spans="1:11" ht="14.4" customHeight="1" thickBot="1" x14ac:dyDescent="0.35">
      <c r="A45" s="544" t="s">
        <v>288</v>
      </c>
      <c r="B45" s="522">
        <v>4.9406564584124654E-324</v>
      </c>
      <c r="C45" s="522">
        <v>4.9406564584124654E-324</v>
      </c>
      <c r="D45" s="523">
        <v>0</v>
      </c>
      <c r="E45" s="524">
        <v>1</v>
      </c>
      <c r="F45" s="522">
        <v>4.9406564584124654E-324</v>
      </c>
      <c r="G45" s="523">
        <v>0</v>
      </c>
      <c r="H45" s="525">
        <v>0.1212</v>
      </c>
      <c r="I45" s="522">
        <v>0.1212</v>
      </c>
      <c r="J45" s="523">
        <v>0.1212</v>
      </c>
      <c r="K45" s="533" t="s">
        <v>255</v>
      </c>
    </row>
    <row r="46" spans="1:11" ht="14.4" customHeight="1" thickBot="1" x14ac:dyDescent="0.35">
      <c r="A46" s="544" t="s">
        <v>289</v>
      </c>
      <c r="B46" s="522">
        <v>5.2439996842519996</v>
      </c>
      <c r="C46" s="522">
        <v>1.7579</v>
      </c>
      <c r="D46" s="523">
        <v>-3.4860996842519998</v>
      </c>
      <c r="E46" s="524">
        <v>0.33522122536999999</v>
      </c>
      <c r="F46" s="522">
        <v>1.8363050135850001</v>
      </c>
      <c r="G46" s="523">
        <v>1.2242033423900001</v>
      </c>
      <c r="H46" s="525">
        <v>4.9406564584124654E-324</v>
      </c>
      <c r="I46" s="522">
        <v>0.12418</v>
      </c>
      <c r="J46" s="523">
        <v>-1.1000233423900001</v>
      </c>
      <c r="K46" s="526">
        <v>6.7624931087000004E-2</v>
      </c>
    </row>
    <row r="47" spans="1:11" ht="14.4" customHeight="1" thickBot="1" x14ac:dyDescent="0.35">
      <c r="A47" s="543" t="s">
        <v>290</v>
      </c>
      <c r="B47" s="527">
        <v>87.345954740798007</v>
      </c>
      <c r="C47" s="527">
        <v>71.202749999999995</v>
      </c>
      <c r="D47" s="528">
        <v>-16.143204740798001</v>
      </c>
      <c r="E47" s="529">
        <v>0.815180854239</v>
      </c>
      <c r="F47" s="527">
        <v>69.790253047554003</v>
      </c>
      <c r="G47" s="528">
        <v>46.526835365036</v>
      </c>
      <c r="H47" s="530">
        <v>7.7259099999999998</v>
      </c>
      <c r="I47" s="527">
        <v>38.157989999999998</v>
      </c>
      <c r="J47" s="528">
        <v>-8.368845365036</v>
      </c>
      <c r="K47" s="531">
        <v>0.54675242363700005</v>
      </c>
    </row>
    <row r="48" spans="1:11" ht="14.4" customHeight="1" thickBot="1" x14ac:dyDescent="0.35">
      <c r="A48" s="544" t="s">
        <v>291</v>
      </c>
      <c r="B48" s="522">
        <v>28.000078314082</v>
      </c>
      <c r="C48" s="522">
        <v>16.308019999999999</v>
      </c>
      <c r="D48" s="523">
        <v>-11.692058314082001</v>
      </c>
      <c r="E48" s="524">
        <v>0.58242765670399999</v>
      </c>
      <c r="F48" s="522">
        <v>15.303605394073999</v>
      </c>
      <c r="G48" s="523">
        <v>10.202403596049001</v>
      </c>
      <c r="H48" s="525">
        <v>1.23244</v>
      </c>
      <c r="I48" s="522">
        <v>10.90746</v>
      </c>
      <c r="J48" s="523">
        <v>0.70505640395000002</v>
      </c>
      <c r="K48" s="526">
        <v>0.71273792803199998</v>
      </c>
    </row>
    <row r="49" spans="1:11" ht="14.4" customHeight="1" thickBot="1" x14ac:dyDescent="0.35">
      <c r="A49" s="544" t="s">
        <v>292</v>
      </c>
      <c r="B49" s="522">
        <v>4.9406564584124654E-324</v>
      </c>
      <c r="C49" s="522">
        <v>4.9406564584124654E-324</v>
      </c>
      <c r="D49" s="523">
        <v>0</v>
      </c>
      <c r="E49" s="524">
        <v>1</v>
      </c>
      <c r="F49" s="522">
        <v>4.9406564584124654E-324</v>
      </c>
      <c r="G49" s="523">
        <v>0</v>
      </c>
      <c r="H49" s="525">
        <v>4.9406564584124654E-324</v>
      </c>
      <c r="I49" s="522">
        <v>2.7959999999999998</v>
      </c>
      <c r="J49" s="523">
        <v>2.7959999999999998</v>
      </c>
      <c r="K49" s="533" t="s">
        <v>255</v>
      </c>
    </row>
    <row r="50" spans="1:11" ht="14.4" customHeight="1" thickBot="1" x14ac:dyDescent="0.35">
      <c r="A50" s="544" t="s">
        <v>293</v>
      </c>
      <c r="B50" s="522">
        <v>2.0000398795750001</v>
      </c>
      <c r="C50" s="522">
        <v>1.73298</v>
      </c>
      <c r="D50" s="523">
        <v>-0.26705987957499999</v>
      </c>
      <c r="E50" s="524">
        <v>0.86647272271700004</v>
      </c>
      <c r="F50" s="522">
        <v>1.757480486041</v>
      </c>
      <c r="G50" s="523">
        <v>1.17165365736</v>
      </c>
      <c r="H50" s="525">
        <v>4.9406564584124654E-324</v>
      </c>
      <c r="I50" s="522">
        <v>0.50234000000000001</v>
      </c>
      <c r="J50" s="523">
        <v>-0.66931365736000004</v>
      </c>
      <c r="K50" s="526">
        <v>0.285829631674</v>
      </c>
    </row>
    <row r="51" spans="1:11" ht="14.4" customHeight="1" thickBot="1" x14ac:dyDescent="0.35">
      <c r="A51" s="544" t="s">
        <v>294</v>
      </c>
      <c r="B51" s="522">
        <v>57.345836547140003</v>
      </c>
      <c r="C51" s="522">
        <v>53.161749999999998</v>
      </c>
      <c r="D51" s="523">
        <v>-4.1840865471399997</v>
      </c>
      <c r="E51" s="524">
        <v>0.92703765784799996</v>
      </c>
      <c r="F51" s="522">
        <v>52.729167167438</v>
      </c>
      <c r="G51" s="523">
        <v>35.152778111624997</v>
      </c>
      <c r="H51" s="525">
        <v>6.4934700000000003</v>
      </c>
      <c r="I51" s="522">
        <v>23.952190000000002</v>
      </c>
      <c r="J51" s="523">
        <v>-11.200588111625001</v>
      </c>
      <c r="K51" s="526">
        <v>0.454249351671</v>
      </c>
    </row>
    <row r="52" spans="1:11" ht="14.4" customHeight="1" thickBot="1" x14ac:dyDescent="0.35">
      <c r="A52" s="543" t="s">
        <v>295</v>
      </c>
      <c r="B52" s="527">
        <v>4.9406564584124654E-324</v>
      </c>
      <c r="C52" s="527">
        <v>4.9406564584124654E-324</v>
      </c>
      <c r="D52" s="528">
        <v>0</v>
      </c>
      <c r="E52" s="529">
        <v>1</v>
      </c>
      <c r="F52" s="527">
        <v>4.9406564584124654E-324</v>
      </c>
      <c r="G52" s="528">
        <v>0</v>
      </c>
      <c r="H52" s="530">
        <v>4.9406564584124654E-324</v>
      </c>
      <c r="I52" s="527">
        <v>36.236499999999999</v>
      </c>
      <c r="J52" s="528">
        <v>36.236499999999999</v>
      </c>
      <c r="K52" s="534" t="s">
        <v>255</v>
      </c>
    </row>
    <row r="53" spans="1:11" ht="14.4" customHeight="1" thickBot="1" x14ac:dyDescent="0.35">
      <c r="A53" s="544" t="s">
        <v>296</v>
      </c>
      <c r="B53" s="522">
        <v>4.9406564584124654E-324</v>
      </c>
      <c r="C53" s="522">
        <v>4.9406564584124654E-324</v>
      </c>
      <c r="D53" s="523">
        <v>0</v>
      </c>
      <c r="E53" s="524">
        <v>1</v>
      </c>
      <c r="F53" s="522">
        <v>4.9406564584124654E-324</v>
      </c>
      <c r="G53" s="523">
        <v>0</v>
      </c>
      <c r="H53" s="525">
        <v>4.9406564584124654E-324</v>
      </c>
      <c r="I53" s="522">
        <v>36.236499999999999</v>
      </c>
      <c r="J53" s="523">
        <v>36.236499999999999</v>
      </c>
      <c r="K53" s="533" t="s">
        <v>255</v>
      </c>
    </row>
    <row r="54" spans="1:11" ht="14.4" customHeight="1" thickBot="1" x14ac:dyDescent="0.35">
      <c r="A54" s="542" t="s">
        <v>59</v>
      </c>
      <c r="B54" s="522">
        <v>2480.3000506582598</v>
      </c>
      <c r="C54" s="522">
        <v>2356.7359999999999</v>
      </c>
      <c r="D54" s="523">
        <v>-123.564050658254</v>
      </c>
      <c r="E54" s="524">
        <v>0.95018181343599994</v>
      </c>
      <c r="F54" s="522">
        <v>2350.90778969948</v>
      </c>
      <c r="G54" s="523">
        <v>1567.27185979965</v>
      </c>
      <c r="H54" s="525">
        <v>129.67599999999999</v>
      </c>
      <c r="I54" s="522">
        <v>1480.6289999999999</v>
      </c>
      <c r="J54" s="523">
        <v>-86.642859799652996</v>
      </c>
      <c r="K54" s="526">
        <v>0.62981160149500004</v>
      </c>
    </row>
    <row r="55" spans="1:11" ht="14.4" customHeight="1" thickBot="1" x14ac:dyDescent="0.35">
      <c r="A55" s="543" t="s">
        <v>297</v>
      </c>
      <c r="B55" s="527">
        <v>2480.3000506582598</v>
      </c>
      <c r="C55" s="527">
        <v>2356.7359999999999</v>
      </c>
      <c r="D55" s="528">
        <v>-123.564050658254</v>
      </c>
      <c r="E55" s="529">
        <v>0.95018181343599994</v>
      </c>
      <c r="F55" s="527">
        <v>2350.90778969948</v>
      </c>
      <c r="G55" s="528">
        <v>1567.27185979965</v>
      </c>
      <c r="H55" s="530">
        <v>129.67599999999999</v>
      </c>
      <c r="I55" s="527">
        <v>1480.6289999999999</v>
      </c>
      <c r="J55" s="528">
        <v>-86.642859799652996</v>
      </c>
      <c r="K55" s="531">
        <v>0.62981160149500004</v>
      </c>
    </row>
    <row r="56" spans="1:11" ht="14.4" customHeight="1" thickBot="1" x14ac:dyDescent="0.35">
      <c r="A56" s="544" t="s">
        <v>298</v>
      </c>
      <c r="B56" s="522">
        <v>680.30299903816694</v>
      </c>
      <c r="C56" s="522">
        <v>737.53700000000003</v>
      </c>
      <c r="D56" s="523">
        <v>57.234000961832997</v>
      </c>
      <c r="E56" s="524">
        <v>1.084130161182</v>
      </c>
      <c r="F56" s="522">
        <v>724.79209604198797</v>
      </c>
      <c r="G56" s="523">
        <v>483.19473069465897</v>
      </c>
      <c r="H56" s="525">
        <v>65.858999999999995</v>
      </c>
      <c r="I56" s="522">
        <v>494.08</v>
      </c>
      <c r="J56" s="523">
        <v>10.885269305341</v>
      </c>
      <c r="K56" s="526">
        <v>0.68168513798300001</v>
      </c>
    </row>
    <row r="57" spans="1:11" ht="14.4" customHeight="1" thickBot="1" x14ac:dyDescent="0.35">
      <c r="A57" s="544" t="s">
        <v>299</v>
      </c>
      <c r="B57" s="522">
        <v>260.00014434509001</v>
      </c>
      <c r="C57" s="522">
        <v>267.65800000000002</v>
      </c>
      <c r="D57" s="523">
        <v>7.6578556549099996</v>
      </c>
      <c r="E57" s="524">
        <v>1.0294532746280001</v>
      </c>
      <c r="F57" s="522">
        <v>260.01117478569603</v>
      </c>
      <c r="G57" s="523">
        <v>173.34078319046401</v>
      </c>
      <c r="H57" s="525">
        <v>21.027999999999999</v>
      </c>
      <c r="I57" s="522">
        <v>177.31200000000001</v>
      </c>
      <c r="J57" s="523">
        <v>3.971216809535</v>
      </c>
      <c r="K57" s="526">
        <v>0.68193992102800005</v>
      </c>
    </row>
    <row r="58" spans="1:11" ht="14.4" customHeight="1" thickBot="1" x14ac:dyDescent="0.35">
      <c r="A58" s="544" t="s">
        <v>300</v>
      </c>
      <c r="B58" s="522">
        <v>1539.996907275</v>
      </c>
      <c r="C58" s="522">
        <v>1351.5409999999999</v>
      </c>
      <c r="D58" s="523">
        <v>-188.45590727499999</v>
      </c>
      <c r="E58" s="524">
        <v>0.87762578847700001</v>
      </c>
      <c r="F58" s="522">
        <v>1366.1045188718001</v>
      </c>
      <c r="G58" s="523">
        <v>910.73634591453094</v>
      </c>
      <c r="H58" s="525">
        <v>42.789000000000001</v>
      </c>
      <c r="I58" s="522">
        <v>809.23699999999997</v>
      </c>
      <c r="J58" s="523">
        <v>-101.49934591453101</v>
      </c>
      <c r="K58" s="526">
        <v>0.59236829160600002</v>
      </c>
    </row>
    <row r="59" spans="1:11" ht="14.4" customHeight="1" thickBot="1" x14ac:dyDescent="0.35">
      <c r="A59" s="545" t="s">
        <v>301</v>
      </c>
      <c r="B59" s="527">
        <v>4085.8115739885502</v>
      </c>
      <c r="C59" s="527">
        <v>4559.9320600000001</v>
      </c>
      <c r="D59" s="528">
        <v>474.12048601145898</v>
      </c>
      <c r="E59" s="529">
        <v>1.116040712457</v>
      </c>
      <c r="F59" s="527">
        <v>4416.6984056378597</v>
      </c>
      <c r="G59" s="528">
        <v>2944.4656037585701</v>
      </c>
      <c r="H59" s="530">
        <v>572.50685999999996</v>
      </c>
      <c r="I59" s="527">
        <v>2962.9261499999998</v>
      </c>
      <c r="J59" s="528">
        <v>18.460546241427998</v>
      </c>
      <c r="K59" s="531">
        <v>0.67084638294900001</v>
      </c>
    </row>
    <row r="60" spans="1:11" ht="14.4" customHeight="1" thickBot="1" x14ac:dyDescent="0.35">
      <c r="A60" s="542" t="s">
        <v>62</v>
      </c>
      <c r="B60" s="522">
        <v>1170.46879952472</v>
      </c>
      <c r="C60" s="522">
        <v>642.52689999999996</v>
      </c>
      <c r="D60" s="523">
        <v>-527.94189952471595</v>
      </c>
      <c r="E60" s="524">
        <v>0.548948336137</v>
      </c>
      <c r="F60" s="522">
        <v>548.46797150890802</v>
      </c>
      <c r="G60" s="523">
        <v>365.64531433927198</v>
      </c>
      <c r="H60" s="525">
        <v>155.02599000000001</v>
      </c>
      <c r="I60" s="522">
        <v>793.14457000000004</v>
      </c>
      <c r="J60" s="523">
        <v>427.49925566072801</v>
      </c>
      <c r="K60" s="526">
        <v>1.446109182671</v>
      </c>
    </row>
    <row r="61" spans="1:11" ht="14.4" customHeight="1" thickBot="1" x14ac:dyDescent="0.35">
      <c r="A61" s="543" t="s">
        <v>302</v>
      </c>
      <c r="B61" s="527">
        <v>1170.46879952472</v>
      </c>
      <c r="C61" s="527">
        <v>642.52689999999996</v>
      </c>
      <c r="D61" s="528">
        <v>-527.94189952471595</v>
      </c>
      <c r="E61" s="529">
        <v>0.548948336137</v>
      </c>
      <c r="F61" s="527">
        <v>548.46797150890802</v>
      </c>
      <c r="G61" s="528">
        <v>365.64531433927198</v>
      </c>
      <c r="H61" s="530">
        <v>155.02599000000001</v>
      </c>
      <c r="I61" s="527">
        <v>793.14457000000004</v>
      </c>
      <c r="J61" s="528">
        <v>427.49925566072801</v>
      </c>
      <c r="K61" s="531">
        <v>1.446109182671</v>
      </c>
    </row>
    <row r="62" spans="1:11" ht="14.4" customHeight="1" thickBot="1" x14ac:dyDescent="0.35">
      <c r="A62" s="544" t="s">
        <v>303</v>
      </c>
      <c r="B62" s="522">
        <v>1030.32194796312</v>
      </c>
      <c r="C62" s="522">
        <v>416.33087999999998</v>
      </c>
      <c r="D62" s="523">
        <v>-613.99106796312003</v>
      </c>
      <c r="E62" s="524">
        <v>0.40407843472900001</v>
      </c>
      <c r="F62" s="522">
        <v>357.85700874436702</v>
      </c>
      <c r="G62" s="523">
        <v>238.57133916291201</v>
      </c>
      <c r="H62" s="525">
        <v>4.9406564584124654E-324</v>
      </c>
      <c r="I62" s="522">
        <v>455.18747999999999</v>
      </c>
      <c r="J62" s="523">
        <v>216.61614083708801</v>
      </c>
      <c r="K62" s="526">
        <v>1.2719814587310001</v>
      </c>
    </row>
    <row r="63" spans="1:11" ht="14.4" customHeight="1" thickBot="1" x14ac:dyDescent="0.35">
      <c r="A63" s="544" t="s">
        <v>304</v>
      </c>
      <c r="B63" s="522">
        <v>1.1468999309429999</v>
      </c>
      <c r="C63" s="522">
        <v>39.620800000000003</v>
      </c>
      <c r="D63" s="523">
        <v>38.473900069056</v>
      </c>
      <c r="E63" s="524">
        <v>34.545995627878</v>
      </c>
      <c r="F63" s="522">
        <v>33.623114171182998</v>
      </c>
      <c r="G63" s="523">
        <v>22.415409447455001</v>
      </c>
      <c r="H63" s="525">
        <v>30.323810000000002</v>
      </c>
      <c r="I63" s="522">
        <v>98.717759999999004</v>
      </c>
      <c r="J63" s="523">
        <v>76.302350552543999</v>
      </c>
      <c r="K63" s="526">
        <v>2.9360088270640001</v>
      </c>
    </row>
    <row r="64" spans="1:11" ht="14.4" customHeight="1" thickBot="1" x14ac:dyDescent="0.35">
      <c r="A64" s="544" t="s">
        <v>305</v>
      </c>
      <c r="B64" s="522">
        <v>65.000036086272004</v>
      </c>
      <c r="C64" s="522">
        <v>141.57257999999999</v>
      </c>
      <c r="D64" s="523">
        <v>76.572543913727003</v>
      </c>
      <c r="E64" s="524">
        <v>2.1780384831180002</v>
      </c>
      <c r="F64" s="522">
        <v>82.993306802717001</v>
      </c>
      <c r="G64" s="523">
        <v>55.328871201811999</v>
      </c>
      <c r="H64" s="525">
        <v>124.70218</v>
      </c>
      <c r="I64" s="522">
        <v>212.47387000000001</v>
      </c>
      <c r="J64" s="523">
        <v>157.144998798188</v>
      </c>
      <c r="K64" s="526">
        <v>2.5601325960539998</v>
      </c>
    </row>
    <row r="65" spans="1:11" ht="14.4" customHeight="1" thickBot="1" x14ac:dyDescent="0.35">
      <c r="A65" s="544" t="s">
        <v>306</v>
      </c>
      <c r="B65" s="522">
        <v>73.999915544378993</v>
      </c>
      <c r="C65" s="522">
        <v>45.00264</v>
      </c>
      <c r="D65" s="523">
        <v>-28.997275544379001</v>
      </c>
      <c r="E65" s="524">
        <v>0.60814447785400005</v>
      </c>
      <c r="F65" s="522">
        <v>73.994541790637996</v>
      </c>
      <c r="G65" s="523">
        <v>49.329694527092002</v>
      </c>
      <c r="H65" s="525">
        <v>4.9406564584124654E-324</v>
      </c>
      <c r="I65" s="522">
        <v>26.765460000000001</v>
      </c>
      <c r="J65" s="523">
        <v>-22.564234527092001</v>
      </c>
      <c r="K65" s="526">
        <v>0.36172208587600002</v>
      </c>
    </row>
    <row r="66" spans="1:11" ht="14.4" customHeight="1" thickBot="1" x14ac:dyDescent="0.35">
      <c r="A66" s="546" t="s">
        <v>63</v>
      </c>
      <c r="B66" s="527">
        <v>60.999956327120998</v>
      </c>
      <c r="C66" s="527">
        <v>47.008049999999997</v>
      </c>
      <c r="D66" s="528">
        <v>-13.991906327121001</v>
      </c>
      <c r="E66" s="529">
        <v>0.77062432221900001</v>
      </c>
      <c r="F66" s="527">
        <v>0</v>
      </c>
      <c r="G66" s="528">
        <v>0</v>
      </c>
      <c r="H66" s="530">
        <v>4.9406564584124654E-324</v>
      </c>
      <c r="I66" s="527">
        <v>7.6619999999999999</v>
      </c>
      <c r="J66" s="528">
        <v>7.6619999999999999</v>
      </c>
      <c r="K66" s="534" t="s">
        <v>246</v>
      </c>
    </row>
    <row r="67" spans="1:11" ht="14.4" customHeight="1" thickBot="1" x14ac:dyDescent="0.35">
      <c r="A67" s="543" t="s">
        <v>307</v>
      </c>
      <c r="B67" s="527">
        <v>60.999956327120998</v>
      </c>
      <c r="C67" s="527">
        <v>42.537050000000001</v>
      </c>
      <c r="D67" s="528">
        <v>-18.462906327121001</v>
      </c>
      <c r="E67" s="529">
        <v>0.69732918777599995</v>
      </c>
      <c r="F67" s="527">
        <v>0</v>
      </c>
      <c r="G67" s="528">
        <v>0</v>
      </c>
      <c r="H67" s="530">
        <v>4.9406564584124654E-324</v>
      </c>
      <c r="I67" s="527">
        <v>7.0110000000000001</v>
      </c>
      <c r="J67" s="528">
        <v>7.0110000000000001</v>
      </c>
      <c r="K67" s="534" t="s">
        <v>246</v>
      </c>
    </row>
    <row r="68" spans="1:11" ht="14.4" customHeight="1" thickBot="1" x14ac:dyDescent="0.35">
      <c r="A68" s="544" t="s">
        <v>308</v>
      </c>
      <c r="B68" s="522">
        <v>60.999956327120998</v>
      </c>
      <c r="C68" s="522">
        <v>33.100999999999999</v>
      </c>
      <c r="D68" s="523">
        <v>-27.898956327120999</v>
      </c>
      <c r="E68" s="524">
        <v>0.54263973276400002</v>
      </c>
      <c r="F68" s="522">
        <v>0</v>
      </c>
      <c r="G68" s="523">
        <v>0</v>
      </c>
      <c r="H68" s="525">
        <v>4.9406564584124654E-324</v>
      </c>
      <c r="I68" s="522">
        <v>7.0110000000000001</v>
      </c>
      <c r="J68" s="523">
        <v>7.0110000000000001</v>
      </c>
      <c r="K68" s="533" t="s">
        <v>246</v>
      </c>
    </row>
    <row r="69" spans="1:11" ht="14.4" customHeight="1" thickBot="1" x14ac:dyDescent="0.35">
      <c r="A69" s="544" t="s">
        <v>309</v>
      </c>
      <c r="B69" s="522">
        <v>4.9406564584124654E-324</v>
      </c>
      <c r="C69" s="522">
        <v>9.4360499999999998</v>
      </c>
      <c r="D69" s="523">
        <v>9.4360499999999998</v>
      </c>
      <c r="E69" s="532" t="s">
        <v>255</v>
      </c>
      <c r="F69" s="522">
        <v>0</v>
      </c>
      <c r="G69" s="523">
        <v>0</v>
      </c>
      <c r="H69" s="525">
        <v>4.9406564584124654E-324</v>
      </c>
      <c r="I69" s="522">
        <v>3.9525251667299724E-323</v>
      </c>
      <c r="J69" s="523">
        <v>3.9525251667299724E-323</v>
      </c>
      <c r="K69" s="533" t="s">
        <v>246</v>
      </c>
    </row>
    <row r="70" spans="1:11" ht="14.4" customHeight="1" thickBot="1" x14ac:dyDescent="0.35">
      <c r="A70" s="543" t="s">
        <v>310</v>
      </c>
      <c r="B70" s="527">
        <v>4.9406564584124654E-324</v>
      </c>
      <c r="C70" s="527">
        <v>4.4710000000000001</v>
      </c>
      <c r="D70" s="528">
        <v>4.4710000000000001</v>
      </c>
      <c r="E70" s="535" t="s">
        <v>255</v>
      </c>
      <c r="F70" s="527">
        <v>0</v>
      </c>
      <c r="G70" s="528">
        <v>0</v>
      </c>
      <c r="H70" s="530">
        <v>4.9406564584124654E-324</v>
      </c>
      <c r="I70" s="527">
        <v>0.65100000000000002</v>
      </c>
      <c r="J70" s="528">
        <v>0.65100000000000002</v>
      </c>
      <c r="K70" s="534" t="s">
        <v>246</v>
      </c>
    </row>
    <row r="71" spans="1:11" ht="14.4" customHeight="1" thickBot="1" x14ac:dyDescent="0.35">
      <c r="A71" s="544" t="s">
        <v>311</v>
      </c>
      <c r="B71" s="522">
        <v>4.9406564584124654E-324</v>
      </c>
      <c r="C71" s="522">
        <v>4.4710000000000001</v>
      </c>
      <c r="D71" s="523">
        <v>4.4710000000000001</v>
      </c>
      <c r="E71" s="532" t="s">
        <v>255</v>
      </c>
      <c r="F71" s="522">
        <v>0</v>
      </c>
      <c r="G71" s="523">
        <v>0</v>
      </c>
      <c r="H71" s="525">
        <v>4.9406564584124654E-324</v>
      </c>
      <c r="I71" s="522">
        <v>0.65100000000000002</v>
      </c>
      <c r="J71" s="523">
        <v>0.65100000000000002</v>
      </c>
      <c r="K71" s="533" t="s">
        <v>246</v>
      </c>
    </row>
    <row r="72" spans="1:11" ht="14.4" customHeight="1" thickBot="1" x14ac:dyDescent="0.35">
      <c r="A72" s="542" t="s">
        <v>64</v>
      </c>
      <c r="B72" s="522">
        <v>2854.3428181367099</v>
      </c>
      <c r="C72" s="522">
        <v>3870.3971099999999</v>
      </c>
      <c r="D72" s="523">
        <v>1016.05429186329</v>
      </c>
      <c r="E72" s="524">
        <v>1.3559678555100001</v>
      </c>
      <c r="F72" s="522">
        <v>3868.23043412895</v>
      </c>
      <c r="G72" s="523">
        <v>2578.8202894193</v>
      </c>
      <c r="H72" s="525">
        <v>417.48086999999998</v>
      </c>
      <c r="I72" s="522">
        <v>2162.11958</v>
      </c>
      <c r="J72" s="523">
        <v>-416.70070941929902</v>
      </c>
      <c r="K72" s="526">
        <v>0.55894280778200001</v>
      </c>
    </row>
    <row r="73" spans="1:11" ht="14.4" customHeight="1" thickBot="1" x14ac:dyDescent="0.35">
      <c r="A73" s="543" t="s">
        <v>312</v>
      </c>
      <c r="B73" s="527">
        <v>0.24379998532</v>
      </c>
      <c r="C73" s="527">
        <v>5.5731000000000002</v>
      </c>
      <c r="D73" s="528">
        <v>5.3293000146790002</v>
      </c>
      <c r="E73" s="529">
        <v>22.859312286967999</v>
      </c>
      <c r="F73" s="527">
        <v>5.3460008392559999</v>
      </c>
      <c r="G73" s="528">
        <v>3.5640005595040001</v>
      </c>
      <c r="H73" s="530">
        <v>4.9406564584124654E-324</v>
      </c>
      <c r="I73" s="527">
        <v>0.10299999999999999</v>
      </c>
      <c r="J73" s="528">
        <v>-3.4610005595039999</v>
      </c>
      <c r="K73" s="531">
        <v>1.9266738464E-2</v>
      </c>
    </row>
    <row r="74" spans="1:11" ht="14.4" customHeight="1" thickBot="1" x14ac:dyDescent="0.35">
      <c r="A74" s="544" t="s">
        <v>313</v>
      </c>
      <c r="B74" s="522">
        <v>0.24379998532</v>
      </c>
      <c r="C74" s="522">
        <v>5.5731000000000002</v>
      </c>
      <c r="D74" s="523">
        <v>5.3293000146790002</v>
      </c>
      <c r="E74" s="524">
        <v>22.859312286967999</v>
      </c>
      <c r="F74" s="522">
        <v>5.3460008392559999</v>
      </c>
      <c r="G74" s="523">
        <v>3.5640005595040001</v>
      </c>
      <c r="H74" s="525">
        <v>4.9406564584124654E-324</v>
      </c>
      <c r="I74" s="522">
        <v>0.10299999999999999</v>
      </c>
      <c r="J74" s="523">
        <v>-3.4610005595039999</v>
      </c>
      <c r="K74" s="526">
        <v>1.9266738464E-2</v>
      </c>
    </row>
    <row r="75" spans="1:11" ht="14.4" customHeight="1" thickBot="1" x14ac:dyDescent="0.35">
      <c r="A75" s="543" t="s">
        <v>314</v>
      </c>
      <c r="B75" s="527">
        <v>99.355064017716003</v>
      </c>
      <c r="C75" s="527">
        <v>79.615440000000007</v>
      </c>
      <c r="D75" s="528">
        <v>-19.739624017716</v>
      </c>
      <c r="E75" s="529">
        <v>0.80132241659799996</v>
      </c>
      <c r="F75" s="527">
        <v>79.907365511772994</v>
      </c>
      <c r="G75" s="528">
        <v>53.271577007848002</v>
      </c>
      <c r="H75" s="530">
        <v>6.4423700000000004</v>
      </c>
      <c r="I75" s="527">
        <v>60.370800000000003</v>
      </c>
      <c r="J75" s="528">
        <v>7.0992229921509997</v>
      </c>
      <c r="K75" s="531">
        <v>0.75550982832799995</v>
      </c>
    </row>
    <row r="76" spans="1:11" ht="14.4" customHeight="1" thickBot="1" x14ac:dyDescent="0.35">
      <c r="A76" s="544" t="s">
        <v>315</v>
      </c>
      <c r="B76" s="522">
        <v>66.355076004682999</v>
      </c>
      <c r="C76" s="522">
        <v>45.591999999999999</v>
      </c>
      <c r="D76" s="523">
        <v>-20.763076004683001</v>
      </c>
      <c r="E76" s="524">
        <v>0.68709136881599997</v>
      </c>
      <c r="F76" s="522">
        <v>52.644375406407001</v>
      </c>
      <c r="G76" s="523">
        <v>35.096250270938</v>
      </c>
      <c r="H76" s="525">
        <v>3.7296999999999998</v>
      </c>
      <c r="I76" s="522">
        <v>36.9771</v>
      </c>
      <c r="J76" s="523">
        <v>1.880849729061</v>
      </c>
      <c r="K76" s="526">
        <v>0.702394125004</v>
      </c>
    </row>
    <row r="77" spans="1:11" ht="14.4" customHeight="1" thickBot="1" x14ac:dyDescent="0.35">
      <c r="A77" s="544" t="s">
        <v>316</v>
      </c>
      <c r="B77" s="522">
        <v>32.999988013032002</v>
      </c>
      <c r="C77" s="522">
        <v>34.023440000000001</v>
      </c>
      <c r="D77" s="523">
        <v>1.023451986967</v>
      </c>
      <c r="E77" s="524">
        <v>1.0310137078399999</v>
      </c>
      <c r="F77" s="522">
        <v>27.262990105366001</v>
      </c>
      <c r="G77" s="523">
        <v>18.175326736910002</v>
      </c>
      <c r="H77" s="525">
        <v>2.7126700000000001</v>
      </c>
      <c r="I77" s="522">
        <v>23.393699999999999</v>
      </c>
      <c r="J77" s="523">
        <v>5.2183732630890001</v>
      </c>
      <c r="K77" s="526">
        <v>0.85807535819000003</v>
      </c>
    </row>
    <row r="78" spans="1:11" ht="14.4" customHeight="1" thickBot="1" x14ac:dyDescent="0.35">
      <c r="A78" s="543" t="s">
        <v>317</v>
      </c>
      <c r="B78" s="527">
        <v>30.999838133463001</v>
      </c>
      <c r="C78" s="527">
        <v>34.5672</v>
      </c>
      <c r="D78" s="528">
        <v>3.5673618665359998</v>
      </c>
      <c r="E78" s="529">
        <v>1.1150767901159999</v>
      </c>
      <c r="F78" s="527">
        <v>31.820149065559999</v>
      </c>
      <c r="G78" s="528">
        <v>21.213432710372999</v>
      </c>
      <c r="H78" s="530">
        <v>0.60016000000000003</v>
      </c>
      <c r="I78" s="527">
        <v>21.449159999999999</v>
      </c>
      <c r="J78" s="528">
        <v>0.23572728962600001</v>
      </c>
      <c r="K78" s="531">
        <v>0.67407478059899995</v>
      </c>
    </row>
    <row r="79" spans="1:11" ht="14.4" customHeight="1" thickBot="1" x14ac:dyDescent="0.35">
      <c r="A79" s="544" t="s">
        <v>318</v>
      </c>
      <c r="B79" s="522">
        <v>18.999958855989998</v>
      </c>
      <c r="C79" s="522">
        <v>27.54</v>
      </c>
      <c r="D79" s="523">
        <v>8.5400411440090007</v>
      </c>
      <c r="E79" s="524">
        <v>1.4494768230149999</v>
      </c>
      <c r="F79" s="522">
        <v>24.993441750211002</v>
      </c>
      <c r="G79" s="523">
        <v>16.662294500141002</v>
      </c>
      <c r="H79" s="525">
        <v>4.9406564584124654E-324</v>
      </c>
      <c r="I79" s="522">
        <v>18.225000000000001</v>
      </c>
      <c r="J79" s="523">
        <v>1.5627054998579999</v>
      </c>
      <c r="K79" s="526">
        <v>0.72919128874399997</v>
      </c>
    </row>
    <row r="80" spans="1:11" ht="14.4" customHeight="1" thickBot="1" x14ac:dyDescent="0.35">
      <c r="A80" s="544" t="s">
        <v>319</v>
      </c>
      <c r="B80" s="522">
        <v>11.999879277472999</v>
      </c>
      <c r="C80" s="522">
        <v>7.0271999999999997</v>
      </c>
      <c r="D80" s="523">
        <v>-4.9726792774730004</v>
      </c>
      <c r="E80" s="524">
        <v>0.585605891318</v>
      </c>
      <c r="F80" s="522">
        <v>6.826707315348</v>
      </c>
      <c r="G80" s="523">
        <v>4.5511382102319997</v>
      </c>
      <c r="H80" s="525">
        <v>0.60016000000000003</v>
      </c>
      <c r="I80" s="522">
        <v>3.2241599999999999</v>
      </c>
      <c r="J80" s="523">
        <v>-1.326978210232</v>
      </c>
      <c r="K80" s="526">
        <v>0.47228625031999999</v>
      </c>
    </row>
    <row r="81" spans="1:11" ht="14.4" customHeight="1" thickBot="1" x14ac:dyDescent="0.35">
      <c r="A81" s="543" t="s">
        <v>320</v>
      </c>
      <c r="B81" s="527">
        <v>571.99532555949804</v>
      </c>
      <c r="C81" s="527">
        <v>568.01622999999995</v>
      </c>
      <c r="D81" s="528">
        <v>-3.9790955594969999</v>
      </c>
      <c r="E81" s="529">
        <v>0.99304348238200002</v>
      </c>
      <c r="F81" s="527">
        <v>542.65859346473803</v>
      </c>
      <c r="G81" s="528">
        <v>361.77239564315801</v>
      </c>
      <c r="H81" s="530">
        <v>47.486829999999998</v>
      </c>
      <c r="I81" s="527">
        <v>360.30455000000001</v>
      </c>
      <c r="J81" s="528">
        <v>-1.467845643158</v>
      </c>
      <c r="K81" s="531">
        <v>0.66396175116199996</v>
      </c>
    </row>
    <row r="82" spans="1:11" ht="14.4" customHeight="1" thickBot="1" x14ac:dyDescent="0.35">
      <c r="A82" s="544" t="s">
        <v>321</v>
      </c>
      <c r="B82" s="522">
        <v>473.99997145991199</v>
      </c>
      <c r="C82" s="522">
        <v>485.37662999999998</v>
      </c>
      <c r="D82" s="523">
        <v>11.376658540088</v>
      </c>
      <c r="E82" s="524">
        <v>1.0240013907700001</v>
      </c>
      <c r="F82" s="522">
        <v>459.99918728410103</v>
      </c>
      <c r="G82" s="523">
        <v>306.666124856068</v>
      </c>
      <c r="H82" s="525">
        <v>40.494579999999999</v>
      </c>
      <c r="I82" s="522">
        <v>306.49247000000003</v>
      </c>
      <c r="J82" s="523">
        <v>-0.17365485606700001</v>
      </c>
      <c r="K82" s="526">
        <v>0.66628915544300005</v>
      </c>
    </row>
    <row r="83" spans="1:11" ht="14.4" customHeight="1" thickBot="1" x14ac:dyDescent="0.35">
      <c r="A83" s="544" t="s">
        <v>322</v>
      </c>
      <c r="B83" s="522">
        <v>92.041434458078001</v>
      </c>
      <c r="C83" s="522">
        <v>82.639600000000002</v>
      </c>
      <c r="D83" s="523">
        <v>-9.4018344580779996</v>
      </c>
      <c r="E83" s="524">
        <v>0.89785215198500001</v>
      </c>
      <c r="F83" s="522">
        <v>82.659406180635997</v>
      </c>
      <c r="G83" s="523">
        <v>55.106270787089997</v>
      </c>
      <c r="H83" s="525">
        <v>6.9922500000000003</v>
      </c>
      <c r="I83" s="522">
        <v>53.812080000000002</v>
      </c>
      <c r="J83" s="523">
        <v>-1.29419078709</v>
      </c>
      <c r="K83" s="526">
        <v>0.65100975782899995</v>
      </c>
    </row>
    <row r="84" spans="1:11" ht="14.4" customHeight="1" thickBot="1" x14ac:dyDescent="0.35">
      <c r="A84" s="543" t="s">
        <v>323</v>
      </c>
      <c r="B84" s="527">
        <v>2151.7487904407099</v>
      </c>
      <c r="C84" s="527">
        <v>3157.6251400000001</v>
      </c>
      <c r="D84" s="528">
        <v>1005.87634955929</v>
      </c>
      <c r="E84" s="529">
        <v>1.467469229692</v>
      </c>
      <c r="F84" s="527">
        <v>3208.49832524762</v>
      </c>
      <c r="G84" s="528">
        <v>2138.9988834984101</v>
      </c>
      <c r="H84" s="530">
        <v>362.95150999999998</v>
      </c>
      <c r="I84" s="527">
        <v>1719.8920700000001</v>
      </c>
      <c r="J84" s="528">
        <v>-419.10681349841502</v>
      </c>
      <c r="K84" s="531">
        <v>0.53604268902499996</v>
      </c>
    </row>
    <row r="85" spans="1:11" ht="14.4" customHeight="1" thickBot="1" x14ac:dyDescent="0.35">
      <c r="A85" s="544" t="s">
        <v>324</v>
      </c>
      <c r="B85" s="522">
        <v>187.09678873468499</v>
      </c>
      <c r="C85" s="522">
        <v>234.06544</v>
      </c>
      <c r="D85" s="523">
        <v>46.968651265314001</v>
      </c>
      <c r="E85" s="524">
        <v>1.251039323459</v>
      </c>
      <c r="F85" s="522">
        <v>215.78547356891599</v>
      </c>
      <c r="G85" s="523">
        <v>143.85698237927701</v>
      </c>
      <c r="H85" s="525">
        <v>24.461400000000001</v>
      </c>
      <c r="I85" s="522">
        <v>148.40629999999999</v>
      </c>
      <c r="J85" s="523">
        <v>4.5493176207220003</v>
      </c>
      <c r="K85" s="526">
        <v>0.68774926108500001</v>
      </c>
    </row>
    <row r="86" spans="1:11" ht="14.4" customHeight="1" thickBot="1" x14ac:dyDescent="0.35">
      <c r="A86" s="544" t="s">
        <v>325</v>
      </c>
      <c r="B86" s="522">
        <v>3.999959759157</v>
      </c>
      <c r="C86" s="522">
        <v>3.22</v>
      </c>
      <c r="D86" s="523">
        <v>-0.779959759157</v>
      </c>
      <c r="E86" s="524">
        <v>0.80500809855</v>
      </c>
      <c r="F86" s="522">
        <v>3.9979267049440002</v>
      </c>
      <c r="G86" s="523">
        <v>2.6652844699620002</v>
      </c>
      <c r="H86" s="525">
        <v>4.9406564584124654E-324</v>
      </c>
      <c r="I86" s="522">
        <v>1.4209000000000001</v>
      </c>
      <c r="J86" s="523">
        <v>-1.2443844699619999</v>
      </c>
      <c r="K86" s="526">
        <v>0.35540921704299999</v>
      </c>
    </row>
    <row r="87" spans="1:11" ht="14.4" customHeight="1" thickBot="1" x14ac:dyDescent="0.35">
      <c r="A87" s="544" t="s">
        <v>326</v>
      </c>
      <c r="B87" s="522">
        <v>4.9406564584124654E-324</v>
      </c>
      <c r="C87" s="522">
        <v>119.19119999999999</v>
      </c>
      <c r="D87" s="523">
        <v>119.19119999999999</v>
      </c>
      <c r="E87" s="532" t="s">
        <v>255</v>
      </c>
      <c r="F87" s="522">
        <v>139.62342268866999</v>
      </c>
      <c r="G87" s="523">
        <v>93.082281792445997</v>
      </c>
      <c r="H87" s="525">
        <v>4.9406564584124654E-324</v>
      </c>
      <c r="I87" s="522">
        <v>26.861999999999998</v>
      </c>
      <c r="J87" s="523">
        <v>-66.220281792446002</v>
      </c>
      <c r="K87" s="526">
        <v>0.19238892359599999</v>
      </c>
    </row>
    <row r="88" spans="1:11" ht="14.4" customHeight="1" thickBot="1" x14ac:dyDescent="0.35">
      <c r="A88" s="544" t="s">
        <v>327</v>
      </c>
      <c r="B88" s="522">
        <v>1955.6520022479201</v>
      </c>
      <c r="C88" s="522">
        <v>2801.1484999999998</v>
      </c>
      <c r="D88" s="523">
        <v>845.49649775207604</v>
      </c>
      <c r="E88" s="524">
        <v>1.432334841157</v>
      </c>
      <c r="F88" s="522">
        <v>2818.0510784844901</v>
      </c>
      <c r="G88" s="523">
        <v>1878.7007189896599</v>
      </c>
      <c r="H88" s="525">
        <v>338.49011000000002</v>
      </c>
      <c r="I88" s="522">
        <v>1543.2028700000001</v>
      </c>
      <c r="J88" s="523">
        <v>-335.49784898966101</v>
      </c>
      <c r="K88" s="526">
        <v>0.54761351977600004</v>
      </c>
    </row>
    <row r="89" spans="1:11" ht="14.4" customHeight="1" thickBot="1" x14ac:dyDescent="0.35">
      <c r="A89" s="543" t="s">
        <v>328</v>
      </c>
      <c r="B89" s="527">
        <v>4.9406564584124654E-324</v>
      </c>
      <c r="C89" s="527">
        <v>25</v>
      </c>
      <c r="D89" s="528">
        <v>25</v>
      </c>
      <c r="E89" s="535" t="s">
        <v>255</v>
      </c>
      <c r="F89" s="527">
        <v>0</v>
      </c>
      <c r="G89" s="528">
        <v>0</v>
      </c>
      <c r="H89" s="530">
        <v>4.9406564584124654E-324</v>
      </c>
      <c r="I89" s="527">
        <v>3.9525251667299724E-323</v>
      </c>
      <c r="J89" s="528">
        <v>3.9525251667299724E-323</v>
      </c>
      <c r="K89" s="534" t="s">
        <v>246</v>
      </c>
    </row>
    <row r="90" spans="1:11" ht="14.4" customHeight="1" thickBot="1" x14ac:dyDescent="0.35">
      <c r="A90" s="544" t="s">
        <v>329</v>
      </c>
      <c r="B90" s="522">
        <v>4.9406564584124654E-324</v>
      </c>
      <c r="C90" s="522">
        <v>25</v>
      </c>
      <c r="D90" s="523">
        <v>25</v>
      </c>
      <c r="E90" s="532" t="s">
        <v>255</v>
      </c>
      <c r="F90" s="522">
        <v>0</v>
      </c>
      <c r="G90" s="523">
        <v>0</v>
      </c>
      <c r="H90" s="525">
        <v>4.9406564584124654E-324</v>
      </c>
      <c r="I90" s="522">
        <v>3.9525251667299724E-323</v>
      </c>
      <c r="J90" s="523">
        <v>3.9525251667299724E-323</v>
      </c>
      <c r="K90" s="533" t="s">
        <v>246</v>
      </c>
    </row>
    <row r="91" spans="1:11" ht="14.4" customHeight="1" thickBot="1" x14ac:dyDescent="0.35">
      <c r="A91" s="541" t="s">
        <v>65</v>
      </c>
      <c r="B91" s="522">
        <v>21928.998719629501</v>
      </c>
      <c r="C91" s="522">
        <v>23379.580190000001</v>
      </c>
      <c r="D91" s="523">
        <v>1450.58147037045</v>
      </c>
      <c r="E91" s="524">
        <v>1.0661490061129999</v>
      </c>
      <c r="F91" s="522">
        <v>21405.996255933402</v>
      </c>
      <c r="G91" s="523">
        <v>14270.6641706223</v>
      </c>
      <c r="H91" s="525">
        <v>1848.3596399999999</v>
      </c>
      <c r="I91" s="522">
        <v>15376.20757</v>
      </c>
      <c r="J91" s="523">
        <v>1105.5433993777301</v>
      </c>
      <c r="K91" s="526">
        <v>0.71831310190599995</v>
      </c>
    </row>
    <row r="92" spans="1:11" ht="14.4" customHeight="1" thickBot="1" x14ac:dyDescent="0.35">
      <c r="A92" s="546" t="s">
        <v>330</v>
      </c>
      <c r="B92" s="527">
        <v>16235.9991424117</v>
      </c>
      <c r="C92" s="527">
        <v>17359.241000000002</v>
      </c>
      <c r="D92" s="528">
        <v>1123.2418575883501</v>
      </c>
      <c r="E92" s="529">
        <v>1.0691821826129999</v>
      </c>
      <c r="F92" s="527">
        <v>15854.9999999994</v>
      </c>
      <c r="G92" s="528">
        <v>10569.9999999996</v>
      </c>
      <c r="H92" s="530">
        <v>1369.1559999999999</v>
      </c>
      <c r="I92" s="527">
        <v>11389.971</v>
      </c>
      <c r="J92" s="528">
        <v>819.97100000037096</v>
      </c>
      <c r="K92" s="531">
        <v>0.71838353831599999</v>
      </c>
    </row>
    <row r="93" spans="1:11" ht="14.4" customHeight="1" thickBot="1" x14ac:dyDescent="0.35">
      <c r="A93" s="543" t="s">
        <v>331</v>
      </c>
      <c r="B93" s="527">
        <v>16181.999025663101</v>
      </c>
      <c r="C93" s="527">
        <v>17345.379000000001</v>
      </c>
      <c r="D93" s="528">
        <v>1163.37997433693</v>
      </c>
      <c r="E93" s="529">
        <v>1.0718934646139999</v>
      </c>
      <c r="F93" s="527">
        <v>15854.9999999994</v>
      </c>
      <c r="G93" s="528">
        <v>10569.9999999996</v>
      </c>
      <c r="H93" s="530">
        <v>1369.1559999999999</v>
      </c>
      <c r="I93" s="527">
        <v>11389.226000000001</v>
      </c>
      <c r="J93" s="528">
        <v>819.22600000037198</v>
      </c>
      <c r="K93" s="531">
        <v>0.71833654998399998</v>
      </c>
    </row>
    <row r="94" spans="1:11" ht="14.4" customHeight="1" thickBot="1" x14ac:dyDescent="0.35">
      <c r="A94" s="544" t="s">
        <v>332</v>
      </c>
      <c r="B94" s="522">
        <v>16181.999025663101</v>
      </c>
      <c r="C94" s="522">
        <v>17345.379000000001</v>
      </c>
      <c r="D94" s="523">
        <v>1163.37997433693</v>
      </c>
      <c r="E94" s="524">
        <v>1.0718934646139999</v>
      </c>
      <c r="F94" s="522">
        <v>15854.9999999994</v>
      </c>
      <c r="G94" s="523">
        <v>10569.9999999996</v>
      </c>
      <c r="H94" s="525">
        <v>1369.1559999999999</v>
      </c>
      <c r="I94" s="522">
        <v>11389.226000000001</v>
      </c>
      <c r="J94" s="523">
        <v>819.22600000037198</v>
      </c>
      <c r="K94" s="526">
        <v>0.71833654998399998</v>
      </c>
    </row>
    <row r="95" spans="1:11" ht="14.4" customHeight="1" thickBot="1" x14ac:dyDescent="0.35">
      <c r="A95" s="543" t="s">
        <v>333</v>
      </c>
      <c r="B95" s="527">
        <v>4.9406564584124654E-324</v>
      </c>
      <c r="C95" s="527">
        <v>-0.89200000000000002</v>
      </c>
      <c r="D95" s="528">
        <v>-0.89200000000000002</v>
      </c>
      <c r="E95" s="535" t="s">
        <v>255</v>
      </c>
      <c r="F95" s="527">
        <v>0</v>
      </c>
      <c r="G95" s="528">
        <v>0</v>
      </c>
      <c r="H95" s="530">
        <v>4.9406564584124654E-324</v>
      </c>
      <c r="I95" s="527">
        <v>3.9525251667299724E-323</v>
      </c>
      <c r="J95" s="528">
        <v>3.9525251667299724E-323</v>
      </c>
      <c r="K95" s="534" t="s">
        <v>246</v>
      </c>
    </row>
    <row r="96" spans="1:11" ht="14.4" customHeight="1" thickBot="1" x14ac:dyDescent="0.35">
      <c r="A96" s="544" t="s">
        <v>334</v>
      </c>
      <c r="B96" s="522">
        <v>4.9406564584124654E-324</v>
      </c>
      <c r="C96" s="522">
        <v>-0.89200000000000002</v>
      </c>
      <c r="D96" s="523">
        <v>-0.89200000000000002</v>
      </c>
      <c r="E96" s="532" t="s">
        <v>255</v>
      </c>
      <c r="F96" s="522">
        <v>0</v>
      </c>
      <c r="G96" s="523">
        <v>0</v>
      </c>
      <c r="H96" s="525">
        <v>4.9406564584124654E-324</v>
      </c>
      <c r="I96" s="522">
        <v>3.9525251667299724E-323</v>
      </c>
      <c r="J96" s="523">
        <v>3.9525251667299724E-323</v>
      </c>
      <c r="K96" s="533" t="s">
        <v>246</v>
      </c>
    </row>
    <row r="97" spans="1:11" ht="14.4" customHeight="1" thickBot="1" x14ac:dyDescent="0.35">
      <c r="A97" s="543" t="s">
        <v>335</v>
      </c>
      <c r="B97" s="527">
        <v>54.000116748590003</v>
      </c>
      <c r="C97" s="527">
        <v>14.754</v>
      </c>
      <c r="D97" s="528">
        <v>-39.246116748589998</v>
      </c>
      <c r="E97" s="529">
        <v>0.27322163151399997</v>
      </c>
      <c r="F97" s="527">
        <v>0</v>
      </c>
      <c r="G97" s="528">
        <v>0</v>
      </c>
      <c r="H97" s="530">
        <v>4.9406564584124654E-324</v>
      </c>
      <c r="I97" s="527">
        <v>0.745</v>
      </c>
      <c r="J97" s="528">
        <v>0.745</v>
      </c>
      <c r="K97" s="534" t="s">
        <v>246</v>
      </c>
    </row>
    <row r="98" spans="1:11" ht="14.4" customHeight="1" thickBot="1" x14ac:dyDescent="0.35">
      <c r="A98" s="544" t="s">
        <v>336</v>
      </c>
      <c r="B98" s="522">
        <v>54.000116748590003</v>
      </c>
      <c r="C98" s="522">
        <v>14.754</v>
      </c>
      <c r="D98" s="523">
        <v>-39.246116748589998</v>
      </c>
      <c r="E98" s="524">
        <v>0.27322163151399997</v>
      </c>
      <c r="F98" s="522">
        <v>0</v>
      </c>
      <c r="G98" s="523">
        <v>0</v>
      </c>
      <c r="H98" s="525">
        <v>4.9406564584124654E-324</v>
      </c>
      <c r="I98" s="522">
        <v>0.745</v>
      </c>
      <c r="J98" s="523">
        <v>0.745</v>
      </c>
      <c r="K98" s="533" t="s">
        <v>246</v>
      </c>
    </row>
    <row r="99" spans="1:11" ht="14.4" customHeight="1" thickBot="1" x14ac:dyDescent="0.35">
      <c r="A99" s="542" t="s">
        <v>337</v>
      </c>
      <c r="B99" s="522">
        <v>5526.9996272129401</v>
      </c>
      <c r="C99" s="522">
        <v>5846.7464099999997</v>
      </c>
      <c r="D99" s="523">
        <v>319.74678278705801</v>
      </c>
      <c r="E99" s="524">
        <v>1.057851782947</v>
      </c>
      <c r="F99" s="522">
        <v>5391.9962559339701</v>
      </c>
      <c r="G99" s="523">
        <v>3594.6641706226501</v>
      </c>
      <c r="H99" s="525">
        <v>465.51100000000002</v>
      </c>
      <c r="I99" s="522">
        <v>3872.3358699999999</v>
      </c>
      <c r="J99" s="523">
        <v>277.67169937735201</v>
      </c>
      <c r="K99" s="526">
        <v>0.71816367931199998</v>
      </c>
    </row>
    <row r="100" spans="1:11" ht="14.4" customHeight="1" thickBot="1" x14ac:dyDescent="0.35">
      <c r="A100" s="543" t="s">
        <v>338</v>
      </c>
      <c r="B100" s="527">
        <v>1465.9998317304501</v>
      </c>
      <c r="C100" s="527">
        <v>1561.0820799999999</v>
      </c>
      <c r="D100" s="528">
        <v>95.082248269550007</v>
      </c>
      <c r="E100" s="529">
        <v>1.0648582941219999</v>
      </c>
      <c r="F100" s="527">
        <v>1426.99999289575</v>
      </c>
      <c r="G100" s="528">
        <v>951.33332859716404</v>
      </c>
      <c r="H100" s="530">
        <v>123.22199999999999</v>
      </c>
      <c r="I100" s="527">
        <v>1025.0292400000001</v>
      </c>
      <c r="J100" s="528">
        <v>73.695911402834994</v>
      </c>
      <c r="K100" s="531">
        <v>0.71831061324599998</v>
      </c>
    </row>
    <row r="101" spans="1:11" ht="14.4" customHeight="1" thickBot="1" x14ac:dyDescent="0.35">
      <c r="A101" s="544" t="s">
        <v>339</v>
      </c>
      <c r="B101" s="522">
        <v>1465.9998317304501</v>
      </c>
      <c r="C101" s="522">
        <v>1561.0820799999999</v>
      </c>
      <c r="D101" s="523">
        <v>95.082248269550007</v>
      </c>
      <c r="E101" s="524">
        <v>1.0648582941219999</v>
      </c>
      <c r="F101" s="522">
        <v>1426.99999289575</v>
      </c>
      <c r="G101" s="523">
        <v>951.33332859716404</v>
      </c>
      <c r="H101" s="525">
        <v>123.22199999999999</v>
      </c>
      <c r="I101" s="522">
        <v>1025.0292400000001</v>
      </c>
      <c r="J101" s="523">
        <v>73.695911402834994</v>
      </c>
      <c r="K101" s="526">
        <v>0.71831061324599998</v>
      </c>
    </row>
    <row r="102" spans="1:11" ht="14.4" customHeight="1" thickBot="1" x14ac:dyDescent="0.35">
      <c r="A102" s="543" t="s">
        <v>340</v>
      </c>
      <c r="B102" s="527">
        <v>4060.9997954824898</v>
      </c>
      <c r="C102" s="527">
        <v>4285.9683299999997</v>
      </c>
      <c r="D102" s="528">
        <v>224.968534517509</v>
      </c>
      <c r="E102" s="529">
        <v>1.055397327221</v>
      </c>
      <c r="F102" s="527">
        <v>3964.9962630382302</v>
      </c>
      <c r="G102" s="528">
        <v>2643.3308420254798</v>
      </c>
      <c r="H102" s="530">
        <v>342.28899999999999</v>
      </c>
      <c r="I102" s="527">
        <v>2847.30663</v>
      </c>
      <c r="J102" s="528">
        <v>203.97578797451399</v>
      </c>
      <c r="K102" s="531">
        <v>0.71811079786900001</v>
      </c>
    </row>
    <row r="103" spans="1:11" ht="14.4" customHeight="1" thickBot="1" x14ac:dyDescent="0.35">
      <c r="A103" s="544" t="s">
        <v>341</v>
      </c>
      <c r="B103" s="522">
        <v>4060.9997954824898</v>
      </c>
      <c r="C103" s="522">
        <v>4285.9683299999997</v>
      </c>
      <c r="D103" s="523">
        <v>224.968534517509</v>
      </c>
      <c r="E103" s="524">
        <v>1.055397327221</v>
      </c>
      <c r="F103" s="522">
        <v>3964.9962630382302</v>
      </c>
      <c r="G103" s="523">
        <v>2643.3308420254798</v>
      </c>
      <c r="H103" s="525">
        <v>342.28899999999999</v>
      </c>
      <c r="I103" s="522">
        <v>2847.30663</v>
      </c>
      <c r="J103" s="523">
        <v>203.97578797451399</v>
      </c>
      <c r="K103" s="526">
        <v>0.71811079786900001</v>
      </c>
    </row>
    <row r="104" spans="1:11" ht="14.4" customHeight="1" thickBot="1" x14ac:dyDescent="0.35">
      <c r="A104" s="543" t="s">
        <v>342</v>
      </c>
      <c r="B104" s="527">
        <v>4.9406564584124654E-324</v>
      </c>
      <c r="C104" s="527">
        <v>-8.1000000000000003E-2</v>
      </c>
      <c r="D104" s="528">
        <v>-8.1000000000000003E-2</v>
      </c>
      <c r="E104" s="535" t="s">
        <v>255</v>
      </c>
      <c r="F104" s="527">
        <v>0</v>
      </c>
      <c r="G104" s="528">
        <v>0</v>
      </c>
      <c r="H104" s="530">
        <v>4.9406564584124654E-324</v>
      </c>
      <c r="I104" s="527">
        <v>3.9525251667299724E-323</v>
      </c>
      <c r="J104" s="528">
        <v>3.9525251667299724E-323</v>
      </c>
      <c r="K104" s="534" t="s">
        <v>246</v>
      </c>
    </row>
    <row r="105" spans="1:11" ht="14.4" customHeight="1" thickBot="1" x14ac:dyDescent="0.35">
      <c r="A105" s="544" t="s">
        <v>343</v>
      </c>
      <c r="B105" s="522">
        <v>4.9406564584124654E-324</v>
      </c>
      <c r="C105" s="522">
        <v>-8.1000000000000003E-2</v>
      </c>
      <c r="D105" s="523">
        <v>-8.1000000000000003E-2</v>
      </c>
      <c r="E105" s="532" t="s">
        <v>255</v>
      </c>
      <c r="F105" s="522">
        <v>0</v>
      </c>
      <c r="G105" s="523">
        <v>0</v>
      </c>
      <c r="H105" s="525">
        <v>4.9406564584124654E-324</v>
      </c>
      <c r="I105" s="522">
        <v>3.9525251667299724E-323</v>
      </c>
      <c r="J105" s="523">
        <v>3.9525251667299724E-323</v>
      </c>
      <c r="K105" s="533" t="s">
        <v>246</v>
      </c>
    </row>
    <row r="106" spans="1:11" ht="14.4" customHeight="1" thickBot="1" x14ac:dyDescent="0.35">
      <c r="A106" s="543" t="s">
        <v>344</v>
      </c>
      <c r="B106" s="527">
        <v>4.9406564584124654E-324</v>
      </c>
      <c r="C106" s="527">
        <v>-0.223</v>
      </c>
      <c r="D106" s="528">
        <v>-0.223</v>
      </c>
      <c r="E106" s="535" t="s">
        <v>255</v>
      </c>
      <c r="F106" s="527">
        <v>0</v>
      </c>
      <c r="G106" s="528">
        <v>0</v>
      </c>
      <c r="H106" s="530">
        <v>4.9406564584124654E-324</v>
      </c>
      <c r="I106" s="527">
        <v>3.9525251667299724E-323</v>
      </c>
      <c r="J106" s="528">
        <v>3.9525251667299724E-323</v>
      </c>
      <c r="K106" s="534" t="s">
        <v>246</v>
      </c>
    </row>
    <row r="107" spans="1:11" ht="14.4" customHeight="1" thickBot="1" x14ac:dyDescent="0.35">
      <c r="A107" s="544" t="s">
        <v>345</v>
      </c>
      <c r="B107" s="522">
        <v>4.9406564584124654E-324</v>
      </c>
      <c r="C107" s="522">
        <v>-0.223</v>
      </c>
      <c r="D107" s="523">
        <v>-0.223</v>
      </c>
      <c r="E107" s="532" t="s">
        <v>255</v>
      </c>
      <c r="F107" s="522">
        <v>0</v>
      </c>
      <c r="G107" s="523">
        <v>0</v>
      </c>
      <c r="H107" s="525">
        <v>4.9406564584124654E-324</v>
      </c>
      <c r="I107" s="522">
        <v>3.9525251667299724E-323</v>
      </c>
      <c r="J107" s="523">
        <v>3.9525251667299724E-323</v>
      </c>
      <c r="K107" s="533" t="s">
        <v>246</v>
      </c>
    </row>
    <row r="108" spans="1:11" ht="14.4" customHeight="1" thickBot="1" x14ac:dyDescent="0.35">
      <c r="A108" s="542" t="s">
        <v>346</v>
      </c>
      <c r="B108" s="522">
        <v>165.99995000494999</v>
      </c>
      <c r="C108" s="522">
        <v>173.59278</v>
      </c>
      <c r="D108" s="523">
        <v>7.5928299950489997</v>
      </c>
      <c r="E108" s="524">
        <v>1.045739953504</v>
      </c>
      <c r="F108" s="522">
        <v>158.999999999994</v>
      </c>
      <c r="G108" s="523">
        <v>105.99999999999601</v>
      </c>
      <c r="H108" s="525">
        <v>13.692640000000001</v>
      </c>
      <c r="I108" s="522">
        <v>113.9007</v>
      </c>
      <c r="J108" s="523">
        <v>7.9007000000029999</v>
      </c>
      <c r="K108" s="526">
        <v>0.71635660377300003</v>
      </c>
    </row>
    <row r="109" spans="1:11" ht="14.4" customHeight="1" thickBot="1" x14ac:dyDescent="0.35">
      <c r="A109" s="543" t="s">
        <v>347</v>
      </c>
      <c r="B109" s="527">
        <v>165.99995000494999</v>
      </c>
      <c r="C109" s="527">
        <v>173.59278</v>
      </c>
      <c r="D109" s="528">
        <v>7.5928299950489997</v>
      </c>
      <c r="E109" s="529">
        <v>1.045739953504</v>
      </c>
      <c r="F109" s="527">
        <v>158.999999999994</v>
      </c>
      <c r="G109" s="528">
        <v>105.99999999999601</v>
      </c>
      <c r="H109" s="530">
        <v>13.692640000000001</v>
      </c>
      <c r="I109" s="527">
        <v>113.9007</v>
      </c>
      <c r="J109" s="528">
        <v>7.9007000000029999</v>
      </c>
      <c r="K109" s="531">
        <v>0.71635660377300003</v>
      </c>
    </row>
    <row r="110" spans="1:11" ht="14.4" customHeight="1" thickBot="1" x14ac:dyDescent="0.35">
      <c r="A110" s="544" t="s">
        <v>348</v>
      </c>
      <c r="B110" s="522">
        <v>165.99995000494999</v>
      </c>
      <c r="C110" s="522">
        <v>173.59278</v>
      </c>
      <c r="D110" s="523">
        <v>7.5928299950489997</v>
      </c>
      <c r="E110" s="524">
        <v>1.045739953504</v>
      </c>
      <c r="F110" s="522">
        <v>158.999999999994</v>
      </c>
      <c r="G110" s="523">
        <v>105.99999999999601</v>
      </c>
      <c r="H110" s="525">
        <v>13.692640000000001</v>
      </c>
      <c r="I110" s="522">
        <v>113.9007</v>
      </c>
      <c r="J110" s="523">
        <v>7.9007000000029999</v>
      </c>
      <c r="K110" s="526">
        <v>0.71635660377300003</v>
      </c>
    </row>
    <row r="111" spans="1:11" ht="14.4" customHeight="1" thickBot="1" x14ac:dyDescent="0.35">
      <c r="A111" s="541" t="s">
        <v>349</v>
      </c>
      <c r="B111" s="522">
        <v>4.9406564584124654E-324</v>
      </c>
      <c r="C111" s="522">
        <v>59.205100000000002</v>
      </c>
      <c r="D111" s="523">
        <v>59.205100000000002</v>
      </c>
      <c r="E111" s="532" t="s">
        <v>255</v>
      </c>
      <c r="F111" s="522">
        <v>0</v>
      </c>
      <c r="G111" s="523">
        <v>0</v>
      </c>
      <c r="H111" s="525">
        <v>4.9406564584124654E-324</v>
      </c>
      <c r="I111" s="522">
        <v>11.596500000000001</v>
      </c>
      <c r="J111" s="523">
        <v>11.596500000000001</v>
      </c>
      <c r="K111" s="533" t="s">
        <v>246</v>
      </c>
    </row>
    <row r="112" spans="1:11" ht="14.4" customHeight="1" thickBot="1" x14ac:dyDescent="0.35">
      <c r="A112" s="542" t="s">
        <v>350</v>
      </c>
      <c r="B112" s="522">
        <v>4.9406564584124654E-324</v>
      </c>
      <c r="C112" s="522">
        <v>0.47299999999999998</v>
      </c>
      <c r="D112" s="523">
        <v>0.47299999999999998</v>
      </c>
      <c r="E112" s="532" t="s">
        <v>255</v>
      </c>
      <c r="F112" s="522">
        <v>0</v>
      </c>
      <c r="G112" s="523">
        <v>0</v>
      </c>
      <c r="H112" s="525">
        <v>4.9406564584124654E-324</v>
      </c>
      <c r="I112" s="522">
        <v>3.9525251667299724E-323</v>
      </c>
      <c r="J112" s="523">
        <v>3.9525251667299724E-323</v>
      </c>
      <c r="K112" s="533" t="s">
        <v>246</v>
      </c>
    </row>
    <row r="113" spans="1:11" ht="14.4" customHeight="1" thickBot="1" x14ac:dyDescent="0.35">
      <c r="A113" s="543" t="s">
        <v>351</v>
      </c>
      <c r="B113" s="527">
        <v>4.9406564584124654E-324</v>
      </c>
      <c r="C113" s="527">
        <v>0.47299999999999998</v>
      </c>
      <c r="D113" s="528">
        <v>0.47299999999999998</v>
      </c>
      <c r="E113" s="535" t="s">
        <v>255</v>
      </c>
      <c r="F113" s="527">
        <v>0</v>
      </c>
      <c r="G113" s="528">
        <v>0</v>
      </c>
      <c r="H113" s="530">
        <v>4.9406564584124654E-324</v>
      </c>
      <c r="I113" s="527">
        <v>3.9525251667299724E-323</v>
      </c>
      <c r="J113" s="528">
        <v>3.9525251667299724E-323</v>
      </c>
      <c r="K113" s="534" t="s">
        <v>246</v>
      </c>
    </row>
    <row r="114" spans="1:11" ht="14.4" customHeight="1" thickBot="1" x14ac:dyDescent="0.35">
      <c r="A114" s="544" t="s">
        <v>352</v>
      </c>
      <c r="B114" s="522">
        <v>4.9406564584124654E-324</v>
      </c>
      <c r="C114" s="522">
        <v>0.47299999999999998</v>
      </c>
      <c r="D114" s="523">
        <v>0.47299999999999998</v>
      </c>
      <c r="E114" s="532" t="s">
        <v>255</v>
      </c>
      <c r="F114" s="522">
        <v>0</v>
      </c>
      <c r="G114" s="523">
        <v>0</v>
      </c>
      <c r="H114" s="525">
        <v>4.9406564584124654E-324</v>
      </c>
      <c r="I114" s="522">
        <v>3.9525251667299724E-323</v>
      </c>
      <c r="J114" s="523">
        <v>3.9525251667299724E-323</v>
      </c>
      <c r="K114" s="533" t="s">
        <v>246</v>
      </c>
    </row>
    <row r="115" spans="1:11" ht="14.4" customHeight="1" thickBot="1" x14ac:dyDescent="0.35">
      <c r="A115" s="542" t="s">
        <v>353</v>
      </c>
      <c r="B115" s="522">
        <v>4.9406564584124654E-324</v>
      </c>
      <c r="C115" s="522">
        <v>58.732100000000003</v>
      </c>
      <c r="D115" s="523">
        <v>58.732100000000003</v>
      </c>
      <c r="E115" s="532" t="s">
        <v>255</v>
      </c>
      <c r="F115" s="522">
        <v>0</v>
      </c>
      <c r="G115" s="523">
        <v>0</v>
      </c>
      <c r="H115" s="525">
        <v>4.9406564584124654E-324</v>
      </c>
      <c r="I115" s="522">
        <v>11.596500000000001</v>
      </c>
      <c r="J115" s="523">
        <v>11.596500000000001</v>
      </c>
      <c r="K115" s="533" t="s">
        <v>246</v>
      </c>
    </row>
    <row r="116" spans="1:11" ht="14.4" customHeight="1" thickBot="1" x14ac:dyDescent="0.35">
      <c r="A116" s="543" t="s">
        <v>354</v>
      </c>
      <c r="B116" s="527">
        <v>4.9406564584124654E-324</v>
      </c>
      <c r="C116" s="527">
        <v>58.332099999999997</v>
      </c>
      <c r="D116" s="528">
        <v>58.332099999999997</v>
      </c>
      <c r="E116" s="535" t="s">
        <v>255</v>
      </c>
      <c r="F116" s="527">
        <v>0</v>
      </c>
      <c r="G116" s="528">
        <v>0</v>
      </c>
      <c r="H116" s="530">
        <v>4.9406564584124654E-324</v>
      </c>
      <c r="I116" s="527">
        <v>10.7965</v>
      </c>
      <c r="J116" s="528">
        <v>10.7965</v>
      </c>
      <c r="K116" s="534" t="s">
        <v>246</v>
      </c>
    </row>
    <row r="117" spans="1:11" ht="14.4" customHeight="1" thickBot="1" x14ac:dyDescent="0.35">
      <c r="A117" s="544" t="s">
        <v>355</v>
      </c>
      <c r="B117" s="522">
        <v>4.9406564584124654E-324</v>
      </c>
      <c r="C117" s="522">
        <v>8.7820999999999998</v>
      </c>
      <c r="D117" s="523">
        <v>8.7820999999999998</v>
      </c>
      <c r="E117" s="532" t="s">
        <v>255</v>
      </c>
      <c r="F117" s="522">
        <v>0</v>
      </c>
      <c r="G117" s="523">
        <v>0</v>
      </c>
      <c r="H117" s="525">
        <v>4.9406564584124654E-324</v>
      </c>
      <c r="I117" s="522">
        <v>0.89649999999999996</v>
      </c>
      <c r="J117" s="523">
        <v>0.89649999999999996</v>
      </c>
      <c r="K117" s="533" t="s">
        <v>246</v>
      </c>
    </row>
    <row r="118" spans="1:11" ht="14.4" customHeight="1" thickBot="1" x14ac:dyDescent="0.35">
      <c r="A118" s="544" t="s">
        <v>356</v>
      </c>
      <c r="B118" s="522">
        <v>4.9406564584124654E-324</v>
      </c>
      <c r="C118" s="522">
        <v>37.1</v>
      </c>
      <c r="D118" s="523">
        <v>37.1</v>
      </c>
      <c r="E118" s="532" t="s">
        <v>255</v>
      </c>
      <c r="F118" s="522">
        <v>0</v>
      </c>
      <c r="G118" s="523">
        <v>0</v>
      </c>
      <c r="H118" s="525">
        <v>4.9406564584124654E-324</v>
      </c>
      <c r="I118" s="522">
        <v>7.9999999999989999</v>
      </c>
      <c r="J118" s="523">
        <v>7.9999999999989999</v>
      </c>
      <c r="K118" s="533" t="s">
        <v>246</v>
      </c>
    </row>
    <row r="119" spans="1:11" ht="14.4" customHeight="1" thickBot="1" x14ac:dyDescent="0.35">
      <c r="A119" s="544" t="s">
        <v>357</v>
      </c>
      <c r="B119" s="522">
        <v>4.9406564584124654E-324</v>
      </c>
      <c r="C119" s="522">
        <v>12.45</v>
      </c>
      <c r="D119" s="523">
        <v>12.45</v>
      </c>
      <c r="E119" s="532" t="s">
        <v>255</v>
      </c>
      <c r="F119" s="522">
        <v>0</v>
      </c>
      <c r="G119" s="523">
        <v>0</v>
      </c>
      <c r="H119" s="525">
        <v>4.9406564584124654E-324</v>
      </c>
      <c r="I119" s="522">
        <v>1.4</v>
      </c>
      <c r="J119" s="523">
        <v>1.4</v>
      </c>
      <c r="K119" s="533" t="s">
        <v>246</v>
      </c>
    </row>
    <row r="120" spans="1:11" ht="14.4" customHeight="1" thickBot="1" x14ac:dyDescent="0.35">
      <c r="A120" s="544" t="s">
        <v>358</v>
      </c>
      <c r="B120" s="522">
        <v>4.9406564584124654E-324</v>
      </c>
      <c r="C120" s="522">
        <v>4.9406564584124654E-324</v>
      </c>
      <c r="D120" s="523">
        <v>0</v>
      </c>
      <c r="E120" s="524">
        <v>1</v>
      </c>
      <c r="F120" s="522">
        <v>4.9406564584124654E-324</v>
      </c>
      <c r="G120" s="523">
        <v>0</v>
      </c>
      <c r="H120" s="525">
        <v>4.9406564584124654E-324</v>
      </c>
      <c r="I120" s="522">
        <v>0.49999999999900002</v>
      </c>
      <c r="J120" s="523">
        <v>0.49999999999900002</v>
      </c>
      <c r="K120" s="533" t="s">
        <v>255</v>
      </c>
    </row>
    <row r="121" spans="1:11" ht="14.4" customHeight="1" thickBot="1" x14ac:dyDescent="0.35">
      <c r="A121" s="547" t="s">
        <v>359</v>
      </c>
      <c r="B121" s="522">
        <v>4.9406564584124654E-324</v>
      </c>
      <c r="C121" s="522">
        <v>4.9406564584124654E-324</v>
      </c>
      <c r="D121" s="523">
        <v>0</v>
      </c>
      <c r="E121" s="524">
        <v>1</v>
      </c>
      <c r="F121" s="522">
        <v>4.9406564584124654E-324</v>
      </c>
      <c r="G121" s="523">
        <v>0</v>
      </c>
      <c r="H121" s="525">
        <v>4.9406564584124654E-324</v>
      </c>
      <c r="I121" s="522">
        <v>0.45</v>
      </c>
      <c r="J121" s="523">
        <v>0.45</v>
      </c>
      <c r="K121" s="533" t="s">
        <v>255</v>
      </c>
    </row>
    <row r="122" spans="1:11" ht="14.4" customHeight="1" thickBot="1" x14ac:dyDescent="0.35">
      <c r="A122" s="544" t="s">
        <v>360</v>
      </c>
      <c r="B122" s="522">
        <v>4.9406564584124654E-324</v>
      </c>
      <c r="C122" s="522">
        <v>4.9406564584124654E-324</v>
      </c>
      <c r="D122" s="523">
        <v>0</v>
      </c>
      <c r="E122" s="524">
        <v>1</v>
      </c>
      <c r="F122" s="522">
        <v>4.9406564584124654E-324</v>
      </c>
      <c r="G122" s="523">
        <v>0</v>
      </c>
      <c r="H122" s="525">
        <v>4.9406564584124654E-324</v>
      </c>
      <c r="I122" s="522">
        <v>0.45</v>
      </c>
      <c r="J122" s="523">
        <v>0.45</v>
      </c>
      <c r="K122" s="533" t="s">
        <v>255</v>
      </c>
    </row>
    <row r="123" spans="1:11" ht="14.4" customHeight="1" thickBot="1" x14ac:dyDescent="0.35">
      <c r="A123" s="543" t="s">
        <v>361</v>
      </c>
      <c r="B123" s="527">
        <v>4.9406564584124654E-324</v>
      </c>
      <c r="C123" s="527">
        <v>0.4</v>
      </c>
      <c r="D123" s="528">
        <v>0.4</v>
      </c>
      <c r="E123" s="535" t="s">
        <v>255</v>
      </c>
      <c r="F123" s="527">
        <v>0</v>
      </c>
      <c r="G123" s="528">
        <v>0</v>
      </c>
      <c r="H123" s="530">
        <v>4.9406564584124654E-324</v>
      </c>
      <c r="I123" s="527">
        <v>0.35</v>
      </c>
      <c r="J123" s="528">
        <v>0.35</v>
      </c>
      <c r="K123" s="534" t="s">
        <v>246</v>
      </c>
    </row>
    <row r="124" spans="1:11" ht="14.4" customHeight="1" thickBot="1" x14ac:dyDescent="0.35">
      <c r="A124" s="544" t="s">
        <v>362</v>
      </c>
      <c r="B124" s="522">
        <v>4.9406564584124654E-324</v>
      </c>
      <c r="C124" s="522">
        <v>0.4</v>
      </c>
      <c r="D124" s="523">
        <v>0.4</v>
      </c>
      <c r="E124" s="532" t="s">
        <v>255</v>
      </c>
      <c r="F124" s="522">
        <v>0</v>
      </c>
      <c r="G124" s="523">
        <v>0</v>
      </c>
      <c r="H124" s="525">
        <v>4.9406564584124654E-324</v>
      </c>
      <c r="I124" s="522">
        <v>0.35</v>
      </c>
      <c r="J124" s="523">
        <v>0.35</v>
      </c>
      <c r="K124" s="533" t="s">
        <v>246</v>
      </c>
    </row>
    <row r="125" spans="1:11" ht="14.4" customHeight="1" thickBot="1" x14ac:dyDescent="0.35">
      <c r="A125" s="541" t="s">
        <v>363</v>
      </c>
      <c r="B125" s="522">
        <v>15736.0290525154</v>
      </c>
      <c r="C125" s="522">
        <v>15964.81834</v>
      </c>
      <c r="D125" s="523">
        <v>228.78928748458901</v>
      </c>
      <c r="E125" s="524">
        <v>1.014539200882</v>
      </c>
      <c r="F125" s="522">
        <v>11851.9999999994</v>
      </c>
      <c r="G125" s="523">
        <v>7901.3333333329001</v>
      </c>
      <c r="H125" s="525">
        <v>998.94200000000001</v>
      </c>
      <c r="I125" s="522">
        <v>7922.4390000000003</v>
      </c>
      <c r="J125" s="523">
        <v>21.105666667097001</v>
      </c>
      <c r="K125" s="526">
        <v>0.66844743503199999</v>
      </c>
    </row>
    <row r="126" spans="1:11" ht="14.4" customHeight="1" thickBot="1" x14ac:dyDescent="0.35">
      <c r="A126" s="542" t="s">
        <v>364</v>
      </c>
      <c r="B126" s="522">
        <v>15731.999052758099</v>
      </c>
      <c r="C126" s="522">
        <v>15727.464</v>
      </c>
      <c r="D126" s="523">
        <v>-4.5350527580630002</v>
      </c>
      <c r="E126" s="524">
        <v>0.99971173067399999</v>
      </c>
      <c r="F126" s="522">
        <v>11851.9999999994</v>
      </c>
      <c r="G126" s="523">
        <v>7901.3333333329001</v>
      </c>
      <c r="H126" s="525">
        <v>988.30399999999997</v>
      </c>
      <c r="I126" s="522">
        <v>7905.1890000000003</v>
      </c>
      <c r="J126" s="523">
        <v>3.8556666670970001</v>
      </c>
      <c r="K126" s="526">
        <v>0.66699198447499997</v>
      </c>
    </row>
    <row r="127" spans="1:11" ht="14.4" customHeight="1" thickBot="1" x14ac:dyDescent="0.35">
      <c r="A127" s="543" t="s">
        <v>365</v>
      </c>
      <c r="B127" s="527">
        <v>15731.999052758099</v>
      </c>
      <c r="C127" s="527">
        <v>15727.464</v>
      </c>
      <c r="D127" s="528">
        <v>-4.5350527580630002</v>
      </c>
      <c r="E127" s="529">
        <v>0.99971173067399999</v>
      </c>
      <c r="F127" s="527">
        <v>11851.9999999994</v>
      </c>
      <c r="G127" s="528">
        <v>7901.3333333329001</v>
      </c>
      <c r="H127" s="530">
        <v>988.30399999999997</v>
      </c>
      <c r="I127" s="527">
        <v>7905.1890000000003</v>
      </c>
      <c r="J127" s="528">
        <v>3.8556666670970001</v>
      </c>
      <c r="K127" s="531">
        <v>0.66699198447499997</v>
      </c>
    </row>
    <row r="128" spans="1:11" ht="14.4" customHeight="1" thickBot="1" x14ac:dyDescent="0.35">
      <c r="A128" s="544" t="s">
        <v>366</v>
      </c>
      <c r="B128" s="522">
        <v>419.99985471132101</v>
      </c>
      <c r="C128" s="522">
        <v>417.28800000000001</v>
      </c>
      <c r="D128" s="523">
        <v>-2.7118547113210001</v>
      </c>
      <c r="E128" s="524">
        <v>0.99354320083400005</v>
      </c>
      <c r="F128" s="522">
        <v>245.99999999998701</v>
      </c>
      <c r="G128" s="523">
        <v>163.99999999999099</v>
      </c>
      <c r="H128" s="525">
        <v>21.05</v>
      </c>
      <c r="I128" s="522">
        <v>167.262</v>
      </c>
      <c r="J128" s="523">
        <v>3.2620000000079998</v>
      </c>
      <c r="K128" s="526">
        <v>0.67992682926799997</v>
      </c>
    </row>
    <row r="129" spans="1:11" ht="14.4" customHeight="1" thickBot="1" x14ac:dyDescent="0.35">
      <c r="A129" s="544" t="s">
        <v>367</v>
      </c>
      <c r="B129" s="522">
        <v>12786.9993100799</v>
      </c>
      <c r="C129" s="522">
        <v>12785.52</v>
      </c>
      <c r="D129" s="523">
        <v>-1.479310079932</v>
      </c>
      <c r="E129" s="524">
        <v>0.99988431139699996</v>
      </c>
      <c r="F129" s="522">
        <v>10327.9999999994</v>
      </c>
      <c r="G129" s="523">
        <v>6885.3333333329601</v>
      </c>
      <c r="H129" s="525">
        <v>860.73199999999997</v>
      </c>
      <c r="I129" s="522">
        <v>6885.8689999999997</v>
      </c>
      <c r="J129" s="523">
        <v>0.53566666704200006</v>
      </c>
      <c r="K129" s="526">
        <v>0.66671853214499999</v>
      </c>
    </row>
    <row r="130" spans="1:11" ht="14.4" customHeight="1" thickBot="1" x14ac:dyDescent="0.35">
      <c r="A130" s="544" t="s">
        <v>368</v>
      </c>
      <c r="B130" s="522">
        <v>72.999955604587996</v>
      </c>
      <c r="C130" s="522">
        <v>72.936000000000007</v>
      </c>
      <c r="D130" s="523">
        <v>-6.3955604587000003E-2</v>
      </c>
      <c r="E130" s="524">
        <v>0.99912389529400003</v>
      </c>
      <c r="F130" s="522">
        <v>71.999999999996007</v>
      </c>
      <c r="G130" s="523">
        <v>47.999999999997002</v>
      </c>
      <c r="H130" s="525">
        <v>5.9770000000000003</v>
      </c>
      <c r="I130" s="522">
        <v>47.816000000000003</v>
      </c>
      <c r="J130" s="523">
        <v>-0.18399999999700001</v>
      </c>
      <c r="K130" s="526">
        <v>0.66411111111099996</v>
      </c>
    </row>
    <row r="131" spans="1:11" ht="14.4" customHeight="1" thickBot="1" x14ac:dyDescent="0.35">
      <c r="A131" s="544" t="s">
        <v>369</v>
      </c>
      <c r="B131" s="522">
        <v>955.99998243813195</v>
      </c>
      <c r="C131" s="522">
        <v>956.1</v>
      </c>
      <c r="D131" s="523">
        <v>0.100017561867</v>
      </c>
      <c r="E131" s="524">
        <v>1.0001046208819999</v>
      </c>
      <c r="F131" s="522">
        <v>623.99999999996601</v>
      </c>
      <c r="G131" s="523">
        <v>415.99999999997698</v>
      </c>
      <c r="H131" s="525">
        <v>52.066000000000003</v>
      </c>
      <c r="I131" s="522">
        <v>416.41</v>
      </c>
      <c r="J131" s="523">
        <v>0.41000000002199999</v>
      </c>
      <c r="K131" s="526">
        <v>0.66732371794800005</v>
      </c>
    </row>
    <row r="132" spans="1:11" ht="14.4" customHeight="1" thickBot="1" x14ac:dyDescent="0.35">
      <c r="A132" s="544" t="s">
        <v>370</v>
      </c>
      <c r="B132" s="522">
        <v>1495.9999499241101</v>
      </c>
      <c r="C132" s="522">
        <v>1495.62</v>
      </c>
      <c r="D132" s="523">
        <v>-0.37994992410599998</v>
      </c>
      <c r="E132" s="524">
        <v>0.99974602276900004</v>
      </c>
      <c r="F132" s="522">
        <v>581.99999999996805</v>
      </c>
      <c r="G132" s="523">
        <v>387.99999999997902</v>
      </c>
      <c r="H132" s="525">
        <v>48.478999999999999</v>
      </c>
      <c r="I132" s="522">
        <v>387.83199999999999</v>
      </c>
      <c r="J132" s="523">
        <v>-0.167999999978</v>
      </c>
      <c r="K132" s="526">
        <v>0.66637800687199999</v>
      </c>
    </row>
    <row r="133" spans="1:11" ht="14.4" customHeight="1" thickBot="1" x14ac:dyDescent="0.35">
      <c r="A133" s="542" t="s">
        <v>371</v>
      </c>
      <c r="B133" s="522">
        <v>4.0299997573489996</v>
      </c>
      <c r="C133" s="522">
        <v>237.35434000000001</v>
      </c>
      <c r="D133" s="523">
        <v>233.324340242651</v>
      </c>
      <c r="E133" s="524">
        <v>58.896862107041997</v>
      </c>
      <c r="F133" s="522">
        <v>0</v>
      </c>
      <c r="G133" s="523">
        <v>0</v>
      </c>
      <c r="H133" s="525">
        <v>10.638</v>
      </c>
      <c r="I133" s="522">
        <v>17.25</v>
      </c>
      <c r="J133" s="523">
        <v>17.25</v>
      </c>
      <c r="K133" s="533" t="s">
        <v>246</v>
      </c>
    </row>
    <row r="134" spans="1:11" ht="14.4" customHeight="1" thickBot="1" x14ac:dyDescent="0.35">
      <c r="A134" s="543" t="s">
        <v>372</v>
      </c>
      <c r="B134" s="527">
        <v>4.0299997573489996</v>
      </c>
      <c r="C134" s="527">
        <v>165.36534</v>
      </c>
      <c r="D134" s="528">
        <v>161.335340242651</v>
      </c>
      <c r="E134" s="529">
        <v>41.033585597230001</v>
      </c>
      <c r="F134" s="527">
        <v>0</v>
      </c>
      <c r="G134" s="528">
        <v>0</v>
      </c>
      <c r="H134" s="530">
        <v>4.9406564584124654E-324</v>
      </c>
      <c r="I134" s="527">
        <v>3.9525251667299724E-323</v>
      </c>
      <c r="J134" s="528">
        <v>3.9525251667299724E-323</v>
      </c>
      <c r="K134" s="534" t="s">
        <v>246</v>
      </c>
    </row>
    <row r="135" spans="1:11" ht="14.4" customHeight="1" thickBot="1" x14ac:dyDescent="0.35">
      <c r="A135" s="544" t="s">
        <v>373</v>
      </c>
      <c r="B135" s="522">
        <v>4.0299997573489996</v>
      </c>
      <c r="C135" s="522">
        <v>165.36534</v>
      </c>
      <c r="D135" s="523">
        <v>161.335340242651</v>
      </c>
      <c r="E135" s="524">
        <v>41.033585597230001</v>
      </c>
      <c r="F135" s="522">
        <v>0</v>
      </c>
      <c r="G135" s="523">
        <v>0</v>
      </c>
      <c r="H135" s="525">
        <v>4.9406564584124654E-324</v>
      </c>
      <c r="I135" s="522">
        <v>3.9525251667299724E-323</v>
      </c>
      <c r="J135" s="523">
        <v>3.9525251667299724E-323</v>
      </c>
      <c r="K135" s="533" t="s">
        <v>246</v>
      </c>
    </row>
    <row r="136" spans="1:11" ht="14.4" customHeight="1" thickBot="1" x14ac:dyDescent="0.35">
      <c r="A136" s="543" t="s">
        <v>374</v>
      </c>
      <c r="B136" s="527">
        <v>4.9406564584124654E-324</v>
      </c>
      <c r="C136" s="527">
        <v>71.989000000000004</v>
      </c>
      <c r="D136" s="528">
        <v>71.989000000000004</v>
      </c>
      <c r="E136" s="535" t="s">
        <v>255</v>
      </c>
      <c r="F136" s="527">
        <v>0</v>
      </c>
      <c r="G136" s="528">
        <v>0</v>
      </c>
      <c r="H136" s="530">
        <v>10.638</v>
      </c>
      <c r="I136" s="527">
        <v>10.638</v>
      </c>
      <c r="J136" s="528">
        <v>10.638</v>
      </c>
      <c r="K136" s="534" t="s">
        <v>246</v>
      </c>
    </row>
    <row r="137" spans="1:11" ht="14.4" customHeight="1" thickBot="1" x14ac:dyDescent="0.35">
      <c r="A137" s="544" t="s">
        <v>375</v>
      </c>
      <c r="B137" s="522">
        <v>4.9406564584124654E-324</v>
      </c>
      <c r="C137" s="522">
        <v>71.989000000000004</v>
      </c>
      <c r="D137" s="523">
        <v>71.989000000000004</v>
      </c>
      <c r="E137" s="532" t="s">
        <v>255</v>
      </c>
      <c r="F137" s="522">
        <v>0</v>
      </c>
      <c r="G137" s="523">
        <v>0</v>
      </c>
      <c r="H137" s="525">
        <v>10.638</v>
      </c>
      <c r="I137" s="522">
        <v>10.638</v>
      </c>
      <c r="J137" s="523">
        <v>10.638</v>
      </c>
      <c r="K137" s="533" t="s">
        <v>246</v>
      </c>
    </row>
    <row r="138" spans="1:11" ht="14.4" customHeight="1" thickBot="1" x14ac:dyDescent="0.35">
      <c r="A138" s="543" t="s">
        <v>376</v>
      </c>
      <c r="B138" s="527">
        <v>4.9406564584124654E-324</v>
      </c>
      <c r="C138" s="527">
        <v>4.9406564584124654E-324</v>
      </c>
      <c r="D138" s="528">
        <v>0</v>
      </c>
      <c r="E138" s="529">
        <v>1</v>
      </c>
      <c r="F138" s="527">
        <v>4.9406564584124654E-324</v>
      </c>
      <c r="G138" s="528">
        <v>0</v>
      </c>
      <c r="H138" s="530">
        <v>4.9406564584124654E-324</v>
      </c>
      <c r="I138" s="527">
        <v>6.6120000000000001</v>
      </c>
      <c r="J138" s="528">
        <v>6.6120000000000001</v>
      </c>
      <c r="K138" s="534" t="s">
        <v>255</v>
      </c>
    </row>
    <row r="139" spans="1:11" ht="14.4" customHeight="1" thickBot="1" x14ac:dyDescent="0.35">
      <c r="A139" s="544" t="s">
        <v>377</v>
      </c>
      <c r="B139" s="522">
        <v>4.9406564584124654E-324</v>
      </c>
      <c r="C139" s="522">
        <v>4.9406564584124654E-324</v>
      </c>
      <c r="D139" s="523">
        <v>0</v>
      </c>
      <c r="E139" s="524">
        <v>1</v>
      </c>
      <c r="F139" s="522">
        <v>4.9406564584124654E-324</v>
      </c>
      <c r="G139" s="523">
        <v>0</v>
      </c>
      <c r="H139" s="525">
        <v>4.9406564584124654E-324</v>
      </c>
      <c r="I139" s="522">
        <v>6.6120000000000001</v>
      </c>
      <c r="J139" s="523">
        <v>6.6120000000000001</v>
      </c>
      <c r="K139" s="533" t="s">
        <v>255</v>
      </c>
    </row>
    <row r="140" spans="1:11" ht="14.4" customHeight="1" thickBot="1" x14ac:dyDescent="0.35">
      <c r="A140" s="540" t="s">
        <v>378</v>
      </c>
      <c r="B140" s="522">
        <v>132672.34759817299</v>
      </c>
      <c r="C140" s="522">
        <v>140004.961733776</v>
      </c>
      <c r="D140" s="523">
        <v>7332.6141356033904</v>
      </c>
      <c r="E140" s="524">
        <v>1.0552685941590001</v>
      </c>
      <c r="F140" s="522">
        <v>125183.52399722701</v>
      </c>
      <c r="G140" s="523">
        <v>83455.682664818203</v>
      </c>
      <c r="H140" s="525">
        <v>12309.08986</v>
      </c>
      <c r="I140" s="522">
        <v>98944.310410000006</v>
      </c>
      <c r="J140" s="523">
        <v>15488.6277451818</v>
      </c>
      <c r="K140" s="526">
        <v>0.79039403310099998</v>
      </c>
    </row>
    <row r="141" spans="1:11" ht="14.4" customHeight="1" thickBot="1" x14ac:dyDescent="0.35">
      <c r="A141" s="541" t="s">
        <v>379</v>
      </c>
      <c r="B141" s="522">
        <v>131822.34758878799</v>
      </c>
      <c r="C141" s="522">
        <v>139360.37892205699</v>
      </c>
      <c r="D141" s="523">
        <v>7538.0313332686201</v>
      </c>
      <c r="E141" s="524">
        <v>1.0571832581580001</v>
      </c>
      <c r="F141" s="522">
        <v>124510.176519733</v>
      </c>
      <c r="G141" s="523">
        <v>83006.784346488799</v>
      </c>
      <c r="H141" s="525">
        <v>12154.013870000001</v>
      </c>
      <c r="I141" s="522">
        <v>98024.648660000006</v>
      </c>
      <c r="J141" s="523">
        <v>15017.8643135112</v>
      </c>
      <c r="K141" s="526">
        <v>0.78728222383000002</v>
      </c>
    </row>
    <row r="142" spans="1:11" ht="14.4" customHeight="1" thickBot="1" x14ac:dyDescent="0.35">
      <c r="A142" s="542" t="s">
        <v>380</v>
      </c>
      <c r="B142" s="522">
        <v>131822.34758878799</v>
      </c>
      <c r="C142" s="522">
        <v>139360.37892205699</v>
      </c>
      <c r="D142" s="523">
        <v>7538.0313332686201</v>
      </c>
      <c r="E142" s="524">
        <v>1.0571832581580001</v>
      </c>
      <c r="F142" s="522">
        <v>124510.176519733</v>
      </c>
      <c r="G142" s="523">
        <v>83006.784346488799</v>
      </c>
      <c r="H142" s="525">
        <v>12154.013870000001</v>
      </c>
      <c r="I142" s="522">
        <v>98024.648660000006</v>
      </c>
      <c r="J142" s="523">
        <v>15017.8643135112</v>
      </c>
      <c r="K142" s="526">
        <v>0.78728222383000002</v>
      </c>
    </row>
    <row r="143" spans="1:11" ht="14.4" customHeight="1" thickBot="1" x14ac:dyDescent="0.35">
      <c r="A143" s="543" t="s">
        <v>381</v>
      </c>
      <c r="B143" s="527">
        <v>0.33989001974700001</v>
      </c>
      <c r="C143" s="527">
        <v>32.813896995192998</v>
      </c>
      <c r="D143" s="528">
        <v>32.474006975446002</v>
      </c>
      <c r="E143" s="529">
        <v>96.542690543199996</v>
      </c>
      <c r="F143" s="527">
        <v>27.174233349224</v>
      </c>
      <c r="G143" s="528">
        <v>18.116155566149001</v>
      </c>
      <c r="H143" s="530">
        <v>4.9406564584124654E-324</v>
      </c>
      <c r="I143" s="527">
        <v>32.859830000000002</v>
      </c>
      <c r="J143" s="528">
        <v>14.74367443385</v>
      </c>
      <c r="K143" s="531">
        <v>1.2092274905310001</v>
      </c>
    </row>
    <row r="144" spans="1:11" ht="14.4" customHeight="1" thickBot="1" x14ac:dyDescent="0.35">
      <c r="A144" s="544" t="s">
        <v>382</v>
      </c>
      <c r="B144" s="522">
        <v>4.9406564584124654E-324</v>
      </c>
      <c r="C144" s="522">
        <v>32.813896995192998</v>
      </c>
      <c r="D144" s="523">
        <v>32.813896995192998</v>
      </c>
      <c r="E144" s="532" t="s">
        <v>255</v>
      </c>
      <c r="F144" s="522">
        <v>27.174233349224</v>
      </c>
      <c r="G144" s="523">
        <v>18.116155566149001</v>
      </c>
      <c r="H144" s="525">
        <v>4.9406564584124654E-324</v>
      </c>
      <c r="I144" s="522">
        <v>32.61533</v>
      </c>
      <c r="J144" s="523">
        <v>14.499174433849999</v>
      </c>
      <c r="K144" s="526">
        <v>1.200229996587</v>
      </c>
    </row>
    <row r="145" spans="1:11" ht="14.4" customHeight="1" thickBot="1" x14ac:dyDescent="0.35">
      <c r="A145" s="544" t="s">
        <v>383</v>
      </c>
      <c r="B145" s="522">
        <v>0.33989001974700001</v>
      </c>
      <c r="C145" s="522">
        <v>4.9406564584124654E-324</v>
      </c>
      <c r="D145" s="523">
        <v>-0.33989001974700001</v>
      </c>
      <c r="E145" s="524">
        <v>1.4821969375237396E-323</v>
      </c>
      <c r="F145" s="522">
        <v>4.9406564584124654E-324</v>
      </c>
      <c r="G145" s="523">
        <v>0</v>
      </c>
      <c r="H145" s="525">
        <v>4.9406564584124654E-324</v>
      </c>
      <c r="I145" s="522">
        <v>0.2445</v>
      </c>
      <c r="J145" s="523">
        <v>0.2445</v>
      </c>
      <c r="K145" s="533" t="s">
        <v>255</v>
      </c>
    </row>
    <row r="146" spans="1:11" ht="14.4" customHeight="1" thickBot="1" x14ac:dyDescent="0.35">
      <c r="A146" s="543" t="s">
        <v>384</v>
      </c>
      <c r="B146" s="527">
        <v>159.999969295889</v>
      </c>
      <c r="C146" s="527">
        <v>178.58138457059599</v>
      </c>
      <c r="D146" s="528">
        <v>18.581415274706998</v>
      </c>
      <c r="E146" s="529">
        <v>1.1161338677529999</v>
      </c>
      <c r="F146" s="527">
        <v>189.002631074156</v>
      </c>
      <c r="G146" s="528">
        <v>126.00175404943801</v>
      </c>
      <c r="H146" s="530">
        <v>2.8207599999999999</v>
      </c>
      <c r="I146" s="527">
        <v>73.595699999999994</v>
      </c>
      <c r="J146" s="528">
        <v>-52.406054049437003</v>
      </c>
      <c r="K146" s="531">
        <v>0.38938981738799999</v>
      </c>
    </row>
    <row r="147" spans="1:11" ht="14.4" customHeight="1" thickBot="1" x14ac:dyDescent="0.35">
      <c r="A147" s="544" t="s">
        <v>385</v>
      </c>
      <c r="B147" s="522">
        <v>138.00000801770599</v>
      </c>
      <c r="C147" s="522">
        <v>178.58138457059599</v>
      </c>
      <c r="D147" s="523">
        <v>40.581376552888997</v>
      </c>
      <c r="E147" s="524">
        <v>1.2940679289499999</v>
      </c>
      <c r="F147" s="522">
        <v>189.002631074156</v>
      </c>
      <c r="G147" s="523">
        <v>126.00175404943801</v>
      </c>
      <c r="H147" s="525">
        <v>2.8207599999999999</v>
      </c>
      <c r="I147" s="522">
        <v>73.595699999999994</v>
      </c>
      <c r="J147" s="523">
        <v>-52.406054049437003</v>
      </c>
      <c r="K147" s="526">
        <v>0.38938981738799999</v>
      </c>
    </row>
    <row r="148" spans="1:11" ht="14.4" customHeight="1" thickBot="1" x14ac:dyDescent="0.35">
      <c r="A148" s="543" t="s">
        <v>386</v>
      </c>
      <c r="B148" s="527">
        <v>3945.0002292018198</v>
      </c>
      <c r="C148" s="527">
        <v>3342.3152905970301</v>
      </c>
      <c r="D148" s="528">
        <v>-602.68493860478202</v>
      </c>
      <c r="E148" s="529">
        <v>0.84722816132000001</v>
      </c>
      <c r="F148" s="527">
        <v>3540.0000624813702</v>
      </c>
      <c r="G148" s="528">
        <v>2360.0000416542498</v>
      </c>
      <c r="H148" s="530">
        <v>181.77100999999999</v>
      </c>
      <c r="I148" s="527">
        <v>2052.6975299999999</v>
      </c>
      <c r="J148" s="528">
        <v>-307.30251165424897</v>
      </c>
      <c r="K148" s="531">
        <v>0.579858049087</v>
      </c>
    </row>
    <row r="149" spans="1:11" ht="14.4" customHeight="1" thickBot="1" x14ac:dyDescent="0.35">
      <c r="A149" s="544" t="s">
        <v>387</v>
      </c>
      <c r="B149" s="522">
        <v>93.000005403236003</v>
      </c>
      <c r="C149" s="522">
        <v>6.4355394106899997</v>
      </c>
      <c r="D149" s="523">
        <v>-86.564465992546005</v>
      </c>
      <c r="E149" s="524">
        <v>6.9199344481E-2</v>
      </c>
      <c r="F149" s="522">
        <v>3.9998646287750002</v>
      </c>
      <c r="G149" s="523">
        <v>2.6665764191829999</v>
      </c>
      <c r="H149" s="525">
        <v>4.9406564584124654E-324</v>
      </c>
      <c r="I149" s="522">
        <v>0.1467</v>
      </c>
      <c r="J149" s="523">
        <v>-2.5198764191829999</v>
      </c>
      <c r="K149" s="526">
        <v>3.6676241226000002E-2</v>
      </c>
    </row>
    <row r="150" spans="1:11" ht="14.4" customHeight="1" thickBot="1" x14ac:dyDescent="0.35">
      <c r="A150" s="544" t="s">
        <v>388</v>
      </c>
      <c r="B150" s="522">
        <v>3800.00026077742</v>
      </c>
      <c r="C150" s="522">
        <v>3292.7677450402898</v>
      </c>
      <c r="D150" s="523">
        <v>-507.23251573712702</v>
      </c>
      <c r="E150" s="524">
        <v>0.86651776817600001</v>
      </c>
      <c r="F150" s="522">
        <v>3534.99999999997</v>
      </c>
      <c r="G150" s="523">
        <v>2356.6666666666501</v>
      </c>
      <c r="H150" s="525">
        <v>181.77100999999999</v>
      </c>
      <c r="I150" s="522">
        <v>2037.4091800000001</v>
      </c>
      <c r="J150" s="523">
        <v>-319.25748666664703</v>
      </c>
      <c r="K150" s="526">
        <v>0.57635337482299998</v>
      </c>
    </row>
    <row r="151" spans="1:11" ht="14.4" customHeight="1" thickBot="1" x14ac:dyDescent="0.35">
      <c r="A151" s="544" t="s">
        <v>389</v>
      </c>
      <c r="B151" s="522">
        <v>51.999963021162003</v>
      </c>
      <c r="C151" s="522">
        <v>43.112006146052998</v>
      </c>
      <c r="D151" s="523">
        <v>-8.8879568751079994</v>
      </c>
      <c r="E151" s="524">
        <v>0.82907763085300001</v>
      </c>
      <c r="F151" s="522">
        <v>1.0001978526269999</v>
      </c>
      <c r="G151" s="523">
        <v>0.666798568418</v>
      </c>
      <c r="H151" s="525">
        <v>4.9406564584124654E-324</v>
      </c>
      <c r="I151" s="522">
        <v>15.14165</v>
      </c>
      <c r="J151" s="523">
        <v>14.474851431581</v>
      </c>
      <c r="K151" s="526">
        <v>15.138654777376001</v>
      </c>
    </row>
    <row r="152" spans="1:11" ht="14.4" customHeight="1" thickBot="1" x14ac:dyDescent="0.35">
      <c r="A152" s="543" t="s">
        <v>390</v>
      </c>
      <c r="B152" s="527">
        <v>127717.00750027099</v>
      </c>
      <c r="C152" s="527">
        <v>135789.333720063</v>
      </c>
      <c r="D152" s="528">
        <v>8072.3262197920703</v>
      </c>
      <c r="E152" s="529">
        <v>1.0632047867209999</v>
      </c>
      <c r="F152" s="527">
        <v>120753.999592828</v>
      </c>
      <c r="G152" s="528">
        <v>80502.666395218897</v>
      </c>
      <c r="H152" s="530">
        <v>11969.4221</v>
      </c>
      <c r="I152" s="527">
        <v>93099.024090000006</v>
      </c>
      <c r="J152" s="528">
        <v>12596.3576947811</v>
      </c>
      <c r="K152" s="531">
        <v>0.77098087354300004</v>
      </c>
    </row>
    <row r="153" spans="1:11" ht="14.4" customHeight="1" thickBot="1" x14ac:dyDescent="0.35">
      <c r="A153" s="544" t="s">
        <v>391</v>
      </c>
      <c r="B153" s="522">
        <v>61661.003622462202</v>
      </c>
      <c r="C153" s="522">
        <v>67724.025879244</v>
      </c>
      <c r="D153" s="523">
        <v>6063.02225678183</v>
      </c>
      <c r="E153" s="524">
        <v>1.0983283096380001</v>
      </c>
      <c r="F153" s="522">
        <v>49831.999849768799</v>
      </c>
      <c r="G153" s="523">
        <v>33221.333233179197</v>
      </c>
      <c r="H153" s="525">
        <v>5468.4313199999997</v>
      </c>
      <c r="I153" s="522">
        <v>45878.515500000001</v>
      </c>
      <c r="J153" s="523">
        <v>12657.182266820801</v>
      </c>
      <c r="K153" s="526">
        <v>0.92066374294200004</v>
      </c>
    </row>
    <row r="154" spans="1:11" ht="14.4" customHeight="1" thickBot="1" x14ac:dyDescent="0.35">
      <c r="A154" s="544" t="s">
        <v>392</v>
      </c>
      <c r="B154" s="522">
        <v>64263.0037336366</v>
      </c>
      <c r="C154" s="522">
        <v>68065.307840818903</v>
      </c>
      <c r="D154" s="523">
        <v>3802.30410718231</v>
      </c>
      <c r="E154" s="524">
        <v>1.0591678553170001</v>
      </c>
      <c r="F154" s="522">
        <v>70921.999743059598</v>
      </c>
      <c r="G154" s="523">
        <v>47281.3331620397</v>
      </c>
      <c r="H154" s="525">
        <v>6500.9907800000001</v>
      </c>
      <c r="I154" s="522">
        <v>47220.508589999998</v>
      </c>
      <c r="J154" s="523">
        <v>-60.824572039731002</v>
      </c>
      <c r="K154" s="526">
        <v>0.66580904036900002</v>
      </c>
    </row>
    <row r="155" spans="1:11" ht="14.4" customHeight="1" thickBot="1" x14ac:dyDescent="0.35">
      <c r="A155" s="543" t="s">
        <v>393</v>
      </c>
      <c r="B155" s="527">
        <v>4.9406564584124654E-324</v>
      </c>
      <c r="C155" s="527">
        <v>17.334629831186</v>
      </c>
      <c r="D155" s="528">
        <v>17.334629831186</v>
      </c>
      <c r="E155" s="535" t="s">
        <v>255</v>
      </c>
      <c r="F155" s="527">
        <v>0</v>
      </c>
      <c r="G155" s="528">
        <v>0</v>
      </c>
      <c r="H155" s="530">
        <v>4.9406564584124654E-324</v>
      </c>
      <c r="I155" s="527">
        <v>2766.4715099999999</v>
      </c>
      <c r="J155" s="528">
        <v>2766.4715099999999</v>
      </c>
      <c r="K155" s="534" t="s">
        <v>246</v>
      </c>
    </row>
    <row r="156" spans="1:11" ht="14.4" customHeight="1" thickBot="1" x14ac:dyDescent="0.35">
      <c r="A156" s="544" t="s">
        <v>394</v>
      </c>
      <c r="B156" s="522">
        <v>4.9406564584124654E-324</v>
      </c>
      <c r="C156" s="522">
        <v>4.9406564584124654E-324</v>
      </c>
      <c r="D156" s="523">
        <v>0</v>
      </c>
      <c r="E156" s="524">
        <v>1</v>
      </c>
      <c r="F156" s="522">
        <v>4.9406564584124654E-324</v>
      </c>
      <c r="G156" s="523">
        <v>0</v>
      </c>
      <c r="H156" s="525">
        <v>4.9406564584124654E-324</v>
      </c>
      <c r="I156" s="522">
        <v>2166.75711</v>
      </c>
      <c r="J156" s="523">
        <v>2166.75711</v>
      </c>
      <c r="K156" s="533" t="s">
        <v>255</v>
      </c>
    </row>
    <row r="157" spans="1:11" ht="14.4" customHeight="1" thickBot="1" x14ac:dyDescent="0.35">
      <c r="A157" s="544" t="s">
        <v>395</v>
      </c>
      <c r="B157" s="522">
        <v>4.9406564584124654E-324</v>
      </c>
      <c r="C157" s="522">
        <v>17.334629831186</v>
      </c>
      <c r="D157" s="523">
        <v>17.334629831186</v>
      </c>
      <c r="E157" s="532" t="s">
        <v>255</v>
      </c>
      <c r="F157" s="522">
        <v>0</v>
      </c>
      <c r="G157" s="523">
        <v>0</v>
      </c>
      <c r="H157" s="525">
        <v>4.9406564584124654E-324</v>
      </c>
      <c r="I157" s="522">
        <v>599.71439999999996</v>
      </c>
      <c r="J157" s="523">
        <v>599.71439999999996</v>
      </c>
      <c r="K157" s="533" t="s">
        <v>246</v>
      </c>
    </row>
    <row r="158" spans="1:11" ht="14.4" customHeight="1" thickBot="1" x14ac:dyDescent="0.35">
      <c r="A158" s="541" t="s">
        <v>396</v>
      </c>
      <c r="B158" s="522">
        <v>664.99995863604295</v>
      </c>
      <c r="C158" s="522">
        <v>459.283828687268</v>
      </c>
      <c r="D158" s="523">
        <v>-205.71612994877501</v>
      </c>
      <c r="E158" s="524">
        <v>0.69065241692500001</v>
      </c>
      <c r="F158" s="522">
        <v>552.347477494087</v>
      </c>
      <c r="G158" s="523">
        <v>368.23165166272503</v>
      </c>
      <c r="H158" s="525">
        <v>155.07598999999999</v>
      </c>
      <c r="I158" s="522">
        <v>799.08875</v>
      </c>
      <c r="J158" s="523">
        <v>430.85709833727498</v>
      </c>
      <c r="K158" s="526">
        <v>1.446713857779</v>
      </c>
    </row>
    <row r="159" spans="1:11" ht="14.4" customHeight="1" thickBot="1" x14ac:dyDescent="0.35">
      <c r="A159" s="542" t="s">
        <v>397</v>
      </c>
      <c r="B159" s="522">
        <v>664.99995863604295</v>
      </c>
      <c r="C159" s="522">
        <v>454.438199115879</v>
      </c>
      <c r="D159" s="523">
        <v>-210.561759520164</v>
      </c>
      <c r="E159" s="524">
        <v>0.68336575546199996</v>
      </c>
      <c r="F159" s="522">
        <v>548.45610789840202</v>
      </c>
      <c r="G159" s="523">
        <v>365.63740526560201</v>
      </c>
      <c r="H159" s="525">
        <v>155.02599000000001</v>
      </c>
      <c r="I159" s="522">
        <v>793.14457000000004</v>
      </c>
      <c r="J159" s="523">
        <v>427.50716473439797</v>
      </c>
      <c r="K159" s="526">
        <v>1.4461404633429999</v>
      </c>
    </row>
    <row r="160" spans="1:11" ht="14.4" customHeight="1" thickBot="1" x14ac:dyDescent="0.35">
      <c r="A160" s="543" t="s">
        <v>398</v>
      </c>
      <c r="B160" s="527">
        <v>664.99995863604295</v>
      </c>
      <c r="C160" s="527">
        <v>454.438199115879</v>
      </c>
      <c r="D160" s="528">
        <v>-210.561759520164</v>
      </c>
      <c r="E160" s="529">
        <v>0.68336575546199996</v>
      </c>
      <c r="F160" s="527">
        <v>548.45610789840202</v>
      </c>
      <c r="G160" s="528">
        <v>365.63740526560201</v>
      </c>
      <c r="H160" s="530">
        <v>155.02599000000001</v>
      </c>
      <c r="I160" s="527">
        <v>793.14457000000004</v>
      </c>
      <c r="J160" s="528">
        <v>427.50716473439797</v>
      </c>
      <c r="K160" s="531">
        <v>1.4461404633429999</v>
      </c>
    </row>
    <row r="161" spans="1:11" ht="14.4" customHeight="1" thickBot="1" x14ac:dyDescent="0.35">
      <c r="A161" s="544" t="s">
        <v>399</v>
      </c>
      <c r="B161" s="522">
        <v>4.9406564584124654E-324</v>
      </c>
      <c r="C161" s="522">
        <v>247.89585776690299</v>
      </c>
      <c r="D161" s="523">
        <v>247.89585776690299</v>
      </c>
      <c r="E161" s="532" t="s">
        <v>255</v>
      </c>
      <c r="F161" s="522">
        <v>0</v>
      </c>
      <c r="G161" s="523">
        <v>0</v>
      </c>
      <c r="H161" s="525">
        <v>4.9406564584124654E-324</v>
      </c>
      <c r="I161" s="522">
        <v>455.18747999999999</v>
      </c>
      <c r="J161" s="523">
        <v>455.18747999999999</v>
      </c>
      <c r="K161" s="533" t="s">
        <v>246</v>
      </c>
    </row>
    <row r="162" spans="1:11" ht="14.4" customHeight="1" thickBot="1" x14ac:dyDescent="0.35">
      <c r="A162" s="544" t="s">
        <v>400</v>
      </c>
      <c r="B162" s="522">
        <v>4.9406564584124654E-324</v>
      </c>
      <c r="C162" s="522">
        <v>37.772796541101002</v>
      </c>
      <c r="D162" s="523">
        <v>37.772796541101002</v>
      </c>
      <c r="E162" s="532" t="s">
        <v>255</v>
      </c>
      <c r="F162" s="522">
        <v>0</v>
      </c>
      <c r="G162" s="523">
        <v>0</v>
      </c>
      <c r="H162" s="525">
        <v>30.323810000000002</v>
      </c>
      <c r="I162" s="522">
        <v>98.717759999999998</v>
      </c>
      <c r="J162" s="523">
        <v>98.717759999999998</v>
      </c>
      <c r="K162" s="533" t="s">
        <v>246</v>
      </c>
    </row>
    <row r="163" spans="1:11" ht="14.4" customHeight="1" thickBot="1" x14ac:dyDescent="0.35">
      <c r="A163" s="544" t="s">
        <v>401</v>
      </c>
      <c r="B163" s="522">
        <v>4.9406564584124654E-324</v>
      </c>
      <c r="C163" s="522">
        <v>125.412828515802</v>
      </c>
      <c r="D163" s="523">
        <v>125.412828515802</v>
      </c>
      <c r="E163" s="532" t="s">
        <v>255</v>
      </c>
      <c r="F163" s="522">
        <v>0</v>
      </c>
      <c r="G163" s="523">
        <v>0</v>
      </c>
      <c r="H163" s="525">
        <v>124.70218</v>
      </c>
      <c r="I163" s="522">
        <v>212.47387000000001</v>
      </c>
      <c r="J163" s="523">
        <v>212.47387000000001</v>
      </c>
      <c r="K163" s="533" t="s">
        <v>246</v>
      </c>
    </row>
    <row r="164" spans="1:11" ht="14.4" customHeight="1" thickBot="1" x14ac:dyDescent="0.35">
      <c r="A164" s="544" t="s">
        <v>402</v>
      </c>
      <c r="B164" s="522">
        <v>4.9406564584124654E-324</v>
      </c>
      <c r="C164" s="522">
        <v>43.356716292070999</v>
      </c>
      <c r="D164" s="523">
        <v>43.356716292070999</v>
      </c>
      <c r="E164" s="532" t="s">
        <v>255</v>
      </c>
      <c r="F164" s="522">
        <v>0</v>
      </c>
      <c r="G164" s="523">
        <v>0</v>
      </c>
      <c r="H164" s="525">
        <v>4.9406564584124654E-324</v>
      </c>
      <c r="I164" s="522">
        <v>26.765460000000001</v>
      </c>
      <c r="J164" s="523">
        <v>26.765460000000001</v>
      </c>
      <c r="K164" s="533" t="s">
        <v>246</v>
      </c>
    </row>
    <row r="165" spans="1:11" ht="14.4" customHeight="1" thickBot="1" x14ac:dyDescent="0.35">
      <c r="A165" s="546" t="s">
        <v>403</v>
      </c>
      <c r="B165" s="527">
        <v>4.9406564584124654E-324</v>
      </c>
      <c r="C165" s="527">
        <v>4.8456295713889999</v>
      </c>
      <c r="D165" s="528">
        <v>4.8456295713889999</v>
      </c>
      <c r="E165" s="535" t="s">
        <v>255</v>
      </c>
      <c r="F165" s="527">
        <v>3.891369595684</v>
      </c>
      <c r="G165" s="528">
        <v>2.5942463971219998</v>
      </c>
      <c r="H165" s="530">
        <v>0.05</v>
      </c>
      <c r="I165" s="527">
        <v>5.9441800000000002</v>
      </c>
      <c r="J165" s="528">
        <v>3.3499336028769999</v>
      </c>
      <c r="K165" s="531">
        <v>1.527529023866</v>
      </c>
    </row>
    <row r="166" spans="1:11" ht="14.4" customHeight="1" thickBot="1" x14ac:dyDescent="0.35">
      <c r="A166" s="543" t="s">
        <v>404</v>
      </c>
      <c r="B166" s="527">
        <v>4.9406564584124654E-324</v>
      </c>
      <c r="C166" s="527">
        <v>2.4999997699999999E-4</v>
      </c>
      <c r="D166" s="528">
        <v>2.4999997699999999E-4</v>
      </c>
      <c r="E166" s="535" t="s">
        <v>255</v>
      </c>
      <c r="F166" s="527">
        <v>0</v>
      </c>
      <c r="G166" s="528">
        <v>0</v>
      </c>
      <c r="H166" s="530">
        <v>4.9406564584124654E-324</v>
      </c>
      <c r="I166" s="527">
        <v>-3.5E-4</v>
      </c>
      <c r="J166" s="528">
        <v>-3.5E-4</v>
      </c>
      <c r="K166" s="534" t="s">
        <v>246</v>
      </c>
    </row>
    <row r="167" spans="1:11" ht="14.4" customHeight="1" thickBot="1" x14ac:dyDescent="0.35">
      <c r="A167" s="544" t="s">
        <v>405</v>
      </c>
      <c r="B167" s="522">
        <v>4.9406564584124654E-324</v>
      </c>
      <c r="C167" s="522">
        <v>2.4999997699999999E-4</v>
      </c>
      <c r="D167" s="523">
        <v>2.4999997699999999E-4</v>
      </c>
      <c r="E167" s="532" t="s">
        <v>255</v>
      </c>
      <c r="F167" s="522">
        <v>0</v>
      </c>
      <c r="G167" s="523">
        <v>0</v>
      </c>
      <c r="H167" s="525">
        <v>4.9406564584124654E-324</v>
      </c>
      <c r="I167" s="522">
        <v>-3.5E-4</v>
      </c>
      <c r="J167" s="523">
        <v>-3.5E-4</v>
      </c>
      <c r="K167" s="533" t="s">
        <v>246</v>
      </c>
    </row>
    <row r="168" spans="1:11" ht="14.4" customHeight="1" thickBot="1" x14ac:dyDescent="0.35">
      <c r="A168" s="543" t="s">
        <v>406</v>
      </c>
      <c r="B168" s="527">
        <v>4.9406564584124654E-324</v>
      </c>
      <c r="C168" s="527">
        <v>4.8453795714119998</v>
      </c>
      <c r="D168" s="528">
        <v>4.8453795714119998</v>
      </c>
      <c r="E168" s="535" t="s">
        <v>255</v>
      </c>
      <c r="F168" s="527">
        <v>3.891369595684</v>
      </c>
      <c r="G168" s="528">
        <v>2.5942463971219998</v>
      </c>
      <c r="H168" s="530">
        <v>0.05</v>
      </c>
      <c r="I168" s="527">
        <v>5.9445300000000003</v>
      </c>
      <c r="J168" s="528">
        <v>3.350283602877</v>
      </c>
      <c r="K168" s="531">
        <v>1.5276189664919999</v>
      </c>
    </row>
    <row r="169" spans="1:11" ht="14.4" customHeight="1" thickBot="1" x14ac:dyDescent="0.35">
      <c r="A169" s="544" t="s">
        <v>407</v>
      </c>
      <c r="B169" s="522">
        <v>4.9406564584124654E-324</v>
      </c>
      <c r="C169" s="522">
        <v>0.76199994533199999</v>
      </c>
      <c r="D169" s="523">
        <v>0.76199994533199999</v>
      </c>
      <c r="E169" s="532" t="s">
        <v>255</v>
      </c>
      <c r="F169" s="522">
        <v>0</v>
      </c>
      <c r="G169" s="523">
        <v>0</v>
      </c>
      <c r="H169" s="525">
        <v>0.05</v>
      </c>
      <c r="I169" s="522">
        <v>0.36599999999999999</v>
      </c>
      <c r="J169" s="523">
        <v>0.36599999999999999</v>
      </c>
      <c r="K169" s="533" t="s">
        <v>246</v>
      </c>
    </row>
    <row r="170" spans="1:11" ht="14.4" customHeight="1" thickBot="1" x14ac:dyDescent="0.35">
      <c r="A170" s="544" t="s">
        <v>408</v>
      </c>
      <c r="B170" s="522">
        <v>4.9406564584124654E-324</v>
      </c>
      <c r="C170" s="522">
        <v>4.0833796260800002</v>
      </c>
      <c r="D170" s="523">
        <v>4.0833796260800002</v>
      </c>
      <c r="E170" s="532" t="s">
        <v>255</v>
      </c>
      <c r="F170" s="522">
        <v>3.891369595684</v>
      </c>
      <c r="G170" s="523">
        <v>2.5942463971219998</v>
      </c>
      <c r="H170" s="525">
        <v>4.9406564584124654E-324</v>
      </c>
      <c r="I170" s="522">
        <v>5.5785299999999998</v>
      </c>
      <c r="J170" s="523">
        <v>2.9842836028769999</v>
      </c>
      <c r="K170" s="526">
        <v>1.433564677636</v>
      </c>
    </row>
    <row r="171" spans="1:11" ht="14.4" customHeight="1" thickBot="1" x14ac:dyDescent="0.35">
      <c r="A171" s="541" t="s">
        <v>409</v>
      </c>
      <c r="B171" s="522">
        <v>185.00005074837699</v>
      </c>
      <c r="C171" s="522">
        <v>185.29898303195799</v>
      </c>
      <c r="D171" s="523">
        <v>0.29893228358099999</v>
      </c>
      <c r="E171" s="524">
        <v>1.0016158497380001</v>
      </c>
      <c r="F171" s="522">
        <v>120.99999999999901</v>
      </c>
      <c r="G171" s="523">
        <v>80.666666666664995</v>
      </c>
      <c r="H171" s="525">
        <v>4.9406564584124654E-324</v>
      </c>
      <c r="I171" s="522">
        <v>120.57299999999999</v>
      </c>
      <c r="J171" s="523">
        <v>39.906333333333997</v>
      </c>
      <c r="K171" s="526">
        <v>0.99647107438000004</v>
      </c>
    </row>
    <row r="172" spans="1:11" ht="14.4" customHeight="1" thickBot="1" x14ac:dyDescent="0.35">
      <c r="A172" s="546" t="s">
        <v>410</v>
      </c>
      <c r="B172" s="527">
        <v>185.00005074837699</v>
      </c>
      <c r="C172" s="527">
        <v>185.29898303195799</v>
      </c>
      <c r="D172" s="528">
        <v>0.29893228358099999</v>
      </c>
      <c r="E172" s="529">
        <v>1.0016158497380001</v>
      </c>
      <c r="F172" s="527">
        <v>120.99999999999901</v>
      </c>
      <c r="G172" s="528">
        <v>80.666666666664995</v>
      </c>
      <c r="H172" s="530">
        <v>4.9406564584124654E-324</v>
      </c>
      <c r="I172" s="527">
        <v>120.57299999999999</v>
      </c>
      <c r="J172" s="528">
        <v>39.906333333333997</v>
      </c>
      <c r="K172" s="531">
        <v>0.99647107438000004</v>
      </c>
    </row>
    <row r="173" spans="1:11" ht="14.4" customHeight="1" thickBot="1" x14ac:dyDescent="0.35">
      <c r="A173" s="543" t="s">
        <v>411</v>
      </c>
      <c r="B173" s="527">
        <v>185.00005074837699</v>
      </c>
      <c r="C173" s="527">
        <v>185.29898303195799</v>
      </c>
      <c r="D173" s="528">
        <v>0.29893228358099999</v>
      </c>
      <c r="E173" s="529">
        <v>1.0016158497380001</v>
      </c>
      <c r="F173" s="527">
        <v>120.99999999999901</v>
      </c>
      <c r="G173" s="528">
        <v>80.666666666664995</v>
      </c>
      <c r="H173" s="530">
        <v>4.9406564584124654E-324</v>
      </c>
      <c r="I173" s="527">
        <v>120.57299999999999</v>
      </c>
      <c r="J173" s="528">
        <v>39.906333333333997</v>
      </c>
      <c r="K173" s="531">
        <v>0.99647107438000004</v>
      </c>
    </row>
    <row r="174" spans="1:11" ht="14.4" customHeight="1" thickBot="1" x14ac:dyDescent="0.35">
      <c r="A174" s="544" t="s">
        <v>412</v>
      </c>
      <c r="B174" s="522">
        <v>185.00005074837699</v>
      </c>
      <c r="C174" s="522">
        <v>185.29898303195799</v>
      </c>
      <c r="D174" s="523">
        <v>0.29893228358099999</v>
      </c>
      <c r="E174" s="524">
        <v>1.0016158497380001</v>
      </c>
      <c r="F174" s="522">
        <v>120.99999999999901</v>
      </c>
      <c r="G174" s="523">
        <v>80.666666666664995</v>
      </c>
      <c r="H174" s="525">
        <v>4.9406564584124654E-324</v>
      </c>
      <c r="I174" s="522">
        <v>120.57299999999999</v>
      </c>
      <c r="J174" s="523">
        <v>39.906333333333997</v>
      </c>
      <c r="K174" s="526">
        <v>0.99647107438000004</v>
      </c>
    </row>
    <row r="175" spans="1:11" ht="14.4" customHeight="1" thickBot="1" x14ac:dyDescent="0.35">
      <c r="A175" s="540" t="s">
        <v>413</v>
      </c>
      <c r="B175" s="522">
        <v>5584.9961717869101</v>
      </c>
      <c r="C175" s="522">
        <v>5337.2046204507897</v>
      </c>
      <c r="D175" s="523">
        <v>-247.791551336125</v>
      </c>
      <c r="E175" s="524">
        <v>0.95563263720900005</v>
      </c>
      <c r="F175" s="522">
        <v>5511.44837849745</v>
      </c>
      <c r="G175" s="523">
        <v>3674.2989189983</v>
      </c>
      <c r="H175" s="525">
        <v>369.23588999999998</v>
      </c>
      <c r="I175" s="522">
        <v>3337.2299800000001</v>
      </c>
      <c r="J175" s="523">
        <v>-337.06893899829902</v>
      </c>
      <c r="K175" s="526">
        <v>0.60550870675299995</v>
      </c>
    </row>
    <row r="176" spans="1:11" ht="14.4" customHeight="1" thickBot="1" x14ac:dyDescent="0.35">
      <c r="A176" s="545" t="s">
        <v>414</v>
      </c>
      <c r="B176" s="527">
        <v>5584.9961717869101</v>
      </c>
      <c r="C176" s="527">
        <v>5337.2046204507897</v>
      </c>
      <c r="D176" s="528">
        <v>-247.791551336125</v>
      </c>
      <c r="E176" s="529">
        <v>0.95563263720900005</v>
      </c>
      <c r="F176" s="527">
        <v>5511.44837849745</v>
      </c>
      <c r="G176" s="528">
        <v>3674.2989189983</v>
      </c>
      <c r="H176" s="530">
        <v>369.23588999999998</v>
      </c>
      <c r="I176" s="527">
        <v>3337.2299800000001</v>
      </c>
      <c r="J176" s="528">
        <v>-337.06893899829902</v>
      </c>
      <c r="K176" s="531">
        <v>0.60550870675299995</v>
      </c>
    </row>
    <row r="177" spans="1:11" ht="14.4" customHeight="1" thickBot="1" x14ac:dyDescent="0.35">
      <c r="A177" s="546" t="s">
        <v>71</v>
      </c>
      <c r="B177" s="527">
        <v>5584.9961717869101</v>
      </c>
      <c r="C177" s="527">
        <v>5337.2046204507897</v>
      </c>
      <c r="D177" s="528">
        <v>-247.791551336125</v>
      </c>
      <c r="E177" s="529">
        <v>0.95563263720900005</v>
      </c>
      <c r="F177" s="527">
        <v>5511.44837849745</v>
      </c>
      <c r="G177" s="528">
        <v>3674.2989189983</v>
      </c>
      <c r="H177" s="530">
        <v>369.23588999999998</v>
      </c>
      <c r="I177" s="527">
        <v>3337.2299800000001</v>
      </c>
      <c r="J177" s="528">
        <v>-337.06893899829902</v>
      </c>
      <c r="K177" s="531">
        <v>0.60550870675299995</v>
      </c>
    </row>
    <row r="178" spans="1:11" ht="14.4" customHeight="1" thickBot="1" x14ac:dyDescent="0.35">
      <c r="A178" s="543" t="s">
        <v>415</v>
      </c>
      <c r="B178" s="527">
        <v>109.999843813227</v>
      </c>
      <c r="C178" s="527">
        <v>98.933993361533993</v>
      </c>
      <c r="D178" s="528">
        <v>-11.065850451692</v>
      </c>
      <c r="E178" s="529">
        <v>0.89940121669100004</v>
      </c>
      <c r="F178" s="527">
        <v>74.999999999999005</v>
      </c>
      <c r="G178" s="528">
        <v>49.999999999998998</v>
      </c>
      <c r="H178" s="530">
        <v>10.6205</v>
      </c>
      <c r="I178" s="527">
        <v>75.459999999999994</v>
      </c>
      <c r="J178" s="528">
        <v>25.46</v>
      </c>
      <c r="K178" s="531">
        <v>1.006133333333</v>
      </c>
    </row>
    <row r="179" spans="1:11" ht="14.4" customHeight="1" thickBot="1" x14ac:dyDescent="0.35">
      <c r="A179" s="544" t="s">
        <v>416</v>
      </c>
      <c r="B179" s="522">
        <v>109.999843813227</v>
      </c>
      <c r="C179" s="522">
        <v>98.933993361533993</v>
      </c>
      <c r="D179" s="523">
        <v>-11.065850451692</v>
      </c>
      <c r="E179" s="524">
        <v>0.89940121669100004</v>
      </c>
      <c r="F179" s="522">
        <v>74.999999999999005</v>
      </c>
      <c r="G179" s="523">
        <v>49.999999999998998</v>
      </c>
      <c r="H179" s="525">
        <v>10.6205</v>
      </c>
      <c r="I179" s="522">
        <v>75.459999999999994</v>
      </c>
      <c r="J179" s="523">
        <v>25.46</v>
      </c>
      <c r="K179" s="526">
        <v>1.006133333333</v>
      </c>
    </row>
    <row r="180" spans="1:11" ht="14.4" customHeight="1" thickBot="1" x14ac:dyDescent="0.35">
      <c r="A180" s="543" t="s">
        <v>417</v>
      </c>
      <c r="B180" s="527">
        <v>101.000090046529</v>
      </c>
      <c r="C180" s="527">
        <v>40.061997372473002</v>
      </c>
      <c r="D180" s="528">
        <v>-60.938092674053998</v>
      </c>
      <c r="E180" s="529">
        <v>0.39665308569500002</v>
      </c>
      <c r="F180" s="527">
        <v>75.911132447857</v>
      </c>
      <c r="G180" s="528">
        <v>50.607421631904003</v>
      </c>
      <c r="H180" s="530">
        <v>2.9</v>
      </c>
      <c r="I180" s="527">
        <v>27.35</v>
      </c>
      <c r="J180" s="528">
        <v>-23.257421631903998</v>
      </c>
      <c r="K180" s="531">
        <v>0.360289711377</v>
      </c>
    </row>
    <row r="181" spans="1:11" ht="14.4" customHeight="1" thickBot="1" x14ac:dyDescent="0.35">
      <c r="A181" s="544" t="s">
        <v>418</v>
      </c>
      <c r="B181" s="522">
        <v>101.000090046529</v>
      </c>
      <c r="C181" s="522">
        <v>40.061997372473002</v>
      </c>
      <c r="D181" s="523">
        <v>-60.938092674053998</v>
      </c>
      <c r="E181" s="524">
        <v>0.39665308569500002</v>
      </c>
      <c r="F181" s="522">
        <v>75.911132447857</v>
      </c>
      <c r="G181" s="523">
        <v>50.607421631904003</v>
      </c>
      <c r="H181" s="525">
        <v>2.9</v>
      </c>
      <c r="I181" s="522">
        <v>27.35</v>
      </c>
      <c r="J181" s="523">
        <v>-23.257421631903998</v>
      </c>
      <c r="K181" s="526">
        <v>0.360289711377</v>
      </c>
    </row>
    <row r="182" spans="1:11" ht="14.4" customHeight="1" thickBot="1" x14ac:dyDescent="0.35">
      <c r="A182" s="543" t="s">
        <v>419</v>
      </c>
      <c r="B182" s="527">
        <v>190.99990771193399</v>
      </c>
      <c r="C182" s="527">
        <v>190.35588672752101</v>
      </c>
      <c r="D182" s="528">
        <v>-0.64402098441199995</v>
      </c>
      <c r="E182" s="529">
        <v>0.99662816075600003</v>
      </c>
      <c r="F182" s="527">
        <v>196.53724604965899</v>
      </c>
      <c r="G182" s="528">
        <v>131.024830699772</v>
      </c>
      <c r="H182" s="530">
        <v>16.6172</v>
      </c>
      <c r="I182" s="527">
        <v>120.47620000000001</v>
      </c>
      <c r="J182" s="528">
        <v>-10.548630699772</v>
      </c>
      <c r="K182" s="531">
        <v>0.61299424115000001</v>
      </c>
    </row>
    <row r="183" spans="1:11" ht="14.4" customHeight="1" thickBot="1" x14ac:dyDescent="0.35">
      <c r="A183" s="544" t="s">
        <v>420</v>
      </c>
      <c r="B183" s="522">
        <v>190.99990771193399</v>
      </c>
      <c r="C183" s="522">
        <v>190.35588672752101</v>
      </c>
      <c r="D183" s="523">
        <v>-0.64402098441199995</v>
      </c>
      <c r="E183" s="524">
        <v>0.99662816075600003</v>
      </c>
      <c r="F183" s="522">
        <v>196.53724604965899</v>
      </c>
      <c r="G183" s="523">
        <v>131.024830699772</v>
      </c>
      <c r="H183" s="525">
        <v>16.6172</v>
      </c>
      <c r="I183" s="522">
        <v>120.47620000000001</v>
      </c>
      <c r="J183" s="523">
        <v>-10.548630699772</v>
      </c>
      <c r="K183" s="526">
        <v>0.61299424115000001</v>
      </c>
    </row>
    <row r="184" spans="1:11" ht="14.4" customHeight="1" thickBot="1" x14ac:dyDescent="0.35">
      <c r="A184" s="543" t="s">
        <v>421</v>
      </c>
      <c r="B184" s="527">
        <v>4.9406564584124654E-324</v>
      </c>
      <c r="C184" s="527">
        <v>0.42499997044900001</v>
      </c>
      <c r="D184" s="528">
        <v>0.42499997044900001</v>
      </c>
      <c r="E184" s="535" t="s">
        <v>255</v>
      </c>
      <c r="F184" s="527">
        <v>0</v>
      </c>
      <c r="G184" s="528">
        <v>0</v>
      </c>
      <c r="H184" s="530">
        <v>0.312</v>
      </c>
      <c r="I184" s="527">
        <v>4.7210000000000001</v>
      </c>
      <c r="J184" s="528">
        <v>4.7210000000000001</v>
      </c>
      <c r="K184" s="534" t="s">
        <v>246</v>
      </c>
    </row>
    <row r="185" spans="1:11" ht="14.4" customHeight="1" thickBot="1" x14ac:dyDescent="0.35">
      <c r="A185" s="544" t="s">
        <v>422</v>
      </c>
      <c r="B185" s="522">
        <v>4.9406564584124654E-324</v>
      </c>
      <c r="C185" s="522">
        <v>0.42499997044900001</v>
      </c>
      <c r="D185" s="523">
        <v>0.42499997044900001</v>
      </c>
      <c r="E185" s="532" t="s">
        <v>255</v>
      </c>
      <c r="F185" s="522">
        <v>0</v>
      </c>
      <c r="G185" s="523">
        <v>0</v>
      </c>
      <c r="H185" s="525">
        <v>0.312</v>
      </c>
      <c r="I185" s="522">
        <v>4.7210000000000001</v>
      </c>
      <c r="J185" s="523">
        <v>4.7210000000000001</v>
      </c>
      <c r="K185" s="533" t="s">
        <v>246</v>
      </c>
    </row>
    <row r="186" spans="1:11" ht="14.4" customHeight="1" thickBot="1" x14ac:dyDescent="0.35">
      <c r="A186" s="543" t="s">
        <v>423</v>
      </c>
      <c r="B186" s="527">
        <v>2802.9980186211201</v>
      </c>
      <c r="C186" s="527">
        <v>2498.10556523474</v>
      </c>
      <c r="D186" s="528">
        <v>-304.89245338637897</v>
      </c>
      <c r="E186" s="529">
        <v>0.89122630434899996</v>
      </c>
      <c r="F186" s="527">
        <v>2497.99999999997</v>
      </c>
      <c r="G186" s="528">
        <v>1665.3333333333101</v>
      </c>
      <c r="H186" s="530">
        <v>176.63634999999999</v>
      </c>
      <c r="I186" s="527">
        <v>1515.9073000000001</v>
      </c>
      <c r="J186" s="528">
        <v>-149.42603333331201</v>
      </c>
      <c r="K186" s="531">
        <v>0.606848398718</v>
      </c>
    </row>
    <row r="187" spans="1:11" ht="14.4" customHeight="1" thickBot="1" x14ac:dyDescent="0.35">
      <c r="A187" s="544" t="s">
        <v>424</v>
      </c>
      <c r="B187" s="522">
        <v>2801.9980593137002</v>
      </c>
      <c r="C187" s="522">
        <v>2497.3535352929598</v>
      </c>
      <c r="D187" s="523">
        <v>-304.64452402073499</v>
      </c>
      <c r="E187" s="524">
        <v>0.89127596894299999</v>
      </c>
      <c r="F187" s="522">
        <v>2497.99999999997</v>
      </c>
      <c r="G187" s="523">
        <v>1665.3333333333101</v>
      </c>
      <c r="H187" s="525">
        <v>176.62212</v>
      </c>
      <c r="I187" s="522">
        <v>1515.7934600000001</v>
      </c>
      <c r="J187" s="523">
        <v>-149.53987333331199</v>
      </c>
      <c r="K187" s="526">
        <v>0.60680282626100002</v>
      </c>
    </row>
    <row r="188" spans="1:11" ht="14.4" customHeight="1" thickBot="1" x14ac:dyDescent="0.35">
      <c r="A188" s="544" t="s">
        <v>425</v>
      </c>
      <c r="B188" s="522">
        <v>0.99995930742000005</v>
      </c>
      <c r="C188" s="522">
        <v>0.75202994177600002</v>
      </c>
      <c r="D188" s="523">
        <v>-0.247929365643</v>
      </c>
      <c r="E188" s="524">
        <v>0.75206054505999997</v>
      </c>
      <c r="F188" s="522">
        <v>0</v>
      </c>
      <c r="G188" s="523">
        <v>0</v>
      </c>
      <c r="H188" s="525">
        <v>1.423E-2</v>
      </c>
      <c r="I188" s="522">
        <v>0.11384</v>
      </c>
      <c r="J188" s="523">
        <v>0.11384</v>
      </c>
      <c r="K188" s="533" t="s">
        <v>246</v>
      </c>
    </row>
    <row r="189" spans="1:11" ht="14.4" customHeight="1" thickBot="1" x14ac:dyDescent="0.35">
      <c r="A189" s="543" t="s">
        <v>426</v>
      </c>
      <c r="B189" s="527">
        <v>4.9406564584124654E-324</v>
      </c>
      <c r="C189" s="527">
        <v>61.570075633526002</v>
      </c>
      <c r="D189" s="528">
        <v>61.570075633526002</v>
      </c>
      <c r="E189" s="535" t="s">
        <v>255</v>
      </c>
      <c r="F189" s="527">
        <v>0</v>
      </c>
      <c r="G189" s="528">
        <v>0</v>
      </c>
      <c r="H189" s="530">
        <v>3.27596</v>
      </c>
      <c r="I189" s="527">
        <v>30.895150000000001</v>
      </c>
      <c r="J189" s="528">
        <v>30.895150000000001</v>
      </c>
      <c r="K189" s="534" t="s">
        <v>246</v>
      </c>
    </row>
    <row r="190" spans="1:11" ht="14.4" customHeight="1" thickBot="1" x14ac:dyDescent="0.35">
      <c r="A190" s="544" t="s">
        <v>427</v>
      </c>
      <c r="B190" s="522">
        <v>4.9406564584124654E-324</v>
      </c>
      <c r="C190" s="522">
        <v>61.570075633526002</v>
      </c>
      <c r="D190" s="523">
        <v>61.570075633526002</v>
      </c>
      <c r="E190" s="532" t="s">
        <v>255</v>
      </c>
      <c r="F190" s="522">
        <v>0</v>
      </c>
      <c r="G190" s="523">
        <v>0</v>
      </c>
      <c r="H190" s="525">
        <v>3.27596</v>
      </c>
      <c r="I190" s="522">
        <v>30.895150000000001</v>
      </c>
      <c r="J190" s="523">
        <v>30.895150000000001</v>
      </c>
      <c r="K190" s="533" t="s">
        <v>246</v>
      </c>
    </row>
    <row r="191" spans="1:11" ht="14.4" customHeight="1" thickBot="1" x14ac:dyDescent="0.35">
      <c r="A191" s="543" t="s">
        <v>428</v>
      </c>
      <c r="B191" s="527">
        <v>2379.9983115941</v>
      </c>
      <c r="C191" s="527">
        <v>2447.7521021505399</v>
      </c>
      <c r="D191" s="528">
        <v>67.753790556441004</v>
      </c>
      <c r="E191" s="529">
        <v>1.028467999421</v>
      </c>
      <c r="F191" s="527">
        <v>2665.99999999997</v>
      </c>
      <c r="G191" s="528">
        <v>1777.3333333333101</v>
      </c>
      <c r="H191" s="530">
        <v>158.87388000000001</v>
      </c>
      <c r="I191" s="527">
        <v>1562.4203299999999</v>
      </c>
      <c r="J191" s="528">
        <v>-214.91300333331</v>
      </c>
      <c r="K191" s="531">
        <v>0.58605413728400002</v>
      </c>
    </row>
    <row r="192" spans="1:11" ht="14.4" customHeight="1" thickBot="1" x14ac:dyDescent="0.35">
      <c r="A192" s="544" t="s">
        <v>429</v>
      </c>
      <c r="B192" s="522">
        <v>2379.9983115941</v>
      </c>
      <c r="C192" s="522">
        <v>2447.7521021505399</v>
      </c>
      <c r="D192" s="523">
        <v>67.753790556441004</v>
      </c>
      <c r="E192" s="524">
        <v>1.028467999421</v>
      </c>
      <c r="F192" s="522">
        <v>2665.99999999997</v>
      </c>
      <c r="G192" s="523">
        <v>1777.3333333333101</v>
      </c>
      <c r="H192" s="525">
        <v>158.87388000000001</v>
      </c>
      <c r="I192" s="522">
        <v>1562.4203299999999</v>
      </c>
      <c r="J192" s="523">
        <v>-214.91300333331</v>
      </c>
      <c r="K192" s="526">
        <v>0.58605413728400002</v>
      </c>
    </row>
    <row r="193" spans="1:11" ht="14.4" customHeight="1" thickBot="1" x14ac:dyDescent="0.35">
      <c r="A193" s="548" t="s">
        <v>430</v>
      </c>
      <c r="B193" s="527">
        <v>4.9406564584124654E-324</v>
      </c>
      <c r="C193" s="527">
        <v>13.647998901035001</v>
      </c>
      <c r="D193" s="528">
        <v>13.647998901035001</v>
      </c>
      <c r="E193" s="535" t="s">
        <v>255</v>
      </c>
      <c r="F193" s="527">
        <v>0</v>
      </c>
      <c r="G193" s="528">
        <v>0</v>
      </c>
      <c r="H193" s="530">
        <v>4.9406564584124654E-324</v>
      </c>
      <c r="I193" s="527">
        <v>146.24340000000001</v>
      </c>
      <c r="J193" s="528">
        <v>146.24340000000001</v>
      </c>
      <c r="K193" s="534" t="s">
        <v>246</v>
      </c>
    </row>
    <row r="194" spans="1:11" ht="14.4" customHeight="1" thickBot="1" x14ac:dyDescent="0.35">
      <c r="A194" s="545" t="s">
        <v>431</v>
      </c>
      <c r="B194" s="527">
        <v>4.9406564584124654E-324</v>
      </c>
      <c r="C194" s="527">
        <v>13.647998901035001</v>
      </c>
      <c r="D194" s="528">
        <v>13.647998901035001</v>
      </c>
      <c r="E194" s="535" t="s">
        <v>255</v>
      </c>
      <c r="F194" s="527">
        <v>0</v>
      </c>
      <c r="G194" s="528">
        <v>0</v>
      </c>
      <c r="H194" s="530">
        <v>4.9406564584124654E-324</v>
      </c>
      <c r="I194" s="527">
        <v>146.24340000000001</v>
      </c>
      <c r="J194" s="528">
        <v>146.24340000000001</v>
      </c>
      <c r="K194" s="534" t="s">
        <v>246</v>
      </c>
    </row>
    <row r="195" spans="1:11" ht="14.4" customHeight="1" thickBot="1" x14ac:dyDescent="0.35">
      <c r="A195" s="546" t="s">
        <v>432</v>
      </c>
      <c r="B195" s="527">
        <v>4.9406564584124654E-324</v>
      </c>
      <c r="C195" s="527">
        <v>13.647998901035001</v>
      </c>
      <c r="D195" s="528">
        <v>13.647998901035001</v>
      </c>
      <c r="E195" s="535" t="s">
        <v>255</v>
      </c>
      <c r="F195" s="527">
        <v>0</v>
      </c>
      <c r="G195" s="528">
        <v>0</v>
      </c>
      <c r="H195" s="530">
        <v>4.9406564584124654E-324</v>
      </c>
      <c r="I195" s="527">
        <v>146.24340000000001</v>
      </c>
      <c r="J195" s="528">
        <v>146.24340000000001</v>
      </c>
      <c r="K195" s="534" t="s">
        <v>246</v>
      </c>
    </row>
    <row r="196" spans="1:11" ht="14.4" customHeight="1" thickBot="1" x14ac:dyDescent="0.35">
      <c r="A196" s="543" t="s">
        <v>433</v>
      </c>
      <c r="B196" s="527">
        <v>4.9406564584124654E-324</v>
      </c>
      <c r="C196" s="527">
        <v>13.647998901035001</v>
      </c>
      <c r="D196" s="528">
        <v>13.647998901035001</v>
      </c>
      <c r="E196" s="535" t="s">
        <v>255</v>
      </c>
      <c r="F196" s="527">
        <v>0</v>
      </c>
      <c r="G196" s="528">
        <v>0</v>
      </c>
      <c r="H196" s="530">
        <v>4.9406564584124654E-324</v>
      </c>
      <c r="I196" s="527">
        <v>146.24340000000001</v>
      </c>
      <c r="J196" s="528">
        <v>146.24340000000001</v>
      </c>
      <c r="K196" s="534" t="s">
        <v>246</v>
      </c>
    </row>
    <row r="197" spans="1:11" ht="14.4" customHeight="1" thickBot="1" x14ac:dyDescent="0.35">
      <c r="A197" s="544" t="s">
        <v>434</v>
      </c>
      <c r="B197" s="522">
        <v>4.9406564584124654E-324</v>
      </c>
      <c r="C197" s="522">
        <v>13.647998901035001</v>
      </c>
      <c r="D197" s="523">
        <v>13.647998901035001</v>
      </c>
      <c r="E197" s="532" t="s">
        <v>255</v>
      </c>
      <c r="F197" s="522">
        <v>0</v>
      </c>
      <c r="G197" s="523">
        <v>0</v>
      </c>
      <c r="H197" s="525">
        <v>4.9406564584124654E-324</v>
      </c>
      <c r="I197" s="522">
        <v>146.24340000000001</v>
      </c>
      <c r="J197" s="523">
        <v>146.24340000000001</v>
      </c>
      <c r="K197" s="533" t="s">
        <v>246</v>
      </c>
    </row>
    <row r="198" spans="1:11" ht="14.4" customHeight="1" thickBot="1" x14ac:dyDescent="0.35">
      <c r="A198" s="549"/>
      <c r="B198" s="522">
        <v>32953.576464289603</v>
      </c>
      <c r="C198" s="522">
        <v>4.9406564584124654E-324</v>
      </c>
      <c r="D198" s="523">
        <v>-32953.576464289603</v>
      </c>
      <c r="E198" s="524">
        <v>0</v>
      </c>
      <c r="F198" s="522">
        <v>33959.805048523303</v>
      </c>
      <c r="G198" s="523">
        <v>22639.870032348899</v>
      </c>
      <c r="H198" s="525">
        <v>1405.9820199999899</v>
      </c>
      <c r="I198" s="522">
        <v>36272.133410000002</v>
      </c>
      <c r="J198" s="523">
        <v>13632.263377651099</v>
      </c>
      <c r="K198" s="526">
        <v>1.068090154174</v>
      </c>
    </row>
    <row r="199" spans="1:11" ht="14.4" customHeight="1" thickBot="1" x14ac:dyDescent="0.35">
      <c r="A199" s="550" t="s">
        <v>90</v>
      </c>
      <c r="B199" s="536">
        <v>32953.576464289603</v>
      </c>
      <c r="C199" s="536">
        <v>42593.371432226297</v>
      </c>
      <c r="D199" s="537">
        <v>9639.7949679367102</v>
      </c>
      <c r="E199" s="538" t="s">
        <v>255</v>
      </c>
      <c r="F199" s="536">
        <v>33959.805048523303</v>
      </c>
      <c r="G199" s="537">
        <v>22639.870032348899</v>
      </c>
      <c r="H199" s="536">
        <v>1405.9820199999899</v>
      </c>
      <c r="I199" s="536">
        <v>36272.133410000002</v>
      </c>
      <c r="J199" s="537">
        <v>13632.263377651099</v>
      </c>
      <c r="K199" s="539">
        <v>1.068090154174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20" t="s">
        <v>217</v>
      </c>
      <c r="B1" s="421"/>
      <c r="C1" s="421"/>
      <c r="D1" s="421"/>
      <c r="E1" s="421"/>
      <c r="F1" s="421"/>
      <c r="G1" s="394"/>
    </row>
    <row r="2" spans="1:8" ht="14.4" customHeight="1" thickBot="1" x14ac:dyDescent="0.35">
      <c r="A2" s="521" t="s">
        <v>245</v>
      </c>
      <c r="B2" s="96"/>
      <c r="C2" s="96"/>
      <c r="D2" s="96"/>
      <c r="E2" s="96"/>
      <c r="F2" s="96"/>
    </row>
    <row r="3" spans="1:8" ht="14.4" customHeight="1" thickBot="1" x14ac:dyDescent="0.35">
      <c r="A3" s="157" t="s">
        <v>0</v>
      </c>
      <c r="B3" s="158" t="s">
        <v>1</v>
      </c>
      <c r="C3" s="289" t="s">
        <v>2</v>
      </c>
      <c r="D3" s="290" t="s">
        <v>3</v>
      </c>
      <c r="E3" s="290" t="s">
        <v>4</v>
      </c>
      <c r="F3" s="290" t="s">
        <v>5</v>
      </c>
      <c r="G3" s="291" t="s">
        <v>227</v>
      </c>
    </row>
    <row r="4" spans="1:8" ht="14.4" customHeight="1" x14ac:dyDescent="0.3">
      <c r="A4" s="551" t="s">
        <v>435</v>
      </c>
      <c r="B4" s="552" t="s">
        <v>436</v>
      </c>
      <c r="C4" s="553" t="s">
        <v>437</v>
      </c>
      <c r="D4" s="553" t="s">
        <v>436</v>
      </c>
      <c r="E4" s="553" t="s">
        <v>436</v>
      </c>
      <c r="F4" s="554" t="s">
        <v>436</v>
      </c>
      <c r="G4" s="553" t="s">
        <v>436</v>
      </c>
      <c r="H4" s="553" t="s">
        <v>110</v>
      </c>
    </row>
    <row r="5" spans="1:8" ht="14.4" customHeight="1" x14ac:dyDescent="0.3">
      <c r="A5" s="551" t="s">
        <v>435</v>
      </c>
      <c r="B5" s="552" t="s">
        <v>438</v>
      </c>
      <c r="C5" s="553" t="s">
        <v>439</v>
      </c>
      <c r="D5" s="553">
        <v>137157.90240648281</v>
      </c>
      <c r="E5" s="553">
        <v>96472.338277473129</v>
      </c>
      <c r="F5" s="554">
        <v>0.70336697036650897</v>
      </c>
      <c r="G5" s="553">
        <v>-40685.564129009683</v>
      </c>
      <c r="H5" s="553" t="s">
        <v>2</v>
      </c>
    </row>
    <row r="6" spans="1:8" ht="14.4" customHeight="1" x14ac:dyDescent="0.3">
      <c r="A6" s="551" t="s">
        <v>435</v>
      </c>
      <c r="B6" s="552" t="s">
        <v>440</v>
      </c>
      <c r="C6" s="553" t="s">
        <v>441</v>
      </c>
      <c r="D6" s="553">
        <v>2685222.2860233868</v>
      </c>
      <c r="E6" s="553">
        <v>2256175.9962207866</v>
      </c>
      <c r="F6" s="554">
        <v>0.84021945146374244</v>
      </c>
      <c r="G6" s="553">
        <v>-429046.28980260016</v>
      </c>
      <c r="H6" s="553" t="s">
        <v>2</v>
      </c>
    </row>
    <row r="7" spans="1:8" ht="14.4" customHeight="1" x14ac:dyDescent="0.3">
      <c r="A7" s="551" t="s">
        <v>435</v>
      </c>
      <c r="B7" s="552" t="s">
        <v>442</v>
      </c>
      <c r="C7" s="553" t="s">
        <v>443</v>
      </c>
      <c r="D7" s="553">
        <v>2016.7969120236933</v>
      </c>
      <c r="E7" s="553">
        <v>381.97418330862297</v>
      </c>
      <c r="F7" s="554">
        <v>0.18939645386770385</v>
      </c>
      <c r="G7" s="553">
        <v>-1634.8227287150703</v>
      </c>
      <c r="H7" s="553" t="s">
        <v>2</v>
      </c>
    </row>
    <row r="8" spans="1:8" ht="14.4" customHeight="1" x14ac:dyDescent="0.3">
      <c r="A8" s="551" t="s">
        <v>435</v>
      </c>
      <c r="B8" s="552" t="s">
        <v>6</v>
      </c>
      <c r="C8" s="553" t="s">
        <v>437</v>
      </c>
      <c r="D8" s="553">
        <v>2893576.4788384545</v>
      </c>
      <c r="E8" s="553">
        <v>2353030.3086815681</v>
      </c>
      <c r="F8" s="554">
        <v>0.81319098558131997</v>
      </c>
      <c r="G8" s="553">
        <v>-540546.17015688634</v>
      </c>
      <c r="H8" s="553" t="s">
        <v>444</v>
      </c>
    </row>
    <row r="10" spans="1:8" ht="14.4" customHeight="1" x14ac:dyDescent="0.3">
      <c r="A10" s="551" t="s">
        <v>435</v>
      </c>
      <c r="B10" s="552" t="s">
        <v>436</v>
      </c>
      <c r="C10" s="553" t="s">
        <v>437</v>
      </c>
      <c r="D10" s="553" t="s">
        <v>436</v>
      </c>
      <c r="E10" s="553" t="s">
        <v>436</v>
      </c>
      <c r="F10" s="554" t="s">
        <v>436</v>
      </c>
      <c r="G10" s="553" t="s">
        <v>436</v>
      </c>
      <c r="H10" s="553" t="s">
        <v>110</v>
      </c>
    </row>
    <row r="11" spans="1:8" ht="14.4" customHeight="1" x14ac:dyDescent="0.3">
      <c r="A11" s="551" t="s">
        <v>445</v>
      </c>
      <c r="B11" s="552" t="s">
        <v>438</v>
      </c>
      <c r="C11" s="553" t="s">
        <v>439</v>
      </c>
      <c r="D11" s="553">
        <v>25420.884334296734</v>
      </c>
      <c r="E11" s="553">
        <v>14620.855557385545</v>
      </c>
      <c r="F11" s="554">
        <v>0.57515133482825898</v>
      </c>
      <c r="G11" s="553">
        <v>-10800.028776911189</v>
      </c>
      <c r="H11" s="553" t="s">
        <v>2</v>
      </c>
    </row>
    <row r="12" spans="1:8" ht="14.4" customHeight="1" x14ac:dyDescent="0.3">
      <c r="A12" s="551" t="s">
        <v>445</v>
      </c>
      <c r="B12" s="552" t="s">
        <v>440</v>
      </c>
      <c r="C12" s="553" t="s">
        <v>441</v>
      </c>
      <c r="D12" s="553" t="s">
        <v>436</v>
      </c>
      <c r="E12" s="553">
        <v>0</v>
      </c>
      <c r="F12" s="554" t="s">
        <v>436</v>
      </c>
      <c r="G12" s="553">
        <v>0</v>
      </c>
      <c r="H12" s="553" t="s">
        <v>2</v>
      </c>
    </row>
    <row r="13" spans="1:8" ht="14.4" customHeight="1" x14ac:dyDescent="0.3">
      <c r="A13" s="551" t="s">
        <v>445</v>
      </c>
      <c r="B13" s="552" t="s">
        <v>442</v>
      </c>
      <c r="C13" s="553" t="s">
        <v>443</v>
      </c>
      <c r="D13" s="553">
        <v>2016.7969120236933</v>
      </c>
      <c r="E13" s="553">
        <v>381.97418330862297</v>
      </c>
      <c r="F13" s="554">
        <v>0.18939645386770385</v>
      </c>
      <c r="G13" s="553">
        <v>-1634.8227287150703</v>
      </c>
      <c r="H13" s="553" t="s">
        <v>2</v>
      </c>
    </row>
    <row r="14" spans="1:8" ht="14.4" customHeight="1" x14ac:dyDescent="0.3">
      <c r="A14" s="551" t="s">
        <v>445</v>
      </c>
      <c r="B14" s="552" t="s">
        <v>6</v>
      </c>
      <c r="C14" s="553" t="s">
        <v>446</v>
      </c>
      <c r="D14" s="553">
        <v>27505.336190395101</v>
      </c>
      <c r="E14" s="553">
        <v>15002.829740694167</v>
      </c>
      <c r="F14" s="554">
        <v>0.54545160389398095</v>
      </c>
      <c r="G14" s="553">
        <v>-12502.506449700933</v>
      </c>
      <c r="H14" s="553" t="s">
        <v>447</v>
      </c>
    </row>
    <row r="15" spans="1:8" ht="14.4" customHeight="1" x14ac:dyDescent="0.3">
      <c r="A15" s="551" t="s">
        <v>436</v>
      </c>
      <c r="B15" s="552" t="s">
        <v>436</v>
      </c>
      <c r="C15" s="553" t="s">
        <v>436</v>
      </c>
      <c r="D15" s="553" t="s">
        <v>436</v>
      </c>
      <c r="E15" s="553" t="s">
        <v>436</v>
      </c>
      <c r="F15" s="554" t="s">
        <v>436</v>
      </c>
      <c r="G15" s="553" t="s">
        <v>436</v>
      </c>
      <c r="H15" s="553" t="s">
        <v>448</v>
      </c>
    </row>
    <row r="16" spans="1:8" ht="14.4" customHeight="1" x14ac:dyDescent="0.3">
      <c r="A16" s="551" t="s">
        <v>449</v>
      </c>
      <c r="B16" s="552" t="s">
        <v>438</v>
      </c>
      <c r="C16" s="553" t="s">
        <v>439</v>
      </c>
      <c r="D16" s="553">
        <v>21989.6847891248</v>
      </c>
      <c r="E16" s="553">
        <v>19305.485067696434</v>
      </c>
      <c r="F16" s="554">
        <v>0.87793368812836003</v>
      </c>
      <c r="G16" s="553">
        <v>-2684.1997214283656</v>
      </c>
      <c r="H16" s="553" t="s">
        <v>2</v>
      </c>
    </row>
    <row r="17" spans="1:8" ht="14.4" customHeight="1" x14ac:dyDescent="0.3">
      <c r="A17" s="551" t="s">
        <v>449</v>
      </c>
      <c r="B17" s="552" t="s">
        <v>6</v>
      </c>
      <c r="C17" s="553" t="s">
        <v>450</v>
      </c>
      <c r="D17" s="553">
        <v>21989.6847891248</v>
      </c>
      <c r="E17" s="553">
        <v>19305.485067696434</v>
      </c>
      <c r="F17" s="554">
        <v>0.87793368812836003</v>
      </c>
      <c r="G17" s="553">
        <v>-2684.1997214283656</v>
      </c>
      <c r="H17" s="553" t="s">
        <v>447</v>
      </c>
    </row>
    <row r="18" spans="1:8" ht="14.4" customHeight="1" x14ac:dyDescent="0.3">
      <c r="A18" s="551" t="s">
        <v>436</v>
      </c>
      <c r="B18" s="552" t="s">
        <v>436</v>
      </c>
      <c r="C18" s="553" t="s">
        <v>436</v>
      </c>
      <c r="D18" s="553" t="s">
        <v>436</v>
      </c>
      <c r="E18" s="553" t="s">
        <v>436</v>
      </c>
      <c r="F18" s="554" t="s">
        <v>436</v>
      </c>
      <c r="G18" s="553" t="s">
        <v>436</v>
      </c>
      <c r="H18" s="553" t="s">
        <v>448</v>
      </c>
    </row>
    <row r="19" spans="1:8" ht="14.4" customHeight="1" x14ac:dyDescent="0.3">
      <c r="A19" s="551" t="s">
        <v>451</v>
      </c>
      <c r="B19" s="552" t="s">
        <v>438</v>
      </c>
      <c r="C19" s="553" t="s">
        <v>439</v>
      </c>
      <c r="D19" s="553">
        <v>2447.92687471728</v>
      </c>
      <c r="E19" s="553">
        <v>508.56000000000006</v>
      </c>
      <c r="F19" s="554">
        <v>0.20775130386962049</v>
      </c>
      <c r="G19" s="553">
        <v>-1939.3668747172801</v>
      </c>
      <c r="H19" s="553" t="s">
        <v>2</v>
      </c>
    </row>
    <row r="20" spans="1:8" ht="14.4" customHeight="1" x14ac:dyDescent="0.3">
      <c r="A20" s="551" t="s">
        <v>451</v>
      </c>
      <c r="B20" s="552" t="s">
        <v>6</v>
      </c>
      <c r="C20" s="553" t="s">
        <v>452</v>
      </c>
      <c r="D20" s="553">
        <v>2447.92687471728</v>
      </c>
      <c r="E20" s="553">
        <v>508.56000000000006</v>
      </c>
      <c r="F20" s="554">
        <v>0.20775130386962049</v>
      </c>
      <c r="G20" s="553">
        <v>-1939.3668747172801</v>
      </c>
      <c r="H20" s="553" t="s">
        <v>447</v>
      </c>
    </row>
    <row r="21" spans="1:8" ht="14.4" customHeight="1" x14ac:dyDescent="0.3">
      <c r="A21" s="551" t="s">
        <v>436</v>
      </c>
      <c r="B21" s="552" t="s">
        <v>436</v>
      </c>
      <c r="C21" s="553" t="s">
        <v>436</v>
      </c>
      <c r="D21" s="553" t="s">
        <v>436</v>
      </c>
      <c r="E21" s="553" t="s">
        <v>436</v>
      </c>
      <c r="F21" s="554" t="s">
        <v>436</v>
      </c>
      <c r="G21" s="553" t="s">
        <v>436</v>
      </c>
      <c r="H21" s="553" t="s">
        <v>448</v>
      </c>
    </row>
    <row r="22" spans="1:8" ht="14.4" customHeight="1" x14ac:dyDescent="0.3">
      <c r="A22" s="551" t="s">
        <v>453</v>
      </c>
      <c r="B22" s="552" t="s">
        <v>438</v>
      </c>
      <c r="C22" s="553" t="s">
        <v>439</v>
      </c>
      <c r="D22" s="553">
        <v>87299.406408344003</v>
      </c>
      <c r="E22" s="553">
        <v>62037.437652391163</v>
      </c>
      <c r="F22" s="554">
        <v>0.71062840178099629</v>
      </c>
      <c r="G22" s="553">
        <v>-25261.968755952839</v>
      </c>
      <c r="H22" s="553" t="s">
        <v>2</v>
      </c>
    </row>
    <row r="23" spans="1:8" ht="14.4" customHeight="1" x14ac:dyDescent="0.3">
      <c r="A23" s="551" t="s">
        <v>453</v>
      </c>
      <c r="B23" s="552" t="s">
        <v>440</v>
      </c>
      <c r="C23" s="553" t="s">
        <v>441</v>
      </c>
      <c r="D23" s="553">
        <v>2685222.2860233868</v>
      </c>
      <c r="E23" s="553">
        <v>2256175.9962207866</v>
      </c>
      <c r="F23" s="554">
        <v>0.84021945146374244</v>
      </c>
      <c r="G23" s="553">
        <v>-429046.28980260016</v>
      </c>
      <c r="H23" s="553" t="s">
        <v>2</v>
      </c>
    </row>
    <row r="24" spans="1:8" ht="14.4" customHeight="1" x14ac:dyDescent="0.3">
      <c r="A24" s="551" t="s">
        <v>453</v>
      </c>
      <c r="B24" s="552" t="s">
        <v>6</v>
      </c>
      <c r="C24" s="553" t="s">
        <v>454</v>
      </c>
      <c r="D24" s="553">
        <v>2841633.5309842168</v>
      </c>
      <c r="E24" s="553">
        <v>2318213.433873178</v>
      </c>
      <c r="F24" s="554">
        <v>0.81580309656264893</v>
      </c>
      <c r="G24" s="553">
        <v>-523420.09711103886</v>
      </c>
      <c r="H24" s="553" t="s">
        <v>447</v>
      </c>
    </row>
    <row r="25" spans="1:8" ht="14.4" customHeight="1" x14ac:dyDescent="0.3">
      <c r="A25" s="551" t="s">
        <v>436</v>
      </c>
      <c r="B25" s="552" t="s">
        <v>436</v>
      </c>
      <c r="C25" s="553" t="s">
        <v>436</v>
      </c>
      <c r="D25" s="553" t="s">
        <v>436</v>
      </c>
      <c r="E25" s="553" t="s">
        <v>436</v>
      </c>
      <c r="F25" s="554" t="s">
        <v>436</v>
      </c>
      <c r="G25" s="553" t="s">
        <v>436</v>
      </c>
      <c r="H25" s="553" t="s">
        <v>448</v>
      </c>
    </row>
    <row r="26" spans="1:8" ht="14.4" customHeight="1" x14ac:dyDescent="0.3">
      <c r="A26" s="551" t="s">
        <v>435</v>
      </c>
      <c r="B26" s="552" t="s">
        <v>6</v>
      </c>
      <c r="C26" s="553" t="s">
        <v>437</v>
      </c>
      <c r="D26" s="553">
        <v>2893576.4788384545</v>
      </c>
      <c r="E26" s="553">
        <v>2353030.3086815681</v>
      </c>
      <c r="F26" s="554">
        <v>0.81319098558131997</v>
      </c>
      <c r="G26" s="553">
        <v>-540546.17015688634</v>
      </c>
      <c r="H26" s="553" t="s">
        <v>444</v>
      </c>
    </row>
  </sheetData>
  <autoFilter ref="A3:G3"/>
  <mergeCells count="1">
    <mergeCell ref="A1:G1"/>
  </mergeCells>
  <conditionalFormatting sqref="F9 F27:F65536">
    <cfRule type="cellIs" dxfId="73" priority="19" stopIfTrue="1" operator="greaterThan">
      <formula>1</formula>
    </cfRule>
  </conditionalFormatting>
  <conditionalFormatting sqref="F4:F8">
    <cfRule type="cellIs" dxfId="72" priority="14" operator="greaterThan">
      <formula>1</formula>
    </cfRule>
  </conditionalFormatting>
  <conditionalFormatting sqref="B4:B8">
    <cfRule type="expression" dxfId="71" priority="18">
      <formula>AND(LEFT(H4,6)&lt;&gt;"mezera",H4&lt;&gt;"")</formula>
    </cfRule>
  </conditionalFormatting>
  <conditionalFormatting sqref="A4:A8">
    <cfRule type="expression" dxfId="70" priority="15">
      <formula>AND(H4&lt;&gt;"",H4&lt;&gt;"mezeraKL")</formula>
    </cfRule>
  </conditionalFormatting>
  <conditionalFormatting sqref="B4:G8">
    <cfRule type="expression" dxfId="69" priority="16">
      <formula>$H4="SumaNS"</formula>
    </cfRule>
    <cfRule type="expression" dxfId="68" priority="17">
      <formula>OR($H4="KL",$H4="SumaKL")</formula>
    </cfRule>
  </conditionalFormatting>
  <conditionalFormatting sqref="A4:G8">
    <cfRule type="expression" dxfId="67" priority="13">
      <formula>$H4&lt;&gt;""</formula>
    </cfRule>
  </conditionalFormatting>
  <conditionalFormatting sqref="G4:G8">
    <cfRule type="cellIs" dxfId="66" priority="12" operator="greaterThan">
      <formula>0</formula>
    </cfRule>
  </conditionalFormatting>
  <conditionalFormatting sqref="F4:F8">
    <cfRule type="cellIs" dxfId="65" priority="9" operator="greaterThan">
      <formula>1</formula>
    </cfRule>
  </conditionalFormatting>
  <conditionalFormatting sqref="F4:F8">
    <cfRule type="expression" dxfId="64" priority="10">
      <formula>$H4="SumaNS"</formula>
    </cfRule>
    <cfRule type="expression" dxfId="63" priority="11">
      <formula>OR($H4="KL",$H4="SumaKL")</formula>
    </cfRule>
  </conditionalFormatting>
  <conditionalFormatting sqref="F4:F8">
    <cfRule type="expression" dxfId="62" priority="8">
      <formula>$H4&lt;&gt;""</formula>
    </cfRule>
  </conditionalFormatting>
  <conditionalFormatting sqref="F10:F26">
    <cfRule type="cellIs" dxfId="61" priority="3" operator="greaterThan">
      <formula>1</formula>
    </cfRule>
  </conditionalFormatting>
  <conditionalFormatting sqref="B10:B26">
    <cfRule type="expression" dxfId="60" priority="7">
      <formula>AND(LEFT(H10,6)&lt;&gt;"mezera",H10&lt;&gt;"")</formula>
    </cfRule>
  </conditionalFormatting>
  <conditionalFormatting sqref="A10:A26">
    <cfRule type="expression" dxfId="59" priority="4">
      <formula>AND(H10&lt;&gt;"",H10&lt;&gt;"mezeraKL")</formula>
    </cfRule>
  </conditionalFormatting>
  <conditionalFormatting sqref="B10:G26">
    <cfRule type="expression" dxfId="58" priority="5">
      <formula>$H10="SumaNS"</formula>
    </cfRule>
    <cfRule type="expression" dxfId="57" priority="6">
      <formula>OR($H10="KL",$H10="SumaKL")</formula>
    </cfRule>
  </conditionalFormatting>
  <conditionalFormatting sqref="A10:G26">
    <cfRule type="expression" dxfId="56" priority="2">
      <formula>$H10&lt;&gt;""</formula>
    </cfRule>
  </conditionalFormatting>
  <conditionalFormatting sqref="G10:G26">
    <cfRule type="cellIs" dxfId="5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4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5" style="90" customWidth="1"/>
    <col min="8" max="8" width="12.44140625" style="90" hidden="1" customWidth="1" outlineLevel="1"/>
    <col min="9" max="9" width="8.5546875" style="90" hidden="1" customWidth="1" outlineLevel="1"/>
    <col min="10" max="10" width="25.77734375" style="90" customWidth="1" collapsed="1"/>
    <col min="11" max="11" width="8.77734375" style="90" customWidth="1"/>
    <col min="12" max="13" width="7.77734375" style="98" customWidth="1"/>
    <col min="14" max="14" width="11.109375" style="98" customWidth="1"/>
    <col min="15" max="16384" width="8.88671875" style="69"/>
  </cols>
  <sheetData>
    <row r="1" spans="1:14" ht="18.600000000000001" customHeight="1" thickBot="1" x14ac:dyDescent="0.4">
      <c r="A1" s="426" t="s">
        <v>216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ht="14.4" customHeight="1" thickBot="1" x14ac:dyDescent="0.35">
      <c r="A2" s="521" t="s">
        <v>245</v>
      </c>
      <c r="B2" s="88"/>
      <c r="C2" s="292"/>
      <c r="D2" s="292"/>
      <c r="E2" s="292"/>
      <c r="F2" s="292"/>
      <c r="G2" s="292"/>
      <c r="H2" s="292"/>
      <c r="I2" s="292"/>
      <c r="J2" s="292"/>
      <c r="K2" s="292"/>
      <c r="L2" s="293"/>
      <c r="M2" s="293"/>
      <c r="N2" s="293"/>
    </row>
    <row r="3" spans="1:14" ht="14.4" customHeight="1" thickBot="1" x14ac:dyDescent="0.35">
      <c r="A3" s="88"/>
      <c r="B3" s="88"/>
      <c r="C3" s="422"/>
      <c r="D3" s="423"/>
      <c r="E3" s="423"/>
      <c r="F3" s="423"/>
      <c r="G3" s="423"/>
      <c r="H3" s="423"/>
      <c r="I3" s="423"/>
      <c r="J3" s="424" t="s">
        <v>204</v>
      </c>
      <c r="K3" s="425"/>
      <c r="L3" s="294">
        <f>IF(M3&lt;&gt;0,N3/M3,0)</f>
        <v>1162.7654528607061</v>
      </c>
      <c r="M3" s="294">
        <f>SUBTOTAL(9,M5:M1048576)</f>
        <v>2023.65</v>
      </c>
      <c r="N3" s="295">
        <f>SUBTOTAL(9,N5:N1048576)</f>
        <v>2353030.3086815681</v>
      </c>
    </row>
    <row r="4" spans="1:14" s="89" customFormat="1" ht="14.4" customHeight="1" thickBot="1" x14ac:dyDescent="0.35">
      <c r="A4" s="555" t="s">
        <v>7</v>
      </c>
      <c r="B4" s="556" t="s">
        <v>8</v>
      </c>
      <c r="C4" s="556" t="s">
        <v>0</v>
      </c>
      <c r="D4" s="556" t="s">
        <v>9</v>
      </c>
      <c r="E4" s="556" t="s">
        <v>10</v>
      </c>
      <c r="F4" s="556" t="s">
        <v>2</v>
      </c>
      <c r="G4" s="556" t="s">
        <v>11</v>
      </c>
      <c r="H4" s="556" t="s">
        <v>12</v>
      </c>
      <c r="I4" s="556" t="s">
        <v>13</v>
      </c>
      <c r="J4" s="557" t="s">
        <v>14</v>
      </c>
      <c r="K4" s="557" t="s">
        <v>15</v>
      </c>
      <c r="L4" s="558" t="s">
        <v>228</v>
      </c>
      <c r="M4" s="558" t="s">
        <v>16</v>
      </c>
      <c r="N4" s="559" t="s">
        <v>18</v>
      </c>
    </row>
    <row r="5" spans="1:14" ht="14.4" customHeight="1" x14ac:dyDescent="0.3">
      <c r="A5" s="560" t="s">
        <v>435</v>
      </c>
      <c r="B5" s="561" t="s">
        <v>437</v>
      </c>
      <c r="C5" s="562" t="s">
        <v>445</v>
      </c>
      <c r="D5" s="563" t="s">
        <v>446</v>
      </c>
      <c r="E5" s="562" t="s">
        <v>438</v>
      </c>
      <c r="F5" s="563" t="s">
        <v>439</v>
      </c>
      <c r="G5" s="562"/>
      <c r="H5" s="562">
        <v>117191</v>
      </c>
      <c r="I5" s="562">
        <v>17191</v>
      </c>
      <c r="J5" s="562" t="s">
        <v>455</v>
      </c>
      <c r="K5" s="562" t="s">
        <v>456</v>
      </c>
      <c r="L5" s="564">
        <v>126.62942730253499</v>
      </c>
      <c r="M5" s="564">
        <v>2</v>
      </c>
      <c r="N5" s="565">
        <v>253.25885460506998</v>
      </c>
    </row>
    <row r="6" spans="1:14" ht="14.4" customHeight="1" x14ac:dyDescent="0.3">
      <c r="A6" s="566" t="s">
        <v>435</v>
      </c>
      <c r="B6" s="567" t="s">
        <v>437</v>
      </c>
      <c r="C6" s="568" t="s">
        <v>445</v>
      </c>
      <c r="D6" s="569" t="s">
        <v>446</v>
      </c>
      <c r="E6" s="568" t="s">
        <v>438</v>
      </c>
      <c r="F6" s="569" t="s">
        <v>439</v>
      </c>
      <c r="G6" s="568"/>
      <c r="H6" s="568">
        <v>146981</v>
      </c>
      <c r="I6" s="568">
        <v>46981</v>
      </c>
      <c r="J6" s="568" t="s">
        <v>457</v>
      </c>
      <c r="K6" s="568" t="s">
        <v>458</v>
      </c>
      <c r="L6" s="570">
        <v>104.18</v>
      </c>
      <c r="M6" s="570">
        <v>1</v>
      </c>
      <c r="N6" s="571">
        <v>104.18</v>
      </c>
    </row>
    <row r="7" spans="1:14" ht="14.4" customHeight="1" x14ac:dyDescent="0.3">
      <c r="A7" s="566" t="s">
        <v>435</v>
      </c>
      <c r="B7" s="567" t="s">
        <v>437</v>
      </c>
      <c r="C7" s="568" t="s">
        <v>445</v>
      </c>
      <c r="D7" s="569" t="s">
        <v>446</v>
      </c>
      <c r="E7" s="568" t="s">
        <v>438</v>
      </c>
      <c r="F7" s="569" t="s">
        <v>439</v>
      </c>
      <c r="G7" s="568"/>
      <c r="H7" s="568">
        <v>198629</v>
      </c>
      <c r="I7" s="568">
        <v>164997</v>
      </c>
      <c r="J7" s="568" t="s">
        <v>459</v>
      </c>
      <c r="K7" s="568" t="s">
        <v>460</v>
      </c>
      <c r="L7" s="570">
        <v>60.47</v>
      </c>
      <c r="M7" s="570">
        <v>1</v>
      </c>
      <c r="N7" s="571">
        <v>60.47</v>
      </c>
    </row>
    <row r="8" spans="1:14" ht="14.4" customHeight="1" x14ac:dyDescent="0.3">
      <c r="A8" s="566" t="s">
        <v>435</v>
      </c>
      <c r="B8" s="567" t="s">
        <v>437</v>
      </c>
      <c r="C8" s="568" t="s">
        <v>445</v>
      </c>
      <c r="D8" s="569" t="s">
        <v>446</v>
      </c>
      <c r="E8" s="568" t="s">
        <v>438</v>
      </c>
      <c r="F8" s="569" t="s">
        <v>439</v>
      </c>
      <c r="G8" s="568" t="s">
        <v>461</v>
      </c>
      <c r="H8" s="568">
        <v>100231</v>
      </c>
      <c r="I8" s="568">
        <v>231</v>
      </c>
      <c r="J8" s="568" t="s">
        <v>462</v>
      </c>
      <c r="K8" s="568" t="s">
        <v>463</v>
      </c>
      <c r="L8" s="570">
        <v>22.24</v>
      </c>
      <c r="M8" s="570">
        <v>1</v>
      </c>
      <c r="N8" s="571">
        <v>22.24</v>
      </c>
    </row>
    <row r="9" spans="1:14" ht="14.4" customHeight="1" x14ac:dyDescent="0.3">
      <c r="A9" s="566" t="s">
        <v>435</v>
      </c>
      <c r="B9" s="567" t="s">
        <v>437</v>
      </c>
      <c r="C9" s="568" t="s">
        <v>445</v>
      </c>
      <c r="D9" s="569" t="s">
        <v>446</v>
      </c>
      <c r="E9" s="568" t="s">
        <v>438</v>
      </c>
      <c r="F9" s="569" t="s">
        <v>439</v>
      </c>
      <c r="G9" s="568" t="s">
        <v>461</v>
      </c>
      <c r="H9" s="568">
        <v>100362</v>
      </c>
      <c r="I9" s="568">
        <v>362</v>
      </c>
      <c r="J9" s="568" t="s">
        <v>464</v>
      </c>
      <c r="K9" s="568" t="s">
        <v>465</v>
      </c>
      <c r="L9" s="570">
        <v>84.694825166414148</v>
      </c>
      <c r="M9" s="570">
        <v>2</v>
      </c>
      <c r="N9" s="571">
        <v>169.3896503328283</v>
      </c>
    </row>
    <row r="10" spans="1:14" ht="14.4" customHeight="1" x14ac:dyDescent="0.3">
      <c r="A10" s="566" t="s">
        <v>435</v>
      </c>
      <c r="B10" s="567" t="s">
        <v>437</v>
      </c>
      <c r="C10" s="568" t="s">
        <v>445</v>
      </c>
      <c r="D10" s="569" t="s">
        <v>446</v>
      </c>
      <c r="E10" s="568" t="s">
        <v>438</v>
      </c>
      <c r="F10" s="569" t="s">
        <v>439</v>
      </c>
      <c r="G10" s="568" t="s">
        <v>461</v>
      </c>
      <c r="H10" s="568">
        <v>100394</v>
      </c>
      <c r="I10" s="568">
        <v>394</v>
      </c>
      <c r="J10" s="568" t="s">
        <v>466</v>
      </c>
      <c r="K10" s="568" t="s">
        <v>467</v>
      </c>
      <c r="L10" s="570">
        <v>64.159798100334399</v>
      </c>
      <c r="M10" s="570">
        <v>1</v>
      </c>
      <c r="N10" s="571">
        <v>64.159798100334399</v>
      </c>
    </row>
    <row r="11" spans="1:14" ht="14.4" customHeight="1" x14ac:dyDescent="0.3">
      <c r="A11" s="566" t="s">
        <v>435</v>
      </c>
      <c r="B11" s="567" t="s">
        <v>437</v>
      </c>
      <c r="C11" s="568" t="s">
        <v>445</v>
      </c>
      <c r="D11" s="569" t="s">
        <v>446</v>
      </c>
      <c r="E11" s="568" t="s">
        <v>438</v>
      </c>
      <c r="F11" s="569" t="s">
        <v>439</v>
      </c>
      <c r="G11" s="568" t="s">
        <v>461</v>
      </c>
      <c r="H11" s="568">
        <v>100498</v>
      </c>
      <c r="I11" s="568">
        <v>498</v>
      </c>
      <c r="J11" s="568" t="s">
        <v>468</v>
      </c>
      <c r="K11" s="568" t="s">
        <v>469</v>
      </c>
      <c r="L11" s="570">
        <v>94.69989149574775</v>
      </c>
      <c r="M11" s="570">
        <v>4</v>
      </c>
      <c r="N11" s="571">
        <v>378.799565982991</v>
      </c>
    </row>
    <row r="12" spans="1:14" ht="14.4" customHeight="1" x14ac:dyDescent="0.3">
      <c r="A12" s="566" t="s">
        <v>435</v>
      </c>
      <c r="B12" s="567" t="s">
        <v>437</v>
      </c>
      <c r="C12" s="568" t="s">
        <v>445</v>
      </c>
      <c r="D12" s="569" t="s">
        <v>446</v>
      </c>
      <c r="E12" s="568" t="s">
        <v>438</v>
      </c>
      <c r="F12" s="569" t="s">
        <v>439</v>
      </c>
      <c r="G12" s="568" t="s">
        <v>461</v>
      </c>
      <c r="H12" s="568">
        <v>100584</v>
      </c>
      <c r="I12" s="568">
        <v>584</v>
      </c>
      <c r="J12" s="568" t="s">
        <v>470</v>
      </c>
      <c r="K12" s="568" t="s">
        <v>471</v>
      </c>
      <c r="L12" s="570">
        <v>30.23250424438395</v>
      </c>
      <c r="M12" s="570">
        <v>42</v>
      </c>
      <c r="N12" s="571">
        <v>1296.420325853039</v>
      </c>
    </row>
    <row r="13" spans="1:14" ht="14.4" customHeight="1" x14ac:dyDescent="0.3">
      <c r="A13" s="566" t="s">
        <v>435</v>
      </c>
      <c r="B13" s="567" t="s">
        <v>437</v>
      </c>
      <c r="C13" s="568" t="s">
        <v>445</v>
      </c>
      <c r="D13" s="569" t="s">
        <v>446</v>
      </c>
      <c r="E13" s="568" t="s">
        <v>438</v>
      </c>
      <c r="F13" s="569" t="s">
        <v>439</v>
      </c>
      <c r="G13" s="568" t="s">
        <v>461</v>
      </c>
      <c r="H13" s="568">
        <v>100802</v>
      </c>
      <c r="I13" s="568">
        <v>802</v>
      </c>
      <c r="J13" s="568" t="s">
        <v>472</v>
      </c>
      <c r="K13" s="568" t="s">
        <v>473</v>
      </c>
      <c r="L13" s="570">
        <v>60.5</v>
      </c>
      <c r="M13" s="570">
        <v>7</v>
      </c>
      <c r="N13" s="571">
        <v>423.84000000000003</v>
      </c>
    </row>
    <row r="14" spans="1:14" ht="14.4" customHeight="1" x14ac:dyDescent="0.3">
      <c r="A14" s="566" t="s">
        <v>435</v>
      </c>
      <c r="B14" s="567" t="s">
        <v>437</v>
      </c>
      <c r="C14" s="568" t="s">
        <v>445</v>
      </c>
      <c r="D14" s="569" t="s">
        <v>446</v>
      </c>
      <c r="E14" s="568" t="s">
        <v>438</v>
      </c>
      <c r="F14" s="569" t="s">
        <v>439</v>
      </c>
      <c r="G14" s="568" t="s">
        <v>461</v>
      </c>
      <c r="H14" s="568">
        <v>100810</v>
      </c>
      <c r="I14" s="568">
        <v>810</v>
      </c>
      <c r="J14" s="568" t="s">
        <v>474</v>
      </c>
      <c r="K14" s="568" t="s">
        <v>475</v>
      </c>
      <c r="L14" s="570">
        <v>45.538864944940599</v>
      </c>
      <c r="M14" s="570">
        <v>1</v>
      </c>
      <c r="N14" s="571">
        <v>45.538864944940599</v>
      </c>
    </row>
    <row r="15" spans="1:14" ht="14.4" customHeight="1" x14ac:dyDescent="0.3">
      <c r="A15" s="566" t="s">
        <v>435</v>
      </c>
      <c r="B15" s="567" t="s">
        <v>437</v>
      </c>
      <c r="C15" s="568" t="s">
        <v>445</v>
      </c>
      <c r="D15" s="569" t="s">
        <v>446</v>
      </c>
      <c r="E15" s="568" t="s">
        <v>438</v>
      </c>
      <c r="F15" s="569" t="s">
        <v>439</v>
      </c>
      <c r="G15" s="568" t="s">
        <v>461</v>
      </c>
      <c r="H15" s="568">
        <v>100812</v>
      </c>
      <c r="I15" s="568">
        <v>812</v>
      </c>
      <c r="J15" s="568" t="s">
        <v>476</v>
      </c>
      <c r="K15" s="568" t="s">
        <v>477</v>
      </c>
      <c r="L15" s="570">
        <v>52.44</v>
      </c>
      <c r="M15" s="570">
        <v>2</v>
      </c>
      <c r="N15" s="571">
        <v>104.88</v>
      </c>
    </row>
    <row r="16" spans="1:14" ht="14.4" customHeight="1" x14ac:dyDescent="0.3">
      <c r="A16" s="566" t="s">
        <v>435</v>
      </c>
      <c r="B16" s="567" t="s">
        <v>437</v>
      </c>
      <c r="C16" s="568" t="s">
        <v>445</v>
      </c>
      <c r="D16" s="569" t="s">
        <v>446</v>
      </c>
      <c r="E16" s="568" t="s">
        <v>438</v>
      </c>
      <c r="F16" s="569" t="s">
        <v>439</v>
      </c>
      <c r="G16" s="568" t="s">
        <v>461</v>
      </c>
      <c r="H16" s="568">
        <v>102963</v>
      </c>
      <c r="I16" s="568">
        <v>2963</v>
      </c>
      <c r="J16" s="568" t="s">
        <v>478</v>
      </c>
      <c r="K16" s="568" t="s">
        <v>479</v>
      </c>
      <c r="L16" s="570">
        <v>128.59022031843051</v>
      </c>
      <c r="M16" s="570">
        <v>5</v>
      </c>
      <c r="N16" s="571">
        <v>643.01088127372191</v>
      </c>
    </row>
    <row r="17" spans="1:14" ht="14.4" customHeight="1" x14ac:dyDescent="0.3">
      <c r="A17" s="566" t="s">
        <v>435</v>
      </c>
      <c r="B17" s="567" t="s">
        <v>437</v>
      </c>
      <c r="C17" s="568" t="s">
        <v>445</v>
      </c>
      <c r="D17" s="569" t="s">
        <v>446</v>
      </c>
      <c r="E17" s="568" t="s">
        <v>438</v>
      </c>
      <c r="F17" s="569" t="s">
        <v>439</v>
      </c>
      <c r="G17" s="568" t="s">
        <v>461</v>
      </c>
      <c r="H17" s="568">
        <v>103575</v>
      </c>
      <c r="I17" s="568">
        <v>3575</v>
      </c>
      <c r="J17" s="568" t="s">
        <v>480</v>
      </c>
      <c r="K17" s="568" t="s">
        <v>481</v>
      </c>
      <c r="L17" s="570">
        <v>67.47</v>
      </c>
      <c r="M17" s="570">
        <v>1</v>
      </c>
      <c r="N17" s="571">
        <v>67.47</v>
      </c>
    </row>
    <row r="18" spans="1:14" ht="14.4" customHeight="1" x14ac:dyDescent="0.3">
      <c r="A18" s="566" t="s">
        <v>435</v>
      </c>
      <c r="B18" s="567" t="s">
        <v>437</v>
      </c>
      <c r="C18" s="568" t="s">
        <v>445</v>
      </c>
      <c r="D18" s="569" t="s">
        <v>446</v>
      </c>
      <c r="E18" s="568" t="s">
        <v>438</v>
      </c>
      <c r="F18" s="569" t="s">
        <v>439</v>
      </c>
      <c r="G18" s="568" t="s">
        <v>461</v>
      </c>
      <c r="H18" s="568">
        <v>103688</v>
      </c>
      <c r="I18" s="568">
        <v>3688</v>
      </c>
      <c r="J18" s="568" t="s">
        <v>482</v>
      </c>
      <c r="K18" s="568" t="s">
        <v>483</v>
      </c>
      <c r="L18" s="570">
        <v>59.72</v>
      </c>
      <c r="M18" s="570">
        <v>1</v>
      </c>
      <c r="N18" s="571">
        <v>59.72</v>
      </c>
    </row>
    <row r="19" spans="1:14" ht="14.4" customHeight="1" x14ac:dyDescent="0.3">
      <c r="A19" s="566" t="s">
        <v>435</v>
      </c>
      <c r="B19" s="567" t="s">
        <v>437</v>
      </c>
      <c r="C19" s="568" t="s">
        <v>445</v>
      </c>
      <c r="D19" s="569" t="s">
        <v>446</v>
      </c>
      <c r="E19" s="568" t="s">
        <v>438</v>
      </c>
      <c r="F19" s="569" t="s">
        <v>439</v>
      </c>
      <c r="G19" s="568" t="s">
        <v>461</v>
      </c>
      <c r="H19" s="568">
        <v>114826</v>
      </c>
      <c r="I19" s="568">
        <v>14826</v>
      </c>
      <c r="J19" s="568" t="s">
        <v>484</v>
      </c>
      <c r="K19" s="568" t="s">
        <v>485</v>
      </c>
      <c r="L19" s="570">
        <v>124.89995376780149</v>
      </c>
      <c r="M19" s="570">
        <v>2</v>
      </c>
      <c r="N19" s="571">
        <v>249.79990753560298</v>
      </c>
    </row>
    <row r="20" spans="1:14" ht="14.4" customHeight="1" x14ac:dyDescent="0.3">
      <c r="A20" s="566" t="s">
        <v>435</v>
      </c>
      <c r="B20" s="567" t="s">
        <v>437</v>
      </c>
      <c r="C20" s="568" t="s">
        <v>445</v>
      </c>
      <c r="D20" s="569" t="s">
        <v>446</v>
      </c>
      <c r="E20" s="568" t="s">
        <v>438</v>
      </c>
      <c r="F20" s="569" t="s">
        <v>439</v>
      </c>
      <c r="G20" s="568" t="s">
        <v>461</v>
      </c>
      <c r="H20" s="568">
        <v>117189</v>
      </c>
      <c r="I20" s="568">
        <v>17189</v>
      </c>
      <c r="J20" s="568" t="s">
        <v>486</v>
      </c>
      <c r="K20" s="568" t="s">
        <v>487</v>
      </c>
      <c r="L20" s="570">
        <v>39.76</v>
      </c>
      <c r="M20" s="570">
        <v>1</v>
      </c>
      <c r="N20" s="571">
        <v>39.76</v>
      </c>
    </row>
    <row r="21" spans="1:14" ht="14.4" customHeight="1" x14ac:dyDescent="0.3">
      <c r="A21" s="566" t="s">
        <v>435</v>
      </c>
      <c r="B21" s="567" t="s">
        <v>437</v>
      </c>
      <c r="C21" s="568" t="s">
        <v>445</v>
      </c>
      <c r="D21" s="569" t="s">
        <v>446</v>
      </c>
      <c r="E21" s="568" t="s">
        <v>438</v>
      </c>
      <c r="F21" s="569" t="s">
        <v>439</v>
      </c>
      <c r="G21" s="568" t="s">
        <v>461</v>
      </c>
      <c r="H21" s="568">
        <v>125365</v>
      </c>
      <c r="I21" s="568">
        <v>25365</v>
      </c>
      <c r="J21" s="568" t="s">
        <v>488</v>
      </c>
      <c r="K21" s="568" t="s">
        <v>489</v>
      </c>
      <c r="L21" s="570">
        <v>116.815</v>
      </c>
      <c r="M21" s="570">
        <v>4</v>
      </c>
      <c r="N21" s="571">
        <v>414.75</v>
      </c>
    </row>
    <row r="22" spans="1:14" ht="14.4" customHeight="1" x14ac:dyDescent="0.3">
      <c r="A22" s="566" t="s">
        <v>435</v>
      </c>
      <c r="B22" s="567" t="s">
        <v>437</v>
      </c>
      <c r="C22" s="568" t="s">
        <v>445</v>
      </c>
      <c r="D22" s="569" t="s">
        <v>446</v>
      </c>
      <c r="E22" s="568" t="s">
        <v>438</v>
      </c>
      <c r="F22" s="569" t="s">
        <v>439</v>
      </c>
      <c r="G22" s="568" t="s">
        <v>461</v>
      </c>
      <c r="H22" s="568">
        <v>125366</v>
      </c>
      <c r="I22" s="568">
        <v>25366</v>
      </c>
      <c r="J22" s="568" t="s">
        <v>488</v>
      </c>
      <c r="K22" s="568" t="s">
        <v>490</v>
      </c>
      <c r="L22" s="570">
        <v>238.2899216072565</v>
      </c>
      <c r="M22" s="570">
        <v>2</v>
      </c>
      <c r="N22" s="571">
        <v>476.57984321451301</v>
      </c>
    </row>
    <row r="23" spans="1:14" ht="14.4" customHeight="1" x14ac:dyDescent="0.3">
      <c r="A23" s="566" t="s">
        <v>435</v>
      </c>
      <c r="B23" s="567" t="s">
        <v>437</v>
      </c>
      <c r="C23" s="568" t="s">
        <v>445</v>
      </c>
      <c r="D23" s="569" t="s">
        <v>446</v>
      </c>
      <c r="E23" s="568" t="s">
        <v>438</v>
      </c>
      <c r="F23" s="569" t="s">
        <v>439</v>
      </c>
      <c r="G23" s="568" t="s">
        <v>461</v>
      </c>
      <c r="H23" s="568">
        <v>145310</v>
      </c>
      <c r="I23" s="568">
        <v>45310</v>
      </c>
      <c r="J23" s="568" t="s">
        <v>491</v>
      </c>
      <c r="K23" s="568" t="s">
        <v>492</v>
      </c>
      <c r="L23" s="570">
        <v>44.97</v>
      </c>
      <c r="M23" s="570">
        <v>1</v>
      </c>
      <c r="N23" s="571">
        <v>44.97</v>
      </c>
    </row>
    <row r="24" spans="1:14" ht="14.4" customHeight="1" x14ac:dyDescent="0.3">
      <c r="A24" s="566" t="s">
        <v>435</v>
      </c>
      <c r="B24" s="567" t="s">
        <v>437</v>
      </c>
      <c r="C24" s="568" t="s">
        <v>445</v>
      </c>
      <c r="D24" s="569" t="s">
        <v>446</v>
      </c>
      <c r="E24" s="568" t="s">
        <v>438</v>
      </c>
      <c r="F24" s="569" t="s">
        <v>439</v>
      </c>
      <c r="G24" s="568" t="s">
        <v>461</v>
      </c>
      <c r="H24" s="568">
        <v>146694</v>
      </c>
      <c r="I24" s="568">
        <v>46694</v>
      </c>
      <c r="J24" s="568" t="s">
        <v>493</v>
      </c>
      <c r="K24" s="568" t="s">
        <v>494</v>
      </c>
      <c r="L24" s="570">
        <v>106.7349378854035</v>
      </c>
      <c r="M24" s="570">
        <v>2</v>
      </c>
      <c r="N24" s="571">
        <v>213.46987577080699</v>
      </c>
    </row>
    <row r="25" spans="1:14" ht="14.4" customHeight="1" x14ac:dyDescent="0.3">
      <c r="A25" s="566" t="s">
        <v>435</v>
      </c>
      <c r="B25" s="567" t="s">
        <v>437</v>
      </c>
      <c r="C25" s="568" t="s">
        <v>445</v>
      </c>
      <c r="D25" s="569" t="s">
        <v>446</v>
      </c>
      <c r="E25" s="568" t="s">
        <v>438</v>
      </c>
      <c r="F25" s="569" t="s">
        <v>439</v>
      </c>
      <c r="G25" s="568" t="s">
        <v>461</v>
      </c>
      <c r="H25" s="568">
        <v>150335</v>
      </c>
      <c r="I25" s="568">
        <v>50335</v>
      </c>
      <c r="J25" s="568" t="s">
        <v>495</v>
      </c>
      <c r="K25" s="568" t="s">
        <v>496</v>
      </c>
      <c r="L25" s="570">
        <v>45.776666666666671</v>
      </c>
      <c r="M25" s="570">
        <v>5</v>
      </c>
      <c r="N25" s="571">
        <v>228.57</v>
      </c>
    </row>
    <row r="26" spans="1:14" ht="14.4" customHeight="1" x14ac:dyDescent="0.3">
      <c r="A26" s="566" t="s">
        <v>435</v>
      </c>
      <c r="B26" s="567" t="s">
        <v>437</v>
      </c>
      <c r="C26" s="568" t="s">
        <v>445</v>
      </c>
      <c r="D26" s="569" t="s">
        <v>446</v>
      </c>
      <c r="E26" s="568" t="s">
        <v>438</v>
      </c>
      <c r="F26" s="569" t="s">
        <v>439</v>
      </c>
      <c r="G26" s="568" t="s">
        <v>461</v>
      </c>
      <c r="H26" s="568">
        <v>155823</v>
      </c>
      <c r="I26" s="568">
        <v>55823</v>
      </c>
      <c r="J26" s="568" t="s">
        <v>497</v>
      </c>
      <c r="K26" s="568" t="s">
        <v>498</v>
      </c>
      <c r="L26" s="570">
        <v>22.770207320592899</v>
      </c>
      <c r="M26" s="570">
        <v>1</v>
      </c>
      <c r="N26" s="571">
        <v>22.770207320592899</v>
      </c>
    </row>
    <row r="27" spans="1:14" ht="14.4" customHeight="1" x14ac:dyDescent="0.3">
      <c r="A27" s="566" t="s">
        <v>435</v>
      </c>
      <c r="B27" s="567" t="s">
        <v>437</v>
      </c>
      <c r="C27" s="568" t="s">
        <v>445</v>
      </c>
      <c r="D27" s="569" t="s">
        <v>446</v>
      </c>
      <c r="E27" s="568" t="s">
        <v>438</v>
      </c>
      <c r="F27" s="569" t="s">
        <v>439</v>
      </c>
      <c r="G27" s="568" t="s">
        <v>461</v>
      </c>
      <c r="H27" s="568">
        <v>155947</v>
      </c>
      <c r="I27" s="568">
        <v>55947</v>
      </c>
      <c r="J27" s="568" t="s">
        <v>499</v>
      </c>
      <c r="K27" s="568"/>
      <c r="L27" s="570">
        <v>102.88913884704399</v>
      </c>
      <c r="M27" s="570">
        <v>1</v>
      </c>
      <c r="N27" s="571">
        <v>102.88913884704399</v>
      </c>
    </row>
    <row r="28" spans="1:14" ht="14.4" customHeight="1" x14ac:dyDescent="0.3">
      <c r="A28" s="566" t="s">
        <v>435</v>
      </c>
      <c r="B28" s="567" t="s">
        <v>437</v>
      </c>
      <c r="C28" s="568" t="s">
        <v>445</v>
      </c>
      <c r="D28" s="569" t="s">
        <v>446</v>
      </c>
      <c r="E28" s="568" t="s">
        <v>438</v>
      </c>
      <c r="F28" s="569" t="s">
        <v>439</v>
      </c>
      <c r="G28" s="568" t="s">
        <v>461</v>
      </c>
      <c r="H28" s="568">
        <v>156926</v>
      </c>
      <c r="I28" s="568">
        <v>56926</v>
      </c>
      <c r="J28" s="568" t="s">
        <v>500</v>
      </c>
      <c r="K28" s="568" t="s">
        <v>501</v>
      </c>
      <c r="L28" s="570">
        <v>72.726148858578895</v>
      </c>
      <c r="M28" s="570">
        <v>1</v>
      </c>
      <c r="N28" s="571">
        <v>72.726148858578895</v>
      </c>
    </row>
    <row r="29" spans="1:14" ht="14.4" customHeight="1" x14ac:dyDescent="0.3">
      <c r="A29" s="566" t="s">
        <v>435</v>
      </c>
      <c r="B29" s="567" t="s">
        <v>437</v>
      </c>
      <c r="C29" s="568" t="s">
        <v>445</v>
      </c>
      <c r="D29" s="569" t="s">
        <v>446</v>
      </c>
      <c r="E29" s="568" t="s">
        <v>438</v>
      </c>
      <c r="F29" s="569" t="s">
        <v>439</v>
      </c>
      <c r="G29" s="568" t="s">
        <v>461</v>
      </c>
      <c r="H29" s="568">
        <v>156992</v>
      </c>
      <c r="I29" s="568">
        <v>56992</v>
      </c>
      <c r="J29" s="568" t="s">
        <v>502</v>
      </c>
      <c r="K29" s="568" t="s">
        <v>503</v>
      </c>
      <c r="L29" s="570">
        <v>52.22</v>
      </c>
      <c r="M29" s="570">
        <v>2</v>
      </c>
      <c r="N29" s="571">
        <v>104.44</v>
      </c>
    </row>
    <row r="30" spans="1:14" ht="14.4" customHeight="1" x14ac:dyDescent="0.3">
      <c r="A30" s="566" t="s">
        <v>435</v>
      </c>
      <c r="B30" s="567" t="s">
        <v>437</v>
      </c>
      <c r="C30" s="568" t="s">
        <v>445</v>
      </c>
      <c r="D30" s="569" t="s">
        <v>446</v>
      </c>
      <c r="E30" s="568" t="s">
        <v>438</v>
      </c>
      <c r="F30" s="569" t="s">
        <v>439</v>
      </c>
      <c r="G30" s="568" t="s">
        <v>461</v>
      </c>
      <c r="H30" s="568">
        <v>156993</v>
      </c>
      <c r="I30" s="568">
        <v>56993</v>
      </c>
      <c r="J30" s="568" t="s">
        <v>504</v>
      </c>
      <c r="K30" s="568" t="s">
        <v>505</v>
      </c>
      <c r="L30" s="570">
        <v>58.1</v>
      </c>
      <c r="M30" s="570">
        <v>1</v>
      </c>
      <c r="N30" s="571">
        <v>58.1</v>
      </c>
    </row>
    <row r="31" spans="1:14" ht="14.4" customHeight="1" x14ac:dyDescent="0.3">
      <c r="A31" s="566" t="s">
        <v>435</v>
      </c>
      <c r="B31" s="567" t="s">
        <v>437</v>
      </c>
      <c r="C31" s="568" t="s">
        <v>445</v>
      </c>
      <c r="D31" s="569" t="s">
        <v>446</v>
      </c>
      <c r="E31" s="568" t="s">
        <v>438</v>
      </c>
      <c r="F31" s="569" t="s">
        <v>439</v>
      </c>
      <c r="G31" s="568" t="s">
        <v>461</v>
      </c>
      <c r="H31" s="568">
        <v>164881</v>
      </c>
      <c r="I31" s="568">
        <v>64881</v>
      </c>
      <c r="J31" s="568" t="s">
        <v>506</v>
      </c>
      <c r="K31" s="568" t="s">
        <v>507</v>
      </c>
      <c r="L31" s="570">
        <v>87.83</v>
      </c>
      <c r="M31" s="570">
        <v>1</v>
      </c>
      <c r="N31" s="571">
        <v>87.83</v>
      </c>
    </row>
    <row r="32" spans="1:14" ht="14.4" customHeight="1" x14ac:dyDescent="0.3">
      <c r="A32" s="566" t="s">
        <v>435</v>
      </c>
      <c r="B32" s="567" t="s">
        <v>437</v>
      </c>
      <c r="C32" s="568" t="s">
        <v>445</v>
      </c>
      <c r="D32" s="569" t="s">
        <v>446</v>
      </c>
      <c r="E32" s="568" t="s">
        <v>438</v>
      </c>
      <c r="F32" s="569" t="s">
        <v>439</v>
      </c>
      <c r="G32" s="568" t="s">
        <v>461</v>
      </c>
      <c r="H32" s="568">
        <v>169189</v>
      </c>
      <c r="I32" s="568">
        <v>69189</v>
      </c>
      <c r="J32" s="568" t="s">
        <v>508</v>
      </c>
      <c r="K32" s="568" t="s">
        <v>509</v>
      </c>
      <c r="L32" s="570">
        <v>67.549910769541697</v>
      </c>
      <c r="M32" s="570">
        <v>2</v>
      </c>
      <c r="N32" s="571">
        <v>135.09982153908339</v>
      </c>
    </row>
    <row r="33" spans="1:14" ht="14.4" customHeight="1" x14ac:dyDescent="0.3">
      <c r="A33" s="566" t="s">
        <v>435</v>
      </c>
      <c r="B33" s="567" t="s">
        <v>437</v>
      </c>
      <c r="C33" s="568" t="s">
        <v>445</v>
      </c>
      <c r="D33" s="569" t="s">
        <v>446</v>
      </c>
      <c r="E33" s="568" t="s">
        <v>438</v>
      </c>
      <c r="F33" s="569" t="s">
        <v>439</v>
      </c>
      <c r="G33" s="568" t="s">
        <v>461</v>
      </c>
      <c r="H33" s="568">
        <v>185071</v>
      </c>
      <c r="I33" s="568">
        <v>85071</v>
      </c>
      <c r="J33" s="568" t="s">
        <v>510</v>
      </c>
      <c r="K33" s="568" t="s">
        <v>511</v>
      </c>
      <c r="L33" s="570">
        <v>65.72</v>
      </c>
      <c r="M33" s="570">
        <v>1</v>
      </c>
      <c r="N33" s="571">
        <v>65.72</v>
      </c>
    </row>
    <row r="34" spans="1:14" ht="14.4" customHeight="1" x14ac:dyDescent="0.3">
      <c r="A34" s="566" t="s">
        <v>435</v>
      </c>
      <c r="B34" s="567" t="s">
        <v>437</v>
      </c>
      <c r="C34" s="568" t="s">
        <v>445</v>
      </c>
      <c r="D34" s="569" t="s">
        <v>446</v>
      </c>
      <c r="E34" s="568" t="s">
        <v>438</v>
      </c>
      <c r="F34" s="569" t="s">
        <v>439</v>
      </c>
      <c r="G34" s="568" t="s">
        <v>461</v>
      </c>
      <c r="H34" s="568">
        <v>188630</v>
      </c>
      <c r="I34" s="568">
        <v>88630</v>
      </c>
      <c r="J34" s="568" t="s">
        <v>512</v>
      </c>
      <c r="K34" s="568" t="s">
        <v>513</v>
      </c>
      <c r="L34" s="570">
        <v>71.524612685890503</v>
      </c>
      <c r="M34" s="570">
        <v>2</v>
      </c>
      <c r="N34" s="571">
        <v>143.04922537178101</v>
      </c>
    </row>
    <row r="35" spans="1:14" ht="14.4" customHeight="1" x14ac:dyDescent="0.3">
      <c r="A35" s="566" t="s">
        <v>435</v>
      </c>
      <c r="B35" s="567" t="s">
        <v>437</v>
      </c>
      <c r="C35" s="568" t="s">
        <v>445</v>
      </c>
      <c r="D35" s="569" t="s">
        <v>446</v>
      </c>
      <c r="E35" s="568" t="s">
        <v>438</v>
      </c>
      <c r="F35" s="569" t="s">
        <v>439</v>
      </c>
      <c r="G35" s="568" t="s">
        <v>461</v>
      </c>
      <c r="H35" s="568">
        <v>188663</v>
      </c>
      <c r="I35" s="568">
        <v>88663</v>
      </c>
      <c r="J35" s="568" t="s">
        <v>514</v>
      </c>
      <c r="K35" s="568" t="s">
        <v>513</v>
      </c>
      <c r="L35" s="570">
        <v>97.06</v>
      </c>
      <c r="M35" s="570">
        <v>1</v>
      </c>
      <c r="N35" s="571">
        <v>97.06</v>
      </c>
    </row>
    <row r="36" spans="1:14" ht="14.4" customHeight="1" x14ac:dyDescent="0.3">
      <c r="A36" s="566" t="s">
        <v>435</v>
      </c>
      <c r="B36" s="567" t="s">
        <v>437</v>
      </c>
      <c r="C36" s="568" t="s">
        <v>445</v>
      </c>
      <c r="D36" s="569" t="s">
        <v>446</v>
      </c>
      <c r="E36" s="568" t="s">
        <v>438</v>
      </c>
      <c r="F36" s="569" t="s">
        <v>439</v>
      </c>
      <c r="G36" s="568" t="s">
        <v>461</v>
      </c>
      <c r="H36" s="568">
        <v>188967</v>
      </c>
      <c r="I36" s="568">
        <v>88967</v>
      </c>
      <c r="J36" s="568" t="s">
        <v>515</v>
      </c>
      <c r="K36" s="568" t="s">
        <v>516</v>
      </c>
      <c r="L36" s="570">
        <v>98.76</v>
      </c>
      <c r="M36" s="570">
        <v>1</v>
      </c>
      <c r="N36" s="571">
        <v>98.76</v>
      </c>
    </row>
    <row r="37" spans="1:14" ht="14.4" customHeight="1" x14ac:dyDescent="0.3">
      <c r="A37" s="566" t="s">
        <v>435</v>
      </c>
      <c r="B37" s="567" t="s">
        <v>437</v>
      </c>
      <c r="C37" s="568" t="s">
        <v>445</v>
      </c>
      <c r="D37" s="569" t="s">
        <v>446</v>
      </c>
      <c r="E37" s="568" t="s">
        <v>438</v>
      </c>
      <c r="F37" s="569" t="s">
        <v>439</v>
      </c>
      <c r="G37" s="568" t="s">
        <v>461</v>
      </c>
      <c r="H37" s="568">
        <v>192853</v>
      </c>
      <c r="I37" s="568">
        <v>192853</v>
      </c>
      <c r="J37" s="568" t="s">
        <v>517</v>
      </c>
      <c r="K37" s="568" t="s">
        <v>518</v>
      </c>
      <c r="L37" s="570">
        <v>92.41</v>
      </c>
      <c r="M37" s="570">
        <v>2</v>
      </c>
      <c r="N37" s="571">
        <v>184.82</v>
      </c>
    </row>
    <row r="38" spans="1:14" ht="14.4" customHeight="1" x14ac:dyDescent="0.3">
      <c r="A38" s="566" t="s">
        <v>435</v>
      </c>
      <c r="B38" s="567" t="s">
        <v>437</v>
      </c>
      <c r="C38" s="568" t="s">
        <v>445</v>
      </c>
      <c r="D38" s="569" t="s">
        <v>446</v>
      </c>
      <c r="E38" s="568" t="s">
        <v>438</v>
      </c>
      <c r="F38" s="569" t="s">
        <v>439</v>
      </c>
      <c r="G38" s="568" t="s">
        <v>461</v>
      </c>
      <c r="H38" s="568">
        <v>193104</v>
      </c>
      <c r="I38" s="568">
        <v>93104</v>
      </c>
      <c r="J38" s="568" t="s">
        <v>519</v>
      </c>
      <c r="K38" s="568" t="s">
        <v>520</v>
      </c>
      <c r="L38" s="570">
        <v>41.38</v>
      </c>
      <c r="M38" s="570">
        <v>1</v>
      </c>
      <c r="N38" s="571">
        <v>41.38</v>
      </c>
    </row>
    <row r="39" spans="1:14" ht="14.4" customHeight="1" x14ac:dyDescent="0.3">
      <c r="A39" s="566" t="s">
        <v>435</v>
      </c>
      <c r="B39" s="567" t="s">
        <v>437</v>
      </c>
      <c r="C39" s="568" t="s">
        <v>445</v>
      </c>
      <c r="D39" s="569" t="s">
        <v>446</v>
      </c>
      <c r="E39" s="568" t="s">
        <v>438</v>
      </c>
      <c r="F39" s="569" t="s">
        <v>439</v>
      </c>
      <c r="G39" s="568" t="s">
        <v>461</v>
      </c>
      <c r="H39" s="568">
        <v>193723</v>
      </c>
      <c r="I39" s="568">
        <v>93723</v>
      </c>
      <c r="J39" s="568" t="s">
        <v>521</v>
      </c>
      <c r="K39" s="568" t="s">
        <v>522</v>
      </c>
      <c r="L39" s="570">
        <v>52.419845786874397</v>
      </c>
      <c r="M39" s="570">
        <v>1</v>
      </c>
      <c r="N39" s="571">
        <v>52.419845786874397</v>
      </c>
    </row>
    <row r="40" spans="1:14" ht="14.4" customHeight="1" x14ac:dyDescent="0.3">
      <c r="A40" s="566" t="s">
        <v>435</v>
      </c>
      <c r="B40" s="567" t="s">
        <v>437</v>
      </c>
      <c r="C40" s="568" t="s">
        <v>445</v>
      </c>
      <c r="D40" s="569" t="s">
        <v>446</v>
      </c>
      <c r="E40" s="568" t="s">
        <v>438</v>
      </c>
      <c r="F40" s="569" t="s">
        <v>439</v>
      </c>
      <c r="G40" s="568" t="s">
        <v>461</v>
      </c>
      <c r="H40" s="568">
        <v>194248</v>
      </c>
      <c r="I40" s="568">
        <v>94248</v>
      </c>
      <c r="J40" s="568" t="s">
        <v>523</v>
      </c>
      <c r="K40" s="568" t="s">
        <v>524</v>
      </c>
      <c r="L40" s="570">
        <v>50.04</v>
      </c>
      <c r="M40" s="570">
        <v>3</v>
      </c>
      <c r="N40" s="571">
        <v>150.12</v>
      </c>
    </row>
    <row r="41" spans="1:14" ht="14.4" customHeight="1" x14ac:dyDescent="0.3">
      <c r="A41" s="566" t="s">
        <v>435</v>
      </c>
      <c r="B41" s="567" t="s">
        <v>437</v>
      </c>
      <c r="C41" s="568" t="s">
        <v>445</v>
      </c>
      <c r="D41" s="569" t="s">
        <v>446</v>
      </c>
      <c r="E41" s="568" t="s">
        <v>438</v>
      </c>
      <c r="F41" s="569" t="s">
        <v>439</v>
      </c>
      <c r="G41" s="568" t="s">
        <v>461</v>
      </c>
      <c r="H41" s="568">
        <v>194292</v>
      </c>
      <c r="I41" s="568">
        <v>94292</v>
      </c>
      <c r="J41" s="568" t="s">
        <v>523</v>
      </c>
      <c r="K41" s="568" t="s">
        <v>525</v>
      </c>
      <c r="L41" s="570">
        <v>92.074092373792482</v>
      </c>
      <c r="M41" s="570">
        <v>10</v>
      </c>
      <c r="N41" s="571">
        <v>923.26046186896247</v>
      </c>
    </row>
    <row r="42" spans="1:14" ht="14.4" customHeight="1" x14ac:dyDescent="0.3">
      <c r="A42" s="566" t="s">
        <v>435</v>
      </c>
      <c r="B42" s="567" t="s">
        <v>437</v>
      </c>
      <c r="C42" s="568" t="s">
        <v>445</v>
      </c>
      <c r="D42" s="569" t="s">
        <v>446</v>
      </c>
      <c r="E42" s="568" t="s">
        <v>438</v>
      </c>
      <c r="F42" s="569" t="s">
        <v>439</v>
      </c>
      <c r="G42" s="568" t="s">
        <v>461</v>
      </c>
      <c r="H42" s="568">
        <v>196521</v>
      </c>
      <c r="I42" s="568">
        <v>96521</v>
      </c>
      <c r="J42" s="568" t="s">
        <v>526</v>
      </c>
      <c r="K42" s="568" t="s">
        <v>527</v>
      </c>
      <c r="L42" s="570">
        <v>52.64</v>
      </c>
      <c r="M42" s="570">
        <v>2</v>
      </c>
      <c r="N42" s="571">
        <v>105.28</v>
      </c>
    </row>
    <row r="43" spans="1:14" ht="14.4" customHeight="1" x14ac:dyDescent="0.3">
      <c r="A43" s="566" t="s">
        <v>435</v>
      </c>
      <c r="B43" s="567" t="s">
        <v>437</v>
      </c>
      <c r="C43" s="568" t="s">
        <v>445</v>
      </c>
      <c r="D43" s="569" t="s">
        <v>446</v>
      </c>
      <c r="E43" s="568" t="s">
        <v>438</v>
      </c>
      <c r="F43" s="569" t="s">
        <v>439</v>
      </c>
      <c r="G43" s="568" t="s">
        <v>461</v>
      </c>
      <c r="H43" s="568">
        <v>197186</v>
      </c>
      <c r="I43" s="568">
        <v>97186</v>
      </c>
      <c r="J43" s="568" t="s">
        <v>528</v>
      </c>
      <c r="K43" s="568" t="s">
        <v>529</v>
      </c>
      <c r="L43" s="570">
        <v>94.914999740873043</v>
      </c>
      <c r="M43" s="570">
        <v>4</v>
      </c>
      <c r="N43" s="571">
        <v>379.65999896349217</v>
      </c>
    </row>
    <row r="44" spans="1:14" ht="14.4" customHeight="1" x14ac:dyDescent="0.3">
      <c r="A44" s="566" t="s">
        <v>435</v>
      </c>
      <c r="B44" s="567" t="s">
        <v>437</v>
      </c>
      <c r="C44" s="568" t="s">
        <v>445</v>
      </c>
      <c r="D44" s="569" t="s">
        <v>446</v>
      </c>
      <c r="E44" s="568" t="s">
        <v>438</v>
      </c>
      <c r="F44" s="569" t="s">
        <v>439</v>
      </c>
      <c r="G44" s="568" t="s">
        <v>461</v>
      </c>
      <c r="H44" s="568">
        <v>199295</v>
      </c>
      <c r="I44" s="568">
        <v>99295</v>
      </c>
      <c r="J44" s="568" t="s">
        <v>530</v>
      </c>
      <c r="K44" s="568" t="s">
        <v>531</v>
      </c>
      <c r="L44" s="570">
        <v>27.47</v>
      </c>
      <c r="M44" s="570">
        <v>1</v>
      </c>
      <c r="N44" s="571">
        <v>27.47</v>
      </c>
    </row>
    <row r="45" spans="1:14" ht="14.4" customHeight="1" x14ac:dyDescent="0.3">
      <c r="A45" s="566" t="s">
        <v>435</v>
      </c>
      <c r="B45" s="567" t="s">
        <v>437</v>
      </c>
      <c r="C45" s="568" t="s">
        <v>445</v>
      </c>
      <c r="D45" s="569" t="s">
        <v>446</v>
      </c>
      <c r="E45" s="568" t="s">
        <v>438</v>
      </c>
      <c r="F45" s="569" t="s">
        <v>439</v>
      </c>
      <c r="G45" s="568" t="s">
        <v>461</v>
      </c>
      <c r="H45" s="568">
        <v>395997</v>
      </c>
      <c r="I45" s="568">
        <v>0</v>
      </c>
      <c r="J45" s="568" t="s">
        <v>532</v>
      </c>
      <c r="K45" s="568"/>
      <c r="L45" s="570">
        <v>98.131014694237507</v>
      </c>
      <c r="M45" s="570">
        <v>7</v>
      </c>
      <c r="N45" s="571">
        <v>686.91710532266939</v>
      </c>
    </row>
    <row r="46" spans="1:14" ht="14.4" customHeight="1" x14ac:dyDescent="0.3">
      <c r="A46" s="566" t="s">
        <v>435</v>
      </c>
      <c r="B46" s="567" t="s">
        <v>437</v>
      </c>
      <c r="C46" s="568" t="s">
        <v>445</v>
      </c>
      <c r="D46" s="569" t="s">
        <v>446</v>
      </c>
      <c r="E46" s="568" t="s">
        <v>438</v>
      </c>
      <c r="F46" s="569" t="s">
        <v>439</v>
      </c>
      <c r="G46" s="568" t="s">
        <v>461</v>
      </c>
      <c r="H46" s="568">
        <v>840143</v>
      </c>
      <c r="I46" s="568">
        <v>0</v>
      </c>
      <c r="J46" s="568" t="s">
        <v>533</v>
      </c>
      <c r="K46" s="568"/>
      <c r="L46" s="570">
        <v>22.226623324295133</v>
      </c>
      <c r="M46" s="570">
        <v>5</v>
      </c>
      <c r="N46" s="571">
        <v>111.18982529313121</v>
      </c>
    </row>
    <row r="47" spans="1:14" ht="14.4" customHeight="1" x14ac:dyDescent="0.3">
      <c r="A47" s="566" t="s">
        <v>435</v>
      </c>
      <c r="B47" s="567" t="s">
        <v>437</v>
      </c>
      <c r="C47" s="568" t="s">
        <v>445</v>
      </c>
      <c r="D47" s="569" t="s">
        <v>446</v>
      </c>
      <c r="E47" s="568" t="s">
        <v>438</v>
      </c>
      <c r="F47" s="569" t="s">
        <v>439</v>
      </c>
      <c r="G47" s="568" t="s">
        <v>461</v>
      </c>
      <c r="H47" s="568">
        <v>840464</v>
      </c>
      <c r="I47" s="568">
        <v>0</v>
      </c>
      <c r="J47" s="568" t="s">
        <v>534</v>
      </c>
      <c r="K47" s="568" t="s">
        <v>535</v>
      </c>
      <c r="L47" s="570">
        <v>35.71</v>
      </c>
      <c r="M47" s="570">
        <v>1</v>
      </c>
      <c r="N47" s="571">
        <v>35.71</v>
      </c>
    </row>
    <row r="48" spans="1:14" ht="14.4" customHeight="1" x14ac:dyDescent="0.3">
      <c r="A48" s="566" t="s">
        <v>435</v>
      </c>
      <c r="B48" s="567" t="s">
        <v>437</v>
      </c>
      <c r="C48" s="568" t="s">
        <v>445</v>
      </c>
      <c r="D48" s="569" t="s">
        <v>446</v>
      </c>
      <c r="E48" s="568" t="s">
        <v>438</v>
      </c>
      <c r="F48" s="569" t="s">
        <v>439</v>
      </c>
      <c r="G48" s="568" t="s">
        <v>461</v>
      </c>
      <c r="H48" s="568">
        <v>844081</v>
      </c>
      <c r="I48" s="568">
        <v>0</v>
      </c>
      <c r="J48" s="568" t="s">
        <v>536</v>
      </c>
      <c r="K48" s="568"/>
      <c r="L48" s="570">
        <v>21.096641008285534</v>
      </c>
      <c r="M48" s="570">
        <v>3</v>
      </c>
      <c r="N48" s="571">
        <v>63.289923024856606</v>
      </c>
    </row>
    <row r="49" spans="1:14" ht="14.4" customHeight="1" x14ac:dyDescent="0.3">
      <c r="A49" s="566" t="s">
        <v>435</v>
      </c>
      <c r="B49" s="567" t="s">
        <v>437</v>
      </c>
      <c r="C49" s="568" t="s">
        <v>445</v>
      </c>
      <c r="D49" s="569" t="s">
        <v>446</v>
      </c>
      <c r="E49" s="568" t="s">
        <v>438</v>
      </c>
      <c r="F49" s="569" t="s">
        <v>439</v>
      </c>
      <c r="G49" s="568" t="s">
        <v>461</v>
      </c>
      <c r="H49" s="568">
        <v>844148</v>
      </c>
      <c r="I49" s="568">
        <v>104694</v>
      </c>
      <c r="J49" s="568" t="s">
        <v>537</v>
      </c>
      <c r="K49" s="568" t="s">
        <v>538</v>
      </c>
      <c r="L49" s="570">
        <v>85.406681230687397</v>
      </c>
      <c r="M49" s="570">
        <v>8</v>
      </c>
      <c r="N49" s="571">
        <v>683.17008738412437</v>
      </c>
    </row>
    <row r="50" spans="1:14" ht="14.4" customHeight="1" x14ac:dyDescent="0.3">
      <c r="A50" s="566" t="s">
        <v>435</v>
      </c>
      <c r="B50" s="567" t="s">
        <v>437</v>
      </c>
      <c r="C50" s="568" t="s">
        <v>445</v>
      </c>
      <c r="D50" s="569" t="s">
        <v>446</v>
      </c>
      <c r="E50" s="568" t="s">
        <v>438</v>
      </c>
      <c r="F50" s="569" t="s">
        <v>439</v>
      </c>
      <c r="G50" s="568" t="s">
        <v>461</v>
      </c>
      <c r="H50" s="568">
        <v>845008</v>
      </c>
      <c r="I50" s="568">
        <v>107806</v>
      </c>
      <c r="J50" s="568" t="s">
        <v>539</v>
      </c>
      <c r="K50" s="568" t="s">
        <v>540</v>
      </c>
      <c r="L50" s="570">
        <v>62.4</v>
      </c>
      <c r="M50" s="570">
        <v>4</v>
      </c>
      <c r="N50" s="571">
        <v>253.56</v>
      </c>
    </row>
    <row r="51" spans="1:14" ht="14.4" customHeight="1" x14ac:dyDescent="0.3">
      <c r="A51" s="566" t="s">
        <v>435</v>
      </c>
      <c r="B51" s="567" t="s">
        <v>437</v>
      </c>
      <c r="C51" s="568" t="s">
        <v>445</v>
      </c>
      <c r="D51" s="569" t="s">
        <v>446</v>
      </c>
      <c r="E51" s="568" t="s">
        <v>438</v>
      </c>
      <c r="F51" s="569" t="s">
        <v>439</v>
      </c>
      <c r="G51" s="568" t="s">
        <v>461</v>
      </c>
      <c r="H51" s="568">
        <v>845758</v>
      </c>
      <c r="I51" s="568">
        <v>280</v>
      </c>
      <c r="J51" s="568" t="s">
        <v>541</v>
      </c>
      <c r="K51" s="568" t="s">
        <v>542</v>
      </c>
      <c r="L51" s="570">
        <v>34.945463259138258</v>
      </c>
      <c r="M51" s="570">
        <v>60</v>
      </c>
      <c r="N51" s="571">
        <v>2095.4508607664566</v>
      </c>
    </row>
    <row r="52" spans="1:14" ht="14.4" customHeight="1" x14ac:dyDescent="0.3">
      <c r="A52" s="566" t="s">
        <v>435</v>
      </c>
      <c r="B52" s="567" t="s">
        <v>437</v>
      </c>
      <c r="C52" s="568" t="s">
        <v>445</v>
      </c>
      <c r="D52" s="569" t="s">
        <v>446</v>
      </c>
      <c r="E52" s="568" t="s">
        <v>438</v>
      </c>
      <c r="F52" s="569" t="s">
        <v>439</v>
      </c>
      <c r="G52" s="568" t="s">
        <v>461</v>
      </c>
      <c r="H52" s="568">
        <v>846618</v>
      </c>
      <c r="I52" s="568">
        <v>100014</v>
      </c>
      <c r="J52" s="568" t="s">
        <v>543</v>
      </c>
      <c r="K52" s="568" t="s">
        <v>544</v>
      </c>
      <c r="L52" s="570">
        <v>29.37</v>
      </c>
      <c r="M52" s="570">
        <v>2</v>
      </c>
      <c r="N52" s="571">
        <v>58.74</v>
      </c>
    </row>
    <row r="53" spans="1:14" ht="14.4" customHeight="1" x14ac:dyDescent="0.3">
      <c r="A53" s="566" t="s">
        <v>435</v>
      </c>
      <c r="B53" s="567" t="s">
        <v>437</v>
      </c>
      <c r="C53" s="568" t="s">
        <v>445</v>
      </c>
      <c r="D53" s="569" t="s">
        <v>446</v>
      </c>
      <c r="E53" s="568" t="s">
        <v>438</v>
      </c>
      <c r="F53" s="569" t="s">
        <v>439</v>
      </c>
      <c r="G53" s="568" t="s">
        <v>461</v>
      </c>
      <c r="H53" s="568">
        <v>847521</v>
      </c>
      <c r="I53" s="568">
        <v>0</v>
      </c>
      <c r="J53" s="568" t="s">
        <v>545</v>
      </c>
      <c r="K53" s="568" t="s">
        <v>546</v>
      </c>
      <c r="L53" s="570">
        <v>20.6499793704177</v>
      </c>
      <c r="M53" s="570">
        <v>4</v>
      </c>
      <c r="N53" s="571">
        <v>82.599917481670801</v>
      </c>
    </row>
    <row r="54" spans="1:14" ht="14.4" customHeight="1" x14ac:dyDescent="0.3">
      <c r="A54" s="566" t="s">
        <v>435</v>
      </c>
      <c r="B54" s="567" t="s">
        <v>437</v>
      </c>
      <c r="C54" s="568" t="s">
        <v>445</v>
      </c>
      <c r="D54" s="569" t="s">
        <v>446</v>
      </c>
      <c r="E54" s="568" t="s">
        <v>438</v>
      </c>
      <c r="F54" s="569" t="s">
        <v>439</v>
      </c>
      <c r="G54" s="568" t="s">
        <v>461</v>
      </c>
      <c r="H54" s="568">
        <v>847713</v>
      </c>
      <c r="I54" s="568">
        <v>125526</v>
      </c>
      <c r="J54" s="568" t="s">
        <v>547</v>
      </c>
      <c r="K54" s="568" t="s">
        <v>548</v>
      </c>
      <c r="L54" s="570">
        <v>70.852256944444349</v>
      </c>
      <c r="M54" s="570">
        <v>4</v>
      </c>
      <c r="N54" s="571">
        <v>283.4090277777774</v>
      </c>
    </row>
    <row r="55" spans="1:14" ht="14.4" customHeight="1" x14ac:dyDescent="0.3">
      <c r="A55" s="566" t="s">
        <v>435</v>
      </c>
      <c r="B55" s="567" t="s">
        <v>437</v>
      </c>
      <c r="C55" s="568" t="s">
        <v>445</v>
      </c>
      <c r="D55" s="569" t="s">
        <v>446</v>
      </c>
      <c r="E55" s="568" t="s">
        <v>438</v>
      </c>
      <c r="F55" s="569" t="s">
        <v>439</v>
      </c>
      <c r="G55" s="568" t="s">
        <v>461</v>
      </c>
      <c r="H55" s="568">
        <v>847974</v>
      </c>
      <c r="I55" s="568">
        <v>125525</v>
      </c>
      <c r="J55" s="568" t="s">
        <v>547</v>
      </c>
      <c r="K55" s="568" t="s">
        <v>549</v>
      </c>
      <c r="L55" s="570">
        <v>30.419852232054101</v>
      </c>
      <c r="M55" s="570">
        <v>3</v>
      </c>
      <c r="N55" s="571">
        <v>90.359408928216396</v>
      </c>
    </row>
    <row r="56" spans="1:14" ht="14.4" customHeight="1" x14ac:dyDescent="0.3">
      <c r="A56" s="566" t="s">
        <v>435</v>
      </c>
      <c r="B56" s="567" t="s">
        <v>437</v>
      </c>
      <c r="C56" s="568" t="s">
        <v>445</v>
      </c>
      <c r="D56" s="569" t="s">
        <v>446</v>
      </c>
      <c r="E56" s="568" t="s">
        <v>438</v>
      </c>
      <c r="F56" s="569" t="s">
        <v>439</v>
      </c>
      <c r="G56" s="568" t="s">
        <v>461</v>
      </c>
      <c r="H56" s="568">
        <v>848950</v>
      </c>
      <c r="I56" s="568">
        <v>155148</v>
      </c>
      <c r="J56" s="568" t="s">
        <v>550</v>
      </c>
      <c r="K56" s="568" t="s">
        <v>551</v>
      </c>
      <c r="L56" s="570">
        <v>19.14</v>
      </c>
      <c r="M56" s="570">
        <v>3</v>
      </c>
      <c r="N56" s="571">
        <v>57.42</v>
      </c>
    </row>
    <row r="57" spans="1:14" ht="14.4" customHeight="1" x14ac:dyDescent="0.3">
      <c r="A57" s="566" t="s">
        <v>435</v>
      </c>
      <c r="B57" s="567" t="s">
        <v>437</v>
      </c>
      <c r="C57" s="568" t="s">
        <v>445</v>
      </c>
      <c r="D57" s="569" t="s">
        <v>446</v>
      </c>
      <c r="E57" s="568" t="s">
        <v>438</v>
      </c>
      <c r="F57" s="569" t="s">
        <v>439</v>
      </c>
      <c r="G57" s="568" t="s">
        <v>461</v>
      </c>
      <c r="H57" s="568">
        <v>849941</v>
      </c>
      <c r="I57" s="568">
        <v>162142</v>
      </c>
      <c r="J57" s="568" t="s">
        <v>550</v>
      </c>
      <c r="K57" s="568" t="s">
        <v>552</v>
      </c>
      <c r="L57" s="570">
        <v>27.625</v>
      </c>
      <c r="M57" s="570">
        <v>2</v>
      </c>
      <c r="N57" s="571">
        <v>55.25</v>
      </c>
    </row>
    <row r="58" spans="1:14" ht="14.4" customHeight="1" x14ac:dyDescent="0.3">
      <c r="A58" s="566" t="s">
        <v>435</v>
      </c>
      <c r="B58" s="567" t="s">
        <v>437</v>
      </c>
      <c r="C58" s="568" t="s">
        <v>445</v>
      </c>
      <c r="D58" s="569" t="s">
        <v>446</v>
      </c>
      <c r="E58" s="568" t="s">
        <v>438</v>
      </c>
      <c r="F58" s="569" t="s">
        <v>439</v>
      </c>
      <c r="G58" s="568" t="s">
        <v>461</v>
      </c>
      <c r="H58" s="568">
        <v>900071</v>
      </c>
      <c r="I58" s="568">
        <v>0</v>
      </c>
      <c r="J58" s="568" t="s">
        <v>553</v>
      </c>
      <c r="K58" s="568"/>
      <c r="L58" s="570">
        <v>139.36719332291901</v>
      </c>
      <c r="M58" s="570">
        <v>3</v>
      </c>
      <c r="N58" s="571">
        <v>418.10157996875705</v>
      </c>
    </row>
    <row r="59" spans="1:14" ht="14.4" customHeight="1" x14ac:dyDescent="0.3">
      <c r="A59" s="566" t="s">
        <v>435</v>
      </c>
      <c r="B59" s="567" t="s">
        <v>437</v>
      </c>
      <c r="C59" s="568" t="s">
        <v>445</v>
      </c>
      <c r="D59" s="569" t="s">
        <v>446</v>
      </c>
      <c r="E59" s="568" t="s">
        <v>438</v>
      </c>
      <c r="F59" s="569" t="s">
        <v>439</v>
      </c>
      <c r="G59" s="568" t="s">
        <v>461</v>
      </c>
      <c r="H59" s="568">
        <v>900240</v>
      </c>
      <c r="I59" s="568">
        <v>0</v>
      </c>
      <c r="J59" s="568" t="s">
        <v>554</v>
      </c>
      <c r="K59" s="568"/>
      <c r="L59" s="570">
        <v>71.583697164615302</v>
      </c>
      <c r="M59" s="570">
        <v>2</v>
      </c>
      <c r="N59" s="571">
        <v>143.1673943292306</v>
      </c>
    </row>
    <row r="60" spans="1:14" ht="14.4" customHeight="1" x14ac:dyDescent="0.3">
      <c r="A60" s="566" t="s">
        <v>435</v>
      </c>
      <c r="B60" s="567" t="s">
        <v>437</v>
      </c>
      <c r="C60" s="568" t="s">
        <v>445</v>
      </c>
      <c r="D60" s="569" t="s">
        <v>446</v>
      </c>
      <c r="E60" s="568" t="s">
        <v>438</v>
      </c>
      <c r="F60" s="569" t="s">
        <v>439</v>
      </c>
      <c r="G60" s="568" t="s">
        <v>461</v>
      </c>
      <c r="H60" s="568">
        <v>920219</v>
      </c>
      <c r="I60" s="568">
        <v>0</v>
      </c>
      <c r="J60" s="568" t="s">
        <v>555</v>
      </c>
      <c r="K60" s="568"/>
      <c r="L60" s="570">
        <v>30.108000000000001</v>
      </c>
      <c r="M60" s="570">
        <v>1</v>
      </c>
      <c r="N60" s="571">
        <v>30.108000000000001</v>
      </c>
    </row>
    <row r="61" spans="1:14" ht="14.4" customHeight="1" x14ac:dyDescent="0.3">
      <c r="A61" s="566" t="s">
        <v>435</v>
      </c>
      <c r="B61" s="567" t="s">
        <v>437</v>
      </c>
      <c r="C61" s="568" t="s">
        <v>445</v>
      </c>
      <c r="D61" s="569" t="s">
        <v>446</v>
      </c>
      <c r="E61" s="568" t="s">
        <v>438</v>
      </c>
      <c r="F61" s="569" t="s">
        <v>439</v>
      </c>
      <c r="G61" s="568" t="s">
        <v>556</v>
      </c>
      <c r="H61" s="568">
        <v>112892</v>
      </c>
      <c r="I61" s="568">
        <v>12892</v>
      </c>
      <c r="J61" s="568" t="s">
        <v>557</v>
      </c>
      <c r="K61" s="568" t="s">
        <v>558</v>
      </c>
      <c r="L61" s="570">
        <v>131.09</v>
      </c>
      <c r="M61" s="570">
        <v>1</v>
      </c>
      <c r="N61" s="571">
        <v>131.09</v>
      </c>
    </row>
    <row r="62" spans="1:14" ht="14.4" customHeight="1" x14ac:dyDescent="0.3">
      <c r="A62" s="566" t="s">
        <v>435</v>
      </c>
      <c r="B62" s="567" t="s">
        <v>437</v>
      </c>
      <c r="C62" s="568" t="s">
        <v>445</v>
      </c>
      <c r="D62" s="569" t="s">
        <v>446</v>
      </c>
      <c r="E62" s="568" t="s">
        <v>438</v>
      </c>
      <c r="F62" s="569" t="s">
        <v>439</v>
      </c>
      <c r="G62" s="568" t="s">
        <v>556</v>
      </c>
      <c r="H62" s="568">
        <v>130021</v>
      </c>
      <c r="I62" s="568">
        <v>30021</v>
      </c>
      <c r="J62" s="568" t="s">
        <v>559</v>
      </c>
      <c r="K62" s="568" t="s">
        <v>560</v>
      </c>
      <c r="L62" s="570">
        <v>82.42</v>
      </c>
      <c r="M62" s="570">
        <v>1</v>
      </c>
      <c r="N62" s="571">
        <v>82.42</v>
      </c>
    </row>
    <row r="63" spans="1:14" ht="14.4" customHeight="1" x14ac:dyDescent="0.3">
      <c r="A63" s="566" t="s">
        <v>435</v>
      </c>
      <c r="B63" s="567" t="s">
        <v>437</v>
      </c>
      <c r="C63" s="568" t="s">
        <v>445</v>
      </c>
      <c r="D63" s="569" t="s">
        <v>446</v>
      </c>
      <c r="E63" s="568" t="s">
        <v>438</v>
      </c>
      <c r="F63" s="569" t="s">
        <v>439</v>
      </c>
      <c r="G63" s="568" t="s">
        <v>556</v>
      </c>
      <c r="H63" s="568">
        <v>132060</v>
      </c>
      <c r="I63" s="568">
        <v>32060</v>
      </c>
      <c r="J63" s="568" t="s">
        <v>561</v>
      </c>
      <c r="K63" s="568" t="s">
        <v>562</v>
      </c>
      <c r="L63" s="570">
        <v>97.75</v>
      </c>
      <c r="M63" s="570">
        <v>2</v>
      </c>
      <c r="N63" s="571">
        <v>195.5</v>
      </c>
    </row>
    <row r="64" spans="1:14" ht="14.4" customHeight="1" x14ac:dyDescent="0.3">
      <c r="A64" s="566" t="s">
        <v>435</v>
      </c>
      <c r="B64" s="567" t="s">
        <v>437</v>
      </c>
      <c r="C64" s="568" t="s">
        <v>445</v>
      </c>
      <c r="D64" s="569" t="s">
        <v>446</v>
      </c>
      <c r="E64" s="568" t="s">
        <v>438</v>
      </c>
      <c r="F64" s="569" t="s">
        <v>439</v>
      </c>
      <c r="G64" s="568" t="s">
        <v>556</v>
      </c>
      <c r="H64" s="568">
        <v>132090</v>
      </c>
      <c r="I64" s="568">
        <v>32090</v>
      </c>
      <c r="J64" s="568" t="s">
        <v>563</v>
      </c>
      <c r="K64" s="568" t="s">
        <v>564</v>
      </c>
      <c r="L64" s="570">
        <v>58.42</v>
      </c>
      <c r="M64" s="570">
        <v>1</v>
      </c>
      <c r="N64" s="571">
        <v>58.42</v>
      </c>
    </row>
    <row r="65" spans="1:14" ht="14.4" customHeight="1" x14ac:dyDescent="0.3">
      <c r="A65" s="566" t="s">
        <v>435</v>
      </c>
      <c r="B65" s="567" t="s">
        <v>437</v>
      </c>
      <c r="C65" s="568" t="s">
        <v>445</v>
      </c>
      <c r="D65" s="569" t="s">
        <v>446</v>
      </c>
      <c r="E65" s="568" t="s">
        <v>438</v>
      </c>
      <c r="F65" s="569" t="s">
        <v>439</v>
      </c>
      <c r="G65" s="568" t="s">
        <v>556</v>
      </c>
      <c r="H65" s="568">
        <v>142547</v>
      </c>
      <c r="I65" s="568">
        <v>42547</v>
      </c>
      <c r="J65" s="568" t="s">
        <v>565</v>
      </c>
      <c r="K65" s="568" t="s">
        <v>566</v>
      </c>
      <c r="L65" s="570">
        <v>119.99</v>
      </c>
      <c r="M65" s="570">
        <v>1</v>
      </c>
      <c r="N65" s="571">
        <v>119.99</v>
      </c>
    </row>
    <row r="66" spans="1:14" ht="14.4" customHeight="1" x14ac:dyDescent="0.3">
      <c r="A66" s="566" t="s">
        <v>435</v>
      </c>
      <c r="B66" s="567" t="s">
        <v>437</v>
      </c>
      <c r="C66" s="568" t="s">
        <v>445</v>
      </c>
      <c r="D66" s="569" t="s">
        <v>446</v>
      </c>
      <c r="E66" s="568" t="s">
        <v>438</v>
      </c>
      <c r="F66" s="569" t="s">
        <v>439</v>
      </c>
      <c r="G66" s="568" t="s">
        <v>556</v>
      </c>
      <c r="H66" s="568">
        <v>147133</v>
      </c>
      <c r="I66" s="568">
        <v>47133</v>
      </c>
      <c r="J66" s="568" t="s">
        <v>567</v>
      </c>
      <c r="K66" s="568" t="s">
        <v>568</v>
      </c>
      <c r="L66" s="570">
        <v>91.53</v>
      </c>
      <c r="M66" s="570">
        <v>1</v>
      </c>
      <c r="N66" s="571">
        <v>91.53</v>
      </c>
    </row>
    <row r="67" spans="1:14" ht="14.4" customHeight="1" x14ac:dyDescent="0.3">
      <c r="A67" s="566" t="s">
        <v>435</v>
      </c>
      <c r="B67" s="567" t="s">
        <v>437</v>
      </c>
      <c r="C67" s="568" t="s">
        <v>445</v>
      </c>
      <c r="D67" s="569" t="s">
        <v>446</v>
      </c>
      <c r="E67" s="568" t="s">
        <v>438</v>
      </c>
      <c r="F67" s="569" t="s">
        <v>439</v>
      </c>
      <c r="G67" s="568" t="s">
        <v>556</v>
      </c>
      <c r="H67" s="568">
        <v>147141</v>
      </c>
      <c r="I67" s="568">
        <v>47141</v>
      </c>
      <c r="J67" s="568" t="s">
        <v>569</v>
      </c>
      <c r="K67" s="568" t="s">
        <v>509</v>
      </c>
      <c r="L67" s="570">
        <v>53.823329729018802</v>
      </c>
      <c r="M67" s="570">
        <v>5</v>
      </c>
      <c r="N67" s="571">
        <v>261.07001093839762</v>
      </c>
    </row>
    <row r="68" spans="1:14" ht="14.4" customHeight="1" x14ac:dyDescent="0.3">
      <c r="A68" s="566" t="s">
        <v>435</v>
      </c>
      <c r="B68" s="567" t="s">
        <v>437</v>
      </c>
      <c r="C68" s="568" t="s">
        <v>445</v>
      </c>
      <c r="D68" s="569" t="s">
        <v>446</v>
      </c>
      <c r="E68" s="568" t="s">
        <v>438</v>
      </c>
      <c r="F68" s="569" t="s">
        <v>439</v>
      </c>
      <c r="G68" s="568" t="s">
        <v>556</v>
      </c>
      <c r="H68" s="568">
        <v>147144</v>
      </c>
      <c r="I68" s="568">
        <v>47144</v>
      </c>
      <c r="J68" s="568" t="s">
        <v>570</v>
      </c>
      <c r="K68" s="568" t="s">
        <v>529</v>
      </c>
      <c r="L68" s="570">
        <v>66.513333333333335</v>
      </c>
      <c r="M68" s="570">
        <v>4</v>
      </c>
      <c r="N68" s="571">
        <v>275.2</v>
      </c>
    </row>
    <row r="69" spans="1:14" ht="14.4" customHeight="1" x14ac:dyDescent="0.3">
      <c r="A69" s="566" t="s">
        <v>435</v>
      </c>
      <c r="B69" s="567" t="s">
        <v>437</v>
      </c>
      <c r="C69" s="568" t="s">
        <v>445</v>
      </c>
      <c r="D69" s="569" t="s">
        <v>446</v>
      </c>
      <c r="E69" s="568" t="s">
        <v>438</v>
      </c>
      <c r="F69" s="569" t="s">
        <v>439</v>
      </c>
      <c r="G69" s="568" t="s">
        <v>556</v>
      </c>
      <c r="H69" s="568">
        <v>190957</v>
      </c>
      <c r="I69" s="568">
        <v>90957</v>
      </c>
      <c r="J69" s="568" t="s">
        <v>571</v>
      </c>
      <c r="K69" s="568" t="s">
        <v>572</v>
      </c>
      <c r="L69" s="570">
        <v>43.06</v>
      </c>
      <c r="M69" s="570">
        <v>1</v>
      </c>
      <c r="N69" s="571">
        <v>43.06</v>
      </c>
    </row>
    <row r="70" spans="1:14" ht="14.4" customHeight="1" x14ac:dyDescent="0.3">
      <c r="A70" s="566" t="s">
        <v>435</v>
      </c>
      <c r="B70" s="567" t="s">
        <v>437</v>
      </c>
      <c r="C70" s="568" t="s">
        <v>445</v>
      </c>
      <c r="D70" s="569" t="s">
        <v>446</v>
      </c>
      <c r="E70" s="568" t="s">
        <v>440</v>
      </c>
      <c r="F70" s="569" t="s">
        <v>441</v>
      </c>
      <c r="G70" s="568" t="s">
        <v>461</v>
      </c>
      <c r="H70" s="568">
        <v>27720</v>
      </c>
      <c r="I70" s="568">
        <v>27720</v>
      </c>
      <c r="J70" s="568" t="s">
        <v>573</v>
      </c>
      <c r="K70" s="568" t="s">
        <v>574</v>
      </c>
      <c r="L70" s="570">
        <v>18940.549999999901</v>
      </c>
      <c r="M70" s="570">
        <v>0</v>
      </c>
      <c r="N70" s="571">
        <v>0</v>
      </c>
    </row>
    <row r="71" spans="1:14" ht="14.4" customHeight="1" x14ac:dyDescent="0.3">
      <c r="A71" s="566" t="s">
        <v>435</v>
      </c>
      <c r="B71" s="567" t="s">
        <v>437</v>
      </c>
      <c r="C71" s="568" t="s">
        <v>445</v>
      </c>
      <c r="D71" s="569" t="s">
        <v>446</v>
      </c>
      <c r="E71" s="568" t="s">
        <v>442</v>
      </c>
      <c r="F71" s="569" t="s">
        <v>443</v>
      </c>
      <c r="G71" s="568" t="s">
        <v>556</v>
      </c>
      <c r="H71" s="568">
        <v>105951</v>
      </c>
      <c r="I71" s="568">
        <v>5951</v>
      </c>
      <c r="J71" s="568" t="s">
        <v>575</v>
      </c>
      <c r="K71" s="568" t="s">
        <v>576</v>
      </c>
      <c r="L71" s="570">
        <v>245.420183308623</v>
      </c>
      <c r="M71" s="570">
        <v>1</v>
      </c>
      <c r="N71" s="571">
        <v>245.420183308623</v>
      </c>
    </row>
    <row r="72" spans="1:14" ht="14.4" customHeight="1" x14ac:dyDescent="0.3">
      <c r="A72" s="566" t="s">
        <v>435</v>
      </c>
      <c r="B72" s="567" t="s">
        <v>437</v>
      </c>
      <c r="C72" s="568" t="s">
        <v>445</v>
      </c>
      <c r="D72" s="569" t="s">
        <v>446</v>
      </c>
      <c r="E72" s="568" t="s">
        <v>442</v>
      </c>
      <c r="F72" s="569" t="s">
        <v>443</v>
      </c>
      <c r="G72" s="568" t="s">
        <v>556</v>
      </c>
      <c r="H72" s="568">
        <v>172972</v>
      </c>
      <c r="I72" s="568">
        <v>72972</v>
      </c>
      <c r="J72" s="568" t="s">
        <v>577</v>
      </c>
      <c r="K72" s="568" t="s">
        <v>578</v>
      </c>
      <c r="L72" s="570">
        <v>227.59</v>
      </c>
      <c r="M72" s="570">
        <v>0.6</v>
      </c>
      <c r="N72" s="571">
        <v>136.554</v>
      </c>
    </row>
    <row r="73" spans="1:14" ht="14.4" customHeight="1" x14ac:dyDescent="0.3">
      <c r="A73" s="566" t="s">
        <v>435</v>
      </c>
      <c r="B73" s="567" t="s">
        <v>437</v>
      </c>
      <c r="C73" s="568" t="s">
        <v>449</v>
      </c>
      <c r="D73" s="569" t="s">
        <v>450</v>
      </c>
      <c r="E73" s="568" t="s">
        <v>438</v>
      </c>
      <c r="F73" s="569" t="s">
        <v>439</v>
      </c>
      <c r="G73" s="568"/>
      <c r="H73" s="568">
        <v>130187</v>
      </c>
      <c r="I73" s="568">
        <v>30187</v>
      </c>
      <c r="J73" s="568" t="s">
        <v>579</v>
      </c>
      <c r="K73" s="568" t="s">
        <v>580</v>
      </c>
      <c r="L73" s="570">
        <v>108.270008787609</v>
      </c>
      <c r="M73" s="570">
        <v>1</v>
      </c>
      <c r="N73" s="571">
        <v>108.270008787609</v>
      </c>
    </row>
    <row r="74" spans="1:14" ht="14.4" customHeight="1" x14ac:dyDescent="0.3">
      <c r="A74" s="566" t="s">
        <v>435</v>
      </c>
      <c r="B74" s="567" t="s">
        <v>437</v>
      </c>
      <c r="C74" s="568" t="s">
        <v>449</v>
      </c>
      <c r="D74" s="569" t="s">
        <v>450</v>
      </c>
      <c r="E74" s="568" t="s">
        <v>438</v>
      </c>
      <c r="F74" s="569" t="s">
        <v>439</v>
      </c>
      <c r="G74" s="568" t="s">
        <v>461</v>
      </c>
      <c r="H74" s="568">
        <v>47244</v>
      </c>
      <c r="I74" s="568">
        <v>47244</v>
      </c>
      <c r="J74" s="568" t="s">
        <v>581</v>
      </c>
      <c r="K74" s="568" t="s">
        <v>582</v>
      </c>
      <c r="L74" s="570">
        <v>162.15</v>
      </c>
      <c r="M74" s="570">
        <v>1</v>
      </c>
      <c r="N74" s="571">
        <v>162.15</v>
      </c>
    </row>
    <row r="75" spans="1:14" ht="14.4" customHeight="1" x14ac:dyDescent="0.3">
      <c r="A75" s="566" t="s">
        <v>435</v>
      </c>
      <c r="B75" s="567" t="s">
        <v>437</v>
      </c>
      <c r="C75" s="568" t="s">
        <v>449</v>
      </c>
      <c r="D75" s="569" t="s">
        <v>450</v>
      </c>
      <c r="E75" s="568" t="s">
        <v>438</v>
      </c>
      <c r="F75" s="569" t="s">
        <v>439</v>
      </c>
      <c r="G75" s="568" t="s">
        <v>461</v>
      </c>
      <c r="H75" s="568">
        <v>51366</v>
      </c>
      <c r="I75" s="568">
        <v>51366</v>
      </c>
      <c r="J75" s="568" t="s">
        <v>583</v>
      </c>
      <c r="K75" s="568" t="s">
        <v>584</v>
      </c>
      <c r="L75" s="570">
        <v>259.44108322442639</v>
      </c>
      <c r="M75" s="570">
        <v>13</v>
      </c>
      <c r="N75" s="571">
        <v>3372.7308322442641</v>
      </c>
    </row>
    <row r="76" spans="1:14" ht="14.4" customHeight="1" x14ac:dyDescent="0.3">
      <c r="A76" s="566" t="s">
        <v>435</v>
      </c>
      <c r="B76" s="567" t="s">
        <v>437</v>
      </c>
      <c r="C76" s="568" t="s">
        <v>449</v>
      </c>
      <c r="D76" s="569" t="s">
        <v>450</v>
      </c>
      <c r="E76" s="568" t="s">
        <v>438</v>
      </c>
      <c r="F76" s="569" t="s">
        <v>439</v>
      </c>
      <c r="G76" s="568" t="s">
        <v>461</v>
      </c>
      <c r="H76" s="568">
        <v>51367</v>
      </c>
      <c r="I76" s="568">
        <v>51367</v>
      </c>
      <c r="J76" s="568" t="s">
        <v>583</v>
      </c>
      <c r="K76" s="568" t="s">
        <v>585</v>
      </c>
      <c r="L76" s="570">
        <v>145.94</v>
      </c>
      <c r="M76" s="570">
        <v>6</v>
      </c>
      <c r="N76" s="571">
        <v>875.64</v>
      </c>
    </row>
    <row r="77" spans="1:14" ht="14.4" customHeight="1" x14ac:dyDescent="0.3">
      <c r="A77" s="566" t="s">
        <v>435</v>
      </c>
      <c r="B77" s="567" t="s">
        <v>437</v>
      </c>
      <c r="C77" s="568" t="s">
        <v>449</v>
      </c>
      <c r="D77" s="569" t="s">
        <v>450</v>
      </c>
      <c r="E77" s="568" t="s">
        <v>438</v>
      </c>
      <c r="F77" s="569" t="s">
        <v>439</v>
      </c>
      <c r="G77" s="568" t="s">
        <v>461</v>
      </c>
      <c r="H77" s="568">
        <v>100231</v>
      </c>
      <c r="I77" s="568">
        <v>231</v>
      </c>
      <c r="J77" s="568" t="s">
        <v>462</v>
      </c>
      <c r="K77" s="568" t="s">
        <v>463</v>
      </c>
      <c r="L77" s="570">
        <v>26.640078998647599</v>
      </c>
      <c r="M77" s="570">
        <v>3</v>
      </c>
      <c r="N77" s="571">
        <v>79.920236995942801</v>
      </c>
    </row>
    <row r="78" spans="1:14" ht="14.4" customHeight="1" x14ac:dyDescent="0.3">
      <c r="A78" s="566" t="s">
        <v>435</v>
      </c>
      <c r="B78" s="567" t="s">
        <v>437</v>
      </c>
      <c r="C78" s="568" t="s">
        <v>449</v>
      </c>
      <c r="D78" s="569" t="s">
        <v>450</v>
      </c>
      <c r="E78" s="568" t="s">
        <v>438</v>
      </c>
      <c r="F78" s="569" t="s">
        <v>439</v>
      </c>
      <c r="G78" s="568" t="s">
        <v>461</v>
      </c>
      <c r="H78" s="568">
        <v>100362</v>
      </c>
      <c r="I78" s="568">
        <v>362</v>
      </c>
      <c r="J78" s="568" t="s">
        <v>464</v>
      </c>
      <c r="K78" s="568" t="s">
        <v>465</v>
      </c>
      <c r="L78" s="570">
        <v>84.532655447009176</v>
      </c>
      <c r="M78" s="570">
        <v>5</v>
      </c>
      <c r="N78" s="571">
        <v>422.87062178803666</v>
      </c>
    </row>
    <row r="79" spans="1:14" ht="14.4" customHeight="1" x14ac:dyDescent="0.3">
      <c r="A79" s="566" t="s">
        <v>435</v>
      </c>
      <c r="B79" s="567" t="s">
        <v>437</v>
      </c>
      <c r="C79" s="568" t="s">
        <v>449</v>
      </c>
      <c r="D79" s="569" t="s">
        <v>450</v>
      </c>
      <c r="E79" s="568" t="s">
        <v>438</v>
      </c>
      <c r="F79" s="569" t="s">
        <v>439</v>
      </c>
      <c r="G79" s="568" t="s">
        <v>461</v>
      </c>
      <c r="H79" s="568">
        <v>100407</v>
      </c>
      <c r="I79" s="568">
        <v>407</v>
      </c>
      <c r="J79" s="568" t="s">
        <v>586</v>
      </c>
      <c r="K79" s="568" t="s">
        <v>587</v>
      </c>
      <c r="L79" s="570">
        <v>183</v>
      </c>
      <c r="M79" s="570">
        <v>2</v>
      </c>
      <c r="N79" s="571">
        <v>366</v>
      </c>
    </row>
    <row r="80" spans="1:14" ht="14.4" customHeight="1" x14ac:dyDescent="0.3">
      <c r="A80" s="566" t="s">
        <v>435</v>
      </c>
      <c r="B80" s="567" t="s">
        <v>437</v>
      </c>
      <c r="C80" s="568" t="s">
        <v>449</v>
      </c>
      <c r="D80" s="569" t="s">
        <v>450</v>
      </c>
      <c r="E80" s="568" t="s">
        <v>438</v>
      </c>
      <c r="F80" s="569" t="s">
        <v>439</v>
      </c>
      <c r="G80" s="568" t="s">
        <v>461</v>
      </c>
      <c r="H80" s="568">
        <v>100516</v>
      </c>
      <c r="I80" s="568">
        <v>516</v>
      </c>
      <c r="J80" s="568" t="s">
        <v>588</v>
      </c>
      <c r="K80" s="568" t="s">
        <v>589</v>
      </c>
      <c r="L80" s="570">
        <v>100.54666666666667</v>
      </c>
      <c r="M80" s="570">
        <v>30</v>
      </c>
      <c r="N80" s="571">
        <v>3071.44</v>
      </c>
    </row>
    <row r="81" spans="1:14" ht="14.4" customHeight="1" x14ac:dyDescent="0.3">
      <c r="A81" s="566" t="s">
        <v>435</v>
      </c>
      <c r="B81" s="567" t="s">
        <v>437</v>
      </c>
      <c r="C81" s="568" t="s">
        <v>449</v>
      </c>
      <c r="D81" s="569" t="s">
        <v>450</v>
      </c>
      <c r="E81" s="568" t="s">
        <v>438</v>
      </c>
      <c r="F81" s="569" t="s">
        <v>439</v>
      </c>
      <c r="G81" s="568" t="s">
        <v>461</v>
      </c>
      <c r="H81" s="568">
        <v>102133</v>
      </c>
      <c r="I81" s="568">
        <v>2133</v>
      </c>
      <c r="J81" s="568" t="s">
        <v>590</v>
      </c>
      <c r="K81" s="568" t="s">
        <v>591</v>
      </c>
      <c r="L81" s="570">
        <v>27.26</v>
      </c>
      <c r="M81" s="570">
        <v>20</v>
      </c>
      <c r="N81" s="571">
        <v>545.20000000000005</v>
      </c>
    </row>
    <row r="82" spans="1:14" ht="14.4" customHeight="1" x14ac:dyDescent="0.3">
      <c r="A82" s="566" t="s">
        <v>435</v>
      </c>
      <c r="B82" s="567" t="s">
        <v>437</v>
      </c>
      <c r="C82" s="568" t="s">
        <v>449</v>
      </c>
      <c r="D82" s="569" t="s">
        <v>450</v>
      </c>
      <c r="E82" s="568" t="s">
        <v>438</v>
      </c>
      <c r="F82" s="569" t="s">
        <v>439</v>
      </c>
      <c r="G82" s="568" t="s">
        <v>461</v>
      </c>
      <c r="H82" s="568">
        <v>102479</v>
      </c>
      <c r="I82" s="568">
        <v>2479</v>
      </c>
      <c r="J82" s="568" t="s">
        <v>592</v>
      </c>
      <c r="K82" s="568" t="s">
        <v>593</v>
      </c>
      <c r="L82" s="570">
        <v>60.939613782526102</v>
      </c>
      <c r="M82" s="570">
        <v>1</v>
      </c>
      <c r="N82" s="571">
        <v>60.939613782526102</v>
      </c>
    </row>
    <row r="83" spans="1:14" ht="14.4" customHeight="1" x14ac:dyDescent="0.3">
      <c r="A83" s="566" t="s">
        <v>435</v>
      </c>
      <c r="B83" s="567" t="s">
        <v>437</v>
      </c>
      <c r="C83" s="568" t="s">
        <v>449</v>
      </c>
      <c r="D83" s="569" t="s">
        <v>450</v>
      </c>
      <c r="E83" s="568" t="s">
        <v>438</v>
      </c>
      <c r="F83" s="569" t="s">
        <v>439</v>
      </c>
      <c r="G83" s="568" t="s">
        <v>461</v>
      </c>
      <c r="H83" s="568">
        <v>104071</v>
      </c>
      <c r="I83" s="568">
        <v>4071</v>
      </c>
      <c r="J83" s="568" t="s">
        <v>592</v>
      </c>
      <c r="K83" s="568" t="s">
        <v>594</v>
      </c>
      <c r="L83" s="570">
        <v>147.06</v>
      </c>
      <c r="M83" s="570">
        <v>1</v>
      </c>
      <c r="N83" s="571">
        <v>147.06</v>
      </c>
    </row>
    <row r="84" spans="1:14" ht="14.4" customHeight="1" x14ac:dyDescent="0.3">
      <c r="A84" s="566" t="s">
        <v>435</v>
      </c>
      <c r="B84" s="567" t="s">
        <v>437</v>
      </c>
      <c r="C84" s="568" t="s">
        <v>449</v>
      </c>
      <c r="D84" s="569" t="s">
        <v>450</v>
      </c>
      <c r="E84" s="568" t="s">
        <v>438</v>
      </c>
      <c r="F84" s="569" t="s">
        <v>439</v>
      </c>
      <c r="G84" s="568" t="s">
        <v>461</v>
      </c>
      <c r="H84" s="568">
        <v>124067</v>
      </c>
      <c r="I84" s="568">
        <v>124067</v>
      </c>
      <c r="J84" s="568" t="s">
        <v>595</v>
      </c>
      <c r="K84" s="568" t="s">
        <v>596</v>
      </c>
      <c r="L84" s="570">
        <v>38.190146937069102</v>
      </c>
      <c r="M84" s="570">
        <v>2</v>
      </c>
      <c r="N84" s="571">
        <v>76.380293874138204</v>
      </c>
    </row>
    <row r="85" spans="1:14" ht="14.4" customHeight="1" x14ac:dyDescent="0.3">
      <c r="A85" s="566" t="s">
        <v>435</v>
      </c>
      <c r="B85" s="567" t="s">
        <v>437</v>
      </c>
      <c r="C85" s="568" t="s">
        <v>449</v>
      </c>
      <c r="D85" s="569" t="s">
        <v>450</v>
      </c>
      <c r="E85" s="568" t="s">
        <v>438</v>
      </c>
      <c r="F85" s="569" t="s">
        <v>439</v>
      </c>
      <c r="G85" s="568" t="s">
        <v>461</v>
      </c>
      <c r="H85" s="568">
        <v>140122</v>
      </c>
      <c r="I85" s="568">
        <v>40122</v>
      </c>
      <c r="J85" s="568" t="s">
        <v>597</v>
      </c>
      <c r="K85" s="568" t="s">
        <v>596</v>
      </c>
      <c r="L85" s="570">
        <v>38.53</v>
      </c>
      <c r="M85" s="570">
        <v>2</v>
      </c>
      <c r="N85" s="571">
        <v>77.06</v>
      </c>
    </row>
    <row r="86" spans="1:14" ht="14.4" customHeight="1" x14ac:dyDescent="0.3">
      <c r="A86" s="566" t="s">
        <v>435</v>
      </c>
      <c r="B86" s="567" t="s">
        <v>437</v>
      </c>
      <c r="C86" s="568" t="s">
        <v>449</v>
      </c>
      <c r="D86" s="569" t="s">
        <v>450</v>
      </c>
      <c r="E86" s="568" t="s">
        <v>438</v>
      </c>
      <c r="F86" s="569" t="s">
        <v>439</v>
      </c>
      <c r="G86" s="568" t="s">
        <v>461</v>
      </c>
      <c r="H86" s="568">
        <v>151365</v>
      </c>
      <c r="I86" s="568">
        <v>51365</v>
      </c>
      <c r="J86" s="568" t="s">
        <v>598</v>
      </c>
      <c r="K86" s="568" t="s">
        <v>599</v>
      </c>
      <c r="L86" s="570">
        <v>259.44</v>
      </c>
      <c r="M86" s="570">
        <v>2</v>
      </c>
      <c r="N86" s="571">
        <v>518.88</v>
      </c>
    </row>
    <row r="87" spans="1:14" ht="14.4" customHeight="1" x14ac:dyDescent="0.3">
      <c r="A87" s="566" t="s">
        <v>435</v>
      </c>
      <c r="B87" s="567" t="s">
        <v>437</v>
      </c>
      <c r="C87" s="568" t="s">
        <v>449</v>
      </c>
      <c r="D87" s="569" t="s">
        <v>450</v>
      </c>
      <c r="E87" s="568" t="s">
        <v>438</v>
      </c>
      <c r="F87" s="569" t="s">
        <v>439</v>
      </c>
      <c r="G87" s="568" t="s">
        <v>461</v>
      </c>
      <c r="H87" s="568">
        <v>155947</v>
      </c>
      <c r="I87" s="568">
        <v>55947</v>
      </c>
      <c r="J87" s="568" t="s">
        <v>499</v>
      </c>
      <c r="K87" s="568"/>
      <c r="L87" s="570">
        <v>102.6</v>
      </c>
      <c r="M87" s="570">
        <v>1</v>
      </c>
      <c r="N87" s="571">
        <v>102.6</v>
      </c>
    </row>
    <row r="88" spans="1:14" ht="14.4" customHeight="1" x14ac:dyDescent="0.3">
      <c r="A88" s="566" t="s">
        <v>435</v>
      </c>
      <c r="B88" s="567" t="s">
        <v>437</v>
      </c>
      <c r="C88" s="568" t="s">
        <v>449</v>
      </c>
      <c r="D88" s="569" t="s">
        <v>450</v>
      </c>
      <c r="E88" s="568" t="s">
        <v>438</v>
      </c>
      <c r="F88" s="569" t="s">
        <v>439</v>
      </c>
      <c r="G88" s="568" t="s">
        <v>461</v>
      </c>
      <c r="H88" s="568">
        <v>157992</v>
      </c>
      <c r="I88" s="568">
        <v>57992</v>
      </c>
      <c r="J88" s="568" t="s">
        <v>600</v>
      </c>
      <c r="K88" s="568" t="s">
        <v>601</v>
      </c>
      <c r="L88" s="570">
        <v>35.43</v>
      </c>
      <c r="M88" s="570">
        <v>2</v>
      </c>
      <c r="N88" s="571">
        <v>70.86</v>
      </c>
    </row>
    <row r="89" spans="1:14" ht="14.4" customHeight="1" x14ac:dyDescent="0.3">
      <c r="A89" s="566" t="s">
        <v>435</v>
      </c>
      <c r="B89" s="567" t="s">
        <v>437</v>
      </c>
      <c r="C89" s="568" t="s">
        <v>449</v>
      </c>
      <c r="D89" s="569" t="s">
        <v>450</v>
      </c>
      <c r="E89" s="568" t="s">
        <v>438</v>
      </c>
      <c r="F89" s="569" t="s">
        <v>439</v>
      </c>
      <c r="G89" s="568" t="s">
        <v>461</v>
      </c>
      <c r="H89" s="568">
        <v>169739</v>
      </c>
      <c r="I89" s="568">
        <v>69739</v>
      </c>
      <c r="J89" s="568" t="s">
        <v>602</v>
      </c>
      <c r="K89" s="568" t="s">
        <v>603</v>
      </c>
      <c r="L89" s="570">
        <v>18.64</v>
      </c>
      <c r="M89" s="570">
        <v>1</v>
      </c>
      <c r="N89" s="571">
        <v>18.64</v>
      </c>
    </row>
    <row r="90" spans="1:14" ht="14.4" customHeight="1" x14ac:dyDescent="0.3">
      <c r="A90" s="566" t="s">
        <v>435</v>
      </c>
      <c r="B90" s="567" t="s">
        <v>437</v>
      </c>
      <c r="C90" s="568" t="s">
        <v>449</v>
      </c>
      <c r="D90" s="569" t="s">
        <v>450</v>
      </c>
      <c r="E90" s="568" t="s">
        <v>438</v>
      </c>
      <c r="F90" s="569" t="s">
        <v>439</v>
      </c>
      <c r="G90" s="568" t="s">
        <v>461</v>
      </c>
      <c r="H90" s="568">
        <v>169755</v>
      </c>
      <c r="I90" s="568">
        <v>69755</v>
      </c>
      <c r="J90" s="568" t="s">
        <v>604</v>
      </c>
      <c r="K90" s="568" t="s">
        <v>603</v>
      </c>
      <c r="L90" s="570">
        <v>38.94</v>
      </c>
      <c r="M90" s="570">
        <v>2</v>
      </c>
      <c r="N90" s="571">
        <v>77.88</v>
      </c>
    </row>
    <row r="91" spans="1:14" ht="14.4" customHeight="1" x14ac:dyDescent="0.3">
      <c r="A91" s="566" t="s">
        <v>435</v>
      </c>
      <c r="B91" s="567" t="s">
        <v>437</v>
      </c>
      <c r="C91" s="568" t="s">
        <v>449</v>
      </c>
      <c r="D91" s="569" t="s">
        <v>450</v>
      </c>
      <c r="E91" s="568" t="s">
        <v>438</v>
      </c>
      <c r="F91" s="569" t="s">
        <v>439</v>
      </c>
      <c r="G91" s="568" t="s">
        <v>461</v>
      </c>
      <c r="H91" s="568">
        <v>183974</v>
      </c>
      <c r="I91" s="568">
        <v>83974</v>
      </c>
      <c r="J91" s="568" t="s">
        <v>605</v>
      </c>
      <c r="K91" s="568" t="s">
        <v>606</v>
      </c>
      <c r="L91" s="570">
        <v>373.83</v>
      </c>
      <c r="M91" s="570">
        <v>1</v>
      </c>
      <c r="N91" s="571">
        <v>373.83</v>
      </c>
    </row>
    <row r="92" spans="1:14" ht="14.4" customHeight="1" x14ac:dyDescent="0.3">
      <c r="A92" s="566" t="s">
        <v>435</v>
      </c>
      <c r="B92" s="567" t="s">
        <v>437</v>
      </c>
      <c r="C92" s="568" t="s">
        <v>449</v>
      </c>
      <c r="D92" s="569" t="s">
        <v>450</v>
      </c>
      <c r="E92" s="568" t="s">
        <v>438</v>
      </c>
      <c r="F92" s="569" t="s">
        <v>439</v>
      </c>
      <c r="G92" s="568" t="s">
        <v>461</v>
      </c>
      <c r="H92" s="568">
        <v>184090</v>
      </c>
      <c r="I92" s="568">
        <v>84090</v>
      </c>
      <c r="J92" s="568" t="s">
        <v>607</v>
      </c>
      <c r="K92" s="568" t="s">
        <v>608</v>
      </c>
      <c r="L92" s="570">
        <v>63.639755006494497</v>
      </c>
      <c r="M92" s="570">
        <v>2</v>
      </c>
      <c r="N92" s="571">
        <v>127.27951001298899</v>
      </c>
    </row>
    <row r="93" spans="1:14" ht="14.4" customHeight="1" x14ac:dyDescent="0.3">
      <c r="A93" s="566" t="s">
        <v>435</v>
      </c>
      <c r="B93" s="567" t="s">
        <v>437</v>
      </c>
      <c r="C93" s="568" t="s">
        <v>449</v>
      </c>
      <c r="D93" s="569" t="s">
        <v>450</v>
      </c>
      <c r="E93" s="568" t="s">
        <v>438</v>
      </c>
      <c r="F93" s="569" t="s">
        <v>439</v>
      </c>
      <c r="G93" s="568" t="s">
        <v>461</v>
      </c>
      <c r="H93" s="568">
        <v>191836</v>
      </c>
      <c r="I93" s="568">
        <v>91836</v>
      </c>
      <c r="J93" s="568" t="s">
        <v>609</v>
      </c>
      <c r="K93" s="568" t="s">
        <v>610</v>
      </c>
      <c r="L93" s="570">
        <v>46.75</v>
      </c>
      <c r="M93" s="570">
        <v>1</v>
      </c>
      <c r="N93" s="571">
        <v>46.75</v>
      </c>
    </row>
    <row r="94" spans="1:14" ht="14.4" customHeight="1" x14ac:dyDescent="0.3">
      <c r="A94" s="566" t="s">
        <v>435</v>
      </c>
      <c r="B94" s="567" t="s">
        <v>437</v>
      </c>
      <c r="C94" s="568" t="s">
        <v>449</v>
      </c>
      <c r="D94" s="569" t="s">
        <v>450</v>
      </c>
      <c r="E94" s="568" t="s">
        <v>438</v>
      </c>
      <c r="F94" s="569" t="s">
        <v>439</v>
      </c>
      <c r="G94" s="568" t="s">
        <v>461</v>
      </c>
      <c r="H94" s="568">
        <v>192729</v>
      </c>
      <c r="I94" s="568">
        <v>92729</v>
      </c>
      <c r="J94" s="568" t="s">
        <v>611</v>
      </c>
      <c r="K94" s="568" t="s">
        <v>612</v>
      </c>
      <c r="L94" s="570">
        <v>47.035424619302148</v>
      </c>
      <c r="M94" s="570">
        <v>2</v>
      </c>
      <c r="N94" s="571">
        <v>94.070849238604296</v>
      </c>
    </row>
    <row r="95" spans="1:14" ht="14.4" customHeight="1" x14ac:dyDescent="0.3">
      <c r="A95" s="566" t="s">
        <v>435</v>
      </c>
      <c r="B95" s="567" t="s">
        <v>437</v>
      </c>
      <c r="C95" s="568" t="s">
        <v>449</v>
      </c>
      <c r="D95" s="569" t="s">
        <v>450</v>
      </c>
      <c r="E95" s="568" t="s">
        <v>438</v>
      </c>
      <c r="F95" s="569" t="s">
        <v>439</v>
      </c>
      <c r="G95" s="568" t="s">
        <v>461</v>
      </c>
      <c r="H95" s="568">
        <v>193746</v>
      </c>
      <c r="I95" s="568">
        <v>93746</v>
      </c>
      <c r="J95" s="568" t="s">
        <v>613</v>
      </c>
      <c r="K95" s="568" t="s">
        <v>614</v>
      </c>
      <c r="L95" s="570">
        <v>382.85999999999996</v>
      </c>
      <c r="M95" s="570">
        <v>8</v>
      </c>
      <c r="N95" s="571">
        <v>3078.3600000000006</v>
      </c>
    </row>
    <row r="96" spans="1:14" ht="14.4" customHeight="1" x14ac:dyDescent="0.3">
      <c r="A96" s="566" t="s">
        <v>435</v>
      </c>
      <c r="B96" s="567" t="s">
        <v>437</v>
      </c>
      <c r="C96" s="568" t="s">
        <v>449</v>
      </c>
      <c r="D96" s="569" t="s">
        <v>450</v>
      </c>
      <c r="E96" s="568" t="s">
        <v>438</v>
      </c>
      <c r="F96" s="569" t="s">
        <v>439</v>
      </c>
      <c r="G96" s="568" t="s">
        <v>461</v>
      </c>
      <c r="H96" s="568">
        <v>300812</v>
      </c>
      <c r="I96" s="568">
        <v>812</v>
      </c>
      <c r="J96" s="568" t="s">
        <v>615</v>
      </c>
      <c r="K96" s="568" t="s">
        <v>616</v>
      </c>
      <c r="L96" s="570">
        <v>8.52</v>
      </c>
      <c r="M96" s="570">
        <v>2</v>
      </c>
      <c r="N96" s="571">
        <v>17.04</v>
      </c>
    </row>
    <row r="97" spans="1:14" ht="14.4" customHeight="1" x14ac:dyDescent="0.3">
      <c r="A97" s="566" t="s">
        <v>435</v>
      </c>
      <c r="B97" s="567" t="s">
        <v>437</v>
      </c>
      <c r="C97" s="568" t="s">
        <v>449</v>
      </c>
      <c r="D97" s="569" t="s">
        <v>450</v>
      </c>
      <c r="E97" s="568" t="s">
        <v>438</v>
      </c>
      <c r="F97" s="569" t="s">
        <v>439</v>
      </c>
      <c r="G97" s="568" t="s">
        <v>461</v>
      </c>
      <c r="H97" s="568">
        <v>300813</v>
      </c>
      <c r="I97" s="568">
        <v>813</v>
      </c>
      <c r="J97" s="568" t="s">
        <v>617</v>
      </c>
      <c r="K97" s="568" t="s">
        <v>618</v>
      </c>
      <c r="L97" s="570">
        <v>10.06</v>
      </c>
      <c r="M97" s="570">
        <v>2</v>
      </c>
      <c r="N97" s="571">
        <v>20.12</v>
      </c>
    </row>
    <row r="98" spans="1:14" ht="14.4" customHeight="1" x14ac:dyDescent="0.3">
      <c r="A98" s="566" t="s">
        <v>435</v>
      </c>
      <c r="B98" s="567" t="s">
        <v>437</v>
      </c>
      <c r="C98" s="568" t="s">
        <v>449</v>
      </c>
      <c r="D98" s="569" t="s">
        <v>450</v>
      </c>
      <c r="E98" s="568" t="s">
        <v>438</v>
      </c>
      <c r="F98" s="569" t="s">
        <v>439</v>
      </c>
      <c r="G98" s="568" t="s">
        <v>461</v>
      </c>
      <c r="H98" s="568">
        <v>394072</v>
      </c>
      <c r="I98" s="568">
        <v>1000</v>
      </c>
      <c r="J98" s="568" t="s">
        <v>619</v>
      </c>
      <c r="K98" s="568"/>
      <c r="L98" s="570">
        <v>1296.0075886811601</v>
      </c>
      <c r="M98" s="570">
        <v>1</v>
      </c>
      <c r="N98" s="571">
        <v>1296.0075886811601</v>
      </c>
    </row>
    <row r="99" spans="1:14" ht="14.4" customHeight="1" x14ac:dyDescent="0.3">
      <c r="A99" s="566" t="s">
        <v>435</v>
      </c>
      <c r="B99" s="567" t="s">
        <v>437</v>
      </c>
      <c r="C99" s="568" t="s">
        <v>449</v>
      </c>
      <c r="D99" s="569" t="s">
        <v>450</v>
      </c>
      <c r="E99" s="568" t="s">
        <v>438</v>
      </c>
      <c r="F99" s="569" t="s">
        <v>439</v>
      </c>
      <c r="G99" s="568" t="s">
        <v>461</v>
      </c>
      <c r="H99" s="568">
        <v>394627</v>
      </c>
      <c r="I99" s="568">
        <v>0</v>
      </c>
      <c r="J99" s="568" t="s">
        <v>620</v>
      </c>
      <c r="K99" s="568"/>
      <c r="L99" s="570">
        <v>92.292545033804345</v>
      </c>
      <c r="M99" s="570">
        <v>6</v>
      </c>
      <c r="N99" s="571">
        <v>553.75527020282607</v>
      </c>
    </row>
    <row r="100" spans="1:14" ht="14.4" customHeight="1" x14ac:dyDescent="0.3">
      <c r="A100" s="566" t="s">
        <v>435</v>
      </c>
      <c r="B100" s="567" t="s">
        <v>437</v>
      </c>
      <c r="C100" s="568" t="s">
        <v>449</v>
      </c>
      <c r="D100" s="569" t="s">
        <v>450</v>
      </c>
      <c r="E100" s="568" t="s">
        <v>438</v>
      </c>
      <c r="F100" s="569" t="s">
        <v>439</v>
      </c>
      <c r="G100" s="568" t="s">
        <v>461</v>
      </c>
      <c r="H100" s="568">
        <v>395044</v>
      </c>
      <c r="I100" s="568">
        <v>0</v>
      </c>
      <c r="J100" s="568" t="s">
        <v>621</v>
      </c>
      <c r="K100" s="568"/>
      <c r="L100" s="570">
        <v>5.24</v>
      </c>
      <c r="M100" s="570">
        <v>1</v>
      </c>
      <c r="N100" s="571">
        <v>5.24</v>
      </c>
    </row>
    <row r="101" spans="1:14" ht="14.4" customHeight="1" x14ac:dyDescent="0.3">
      <c r="A101" s="566" t="s">
        <v>435</v>
      </c>
      <c r="B101" s="567" t="s">
        <v>437</v>
      </c>
      <c r="C101" s="568" t="s">
        <v>449</v>
      </c>
      <c r="D101" s="569" t="s">
        <v>450</v>
      </c>
      <c r="E101" s="568" t="s">
        <v>438</v>
      </c>
      <c r="F101" s="569" t="s">
        <v>439</v>
      </c>
      <c r="G101" s="568" t="s">
        <v>461</v>
      </c>
      <c r="H101" s="568">
        <v>395997</v>
      </c>
      <c r="I101" s="568">
        <v>0</v>
      </c>
      <c r="J101" s="568" t="s">
        <v>532</v>
      </c>
      <c r="K101" s="568"/>
      <c r="L101" s="570">
        <v>98.131014201636106</v>
      </c>
      <c r="M101" s="570">
        <v>20</v>
      </c>
      <c r="N101" s="571">
        <v>1962.6202840327221</v>
      </c>
    </row>
    <row r="102" spans="1:14" ht="14.4" customHeight="1" x14ac:dyDescent="0.3">
      <c r="A102" s="566" t="s">
        <v>435</v>
      </c>
      <c r="B102" s="567" t="s">
        <v>437</v>
      </c>
      <c r="C102" s="568" t="s">
        <v>449</v>
      </c>
      <c r="D102" s="569" t="s">
        <v>450</v>
      </c>
      <c r="E102" s="568" t="s">
        <v>438</v>
      </c>
      <c r="F102" s="569" t="s">
        <v>439</v>
      </c>
      <c r="G102" s="568" t="s">
        <v>461</v>
      </c>
      <c r="H102" s="568">
        <v>500038</v>
      </c>
      <c r="I102" s="568">
        <v>0</v>
      </c>
      <c r="J102" s="568" t="s">
        <v>622</v>
      </c>
      <c r="K102" s="568" t="s">
        <v>623</v>
      </c>
      <c r="L102" s="570">
        <v>527.24961295202297</v>
      </c>
      <c r="M102" s="570">
        <v>1</v>
      </c>
      <c r="N102" s="571">
        <v>527.24961295202297</v>
      </c>
    </row>
    <row r="103" spans="1:14" ht="14.4" customHeight="1" x14ac:dyDescent="0.3">
      <c r="A103" s="566" t="s">
        <v>435</v>
      </c>
      <c r="B103" s="567" t="s">
        <v>437</v>
      </c>
      <c r="C103" s="568" t="s">
        <v>449</v>
      </c>
      <c r="D103" s="569" t="s">
        <v>450</v>
      </c>
      <c r="E103" s="568" t="s">
        <v>438</v>
      </c>
      <c r="F103" s="569" t="s">
        <v>439</v>
      </c>
      <c r="G103" s="568" t="s">
        <v>461</v>
      </c>
      <c r="H103" s="568">
        <v>841498</v>
      </c>
      <c r="I103" s="568">
        <v>0</v>
      </c>
      <c r="J103" s="568" t="s">
        <v>624</v>
      </c>
      <c r="K103" s="568"/>
      <c r="L103" s="570">
        <v>41.340159056780202</v>
      </c>
      <c r="M103" s="570">
        <v>2</v>
      </c>
      <c r="N103" s="571">
        <v>82.680318113560404</v>
      </c>
    </row>
    <row r="104" spans="1:14" ht="14.4" customHeight="1" x14ac:dyDescent="0.3">
      <c r="A104" s="566" t="s">
        <v>435</v>
      </c>
      <c r="B104" s="567" t="s">
        <v>437</v>
      </c>
      <c r="C104" s="568" t="s">
        <v>449</v>
      </c>
      <c r="D104" s="569" t="s">
        <v>450</v>
      </c>
      <c r="E104" s="568" t="s">
        <v>438</v>
      </c>
      <c r="F104" s="569" t="s">
        <v>439</v>
      </c>
      <c r="G104" s="568" t="s">
        <v>461</v>
      </c>
      <c r="H104" s="568">
        <v>846599</v>
      </c>
      <c r="I104" s="568">
        <v>107754</v>
      </c>
      <c r="J104" s="568" t="s">
        <v>625</v>
      </c>
      <c r="K104" s="568"/>
      <c r="L104" s="570">
        <v>140.19999999999999</v>
      </c>
      <c r="M104" s="570">
        <v>5</v>
      </c>
      <c r="N104" s="571">
        <v>701</v>
      </c>
    </row>
    <row r="105" spans="1:14" ht="14.4" customHeight="1" x14ac:dyDescent="0.3">
      <c r="A105" s="566" t="s">
        <v>435</v>
      </c>
      <c r="B105" s="567" t="s">
        <v>437</v>
      </c>
      <c r="C105" s="568" t="s">
        <v>449</v>
      </c>
      <c r="D105" s="569" t="s">
        <v>450</v>
      </c>
      <c r="E105" s="568" t="s">
        <v>438</v>
      </c>
      <c r="F105" s="569" t="s">
        <v>439</v>
      </c>
      <c r="G105" s="568" t="s">
        <v>461</v>
      </c>
      <c r="H105" s="568">
        <v>847713</v>
      </c>
      <c r="I105" s="568">
        <v>125526</v>
      </c>
      <c r="J105" s="568" t="s">
        <v>547</v>
      </c>
      <c r="K105" s="568" t="s">
        <v>548</v>
      </c>
      <c r="L105" s="570">
        <v>70.545000000000002</v>
      </c>
      <c r="M105" s="570">
        <v>3</v>
      </c>
      <c r="N105" s="571">
        <v>212.15</v>
      </c>
    </row>
    <row r="106" spans="1:14" ht="14.4" customHeight="1" x14ac:dyDescent="0.3">
      <c r="A106" s="566" t="s">
        <v>435</v>
      </c>
      <c r="B106" s="567" t="s">
        <v>437</v>
      </c>
      <c r="C106" s="568" t="s">
        <v>449</v>
      </c>
      <c r="D106" s="569" t="s">
        <v>450</v>
      </c>
      <c r="E106" s="568" t="s">
        <v>438</v>
      </c>
      <c r="F106" s="569" t="s">
        <v>439</v>
      </c>
      <c r="G106" s="568" t="s">
        <v>556</v>
      </c>
      <c r="H106" s="568">
        <v>131934</v>
      </c>
      <c r="I106" s="568">
        <v>31934</v>
      </c>
      <c r="J106" s="568" t="s">
        <v>626</v>
      </c>
      <c r="K106" s="568" t="s">
        <v>627</v>
      </c>
      <c r="L106" s="570">
        <v>52.810026990031602</v>
      </c>
      <c r="M106" s="570">
        <v>1</v>
      </c>
      <c r="N106" s="571">
        <v>52.810026990031602</v>
      </c>
    </row>
    <row r="107" spans="1:14" ht="14.4" customHeight="1" x14ac:dyDescent="0.3">
      <c r="A107" s="566" t="s">
        <v>435</v>
      </c>
      <c r="B107" s="567" t="s">
        <v>437</v>
      </c>
      <c r="C107" s="568" t="s">
        <v>451</v>
      </c>
      <c r="D107" s="569" t="s">
        <v>452</v>
      </c>
      <c r="E107" s="568" t="s">
        <v>438</v>
      </c>
      <c r="F107" s="569" t="s">
        <v>439</v>
      </c>
      <c r="G107" s="568" t="s">
        <v>461</v>
      </c>
      <c r="H107" s="568">
        <v>100516</v>
      </c>
      <c r="I107" s="568">
        <v>516</v>
      </c>
      <c r="J107" s="568" t="s">
        <v>588</v>
      </c>
      <c r="K107" s="568" t="s">
        <v>589</v>
      </c>
      <c r="L107" s="570">
        <v>96.215000000000003</v>
      </c>
      <c r="M107" s="570">
        <v>5</v>
      </c>
      <c r="N107" s="571">
        <v>461.20000000000005</v>
      </c>
    </row>
    <row r="108" spans="1:14" ht="14.4" customHeight="1" x14ac:dyDescent="0.3">
      <c r="A108" s="566" t="s">
        <v>435</v>
      </c>
      <c r="B108" s="567" t="s">
        <v>437</v>
      </c>
      <c r="C108" s="568" t="s">
        <v>451</v>
      </c>
      <c r="D108" s="569" t="s">
        <v>452</v>
      </c>
      <c r="E108" s="568" t="s">
        <v>438</v>
      </c>
      <c r="F108" s="569" t="s">
        <v>439</v>
      </c>
      <c r="G108" s="568" t="s">
        <v>461</v>
      </c>
      <c r="H108" s="568">
        <v>192729</v>
      </c>
      <c r="I108" s="568">
        <v>92729</v>
      </c>
      <c r="J108" s="568" t="s">
        <v>611</v>
      </c>
      <c r="K108" s="568" t="s">
        <v>612</v>
      </c>
      <c r="L108" s="570">
        <v>47.36</v>
      </c>
      <c r="M108" s="570">
        <v>1</v>
      </c>
      <c r="N108" s="571">
        <v>47.36</v>
      </c>
    </row>
    <row r="109" spans="1:14" ht="14.4" customHeight="1" x14ac:dyDescent="0.3">
      <c r="A109" s="566" t="s">
        <v>435</v>
      </c>
      <c r="B109" s="567" t="s">
        <v>437</v>
      </c>
      <c r="C109" s="568" t="s">
        <v>453</v>
      </c>
      <c r="D109" s="569" t="s">
        <v>454</v>
      </c>
      <c r="E109" s="568" t="s">
        <v>438</v>
      </c>
      <c r="F109" s="569" t="s">
        <v>439</v>
      </c>
      <c r="G109" s="568"/>
      <c r="H109" s="568">
        <v>130187</v>
      </c>
      <c r="I109" s="568">
        <v>30187</v>
      </c>
      <c r="J109" s="568" t="s">
        <v>579</v>
      </c>
      <c r="K109" s="568" t="s">
        <v>580</v>
      </c>
      <c r="L109" s="570">
        <v>108.270008787609</v>
      </c>
      <c r="M109" s="570">
        <v>1</v>
      </c>
      <c r="N109" s="571">
        <v>108.270008787609</v>
      </c>
    </row>
    <row r="110" spans="1:14" ht="14.4" customHeight="1" x14ac:dyDescent="0.3">
      <c r="A110" s="566" t="s">
        <v>435</v>
      </c>
      <c r="B110" s="567" t="s">
        <v>437</v>
      </c>
      <c r="C110" s="568" t="s">
        <v>453</v>
      </c>
      <c r="D110" s="569" t="s">
        <v>454</v>
      </c>
      <c r="E110" s="568" t="s">
        <v>438</v>
      </c>
      <c r="F110" s="569" t="s">
        <v>439</v>
      </c>
      <c r="G110" s="568" t="s">
        <v>461</v>
      </c>
      <c r="H110" s="568">
        <v>51367</v>
      </c>
      <c r="I110" s="568">
        <v>51367</v>
      </c>
      <c r="J110" s="568" t="s">
        <v>583</v>
      </c>
      <c r="K110" s="568" t="s">
        <v>585</v>
      </c>
      <c r="L110" s="570">
        <v>145.93782836348652</v>
      </c>
      <c r="M110" s="570">
        <v>6</v>
      </c>
      <c r="N110" s="571">
        <v>875.62697018091899</v>
      </c>
    </row>
    <row r="111" spans="1:14" ht="14.4" customHeight="1" x14ac:dyDescent="0.3">
      <c r="A111" s="566" t="s">
        <v>435</v>
      </c>
      <c r="B111" s="567" t="s">
        <v>437</v>
      </c>
      <c r="C111" s="568" t="s">
        <v>453</v>
      </c>
      <c r="D111" s="569" t="s">
        <v>454</v>
      </c>
      <c r="E111" s="568" t="s">
        <v>438</v>
      </c>
      <c r="F111" s="569" t="s">
        <v>439</v>
      </c>
      <c r="G111" s="568" t="s">
        <v>461</v>
      </c>
      <c r="H111" s="568">
        <v>51383</v>
      </c>
      <c r="I111" s="568">
        <v>51383</v>
      </c>
      <c r="J111" s="568" t="s">
        <v>583</v>
      </c>
      <c r="K111" s="568" t="s">
        <v>628</v>
      </c>
      <c r="L111" s="570">
        <v>152.49</v>
      </c>
      <c r="M111" s="570">
        <v>37</v>
      </c>
      <c r="N111" s="571">
        <v>5642.13</v>
      </c>
    </row>
    <row r="112" spans="1:14" ht="14.4" customHeight="1" x14ac:dyDescent="0.3">
      <c r="A112" s="566" t="s">
        <v>435</v>
      </c>
      <c r="B112" s="567" t="s">
        <v>437</v>
      </c>
      <c r="C112" s="568" t="s">
        <v>453</v>
      </c>
      <c r="D112" s="569" t="s">
        <v>454</v>
      </c>
      <c r="E112" s="568" t="s">
        <v>438</v>
      </c>
      <c r="F112" s="569" t="s">
        <v>439</v>
      </c>
      <c r="G112" s="568" t="s">
        <v>461</v>
      </c>
      <c r="H112" s="568">
        <v>51384</v>
      </c>
      <c r="I112" s="568">
        <v>51384</v>
      </c>
      <c r="J112" s="568" t="s">
        <v>583</v>
      </c>
      <c r="K112" s="568" t="s">
        <v>629</v>
      </c>
      <c r="L112" s="570">
        <v>275.66000000000003</v>
      </c>
      <c r="M112" s="570">
        <v>18</v>
      </c>
      <c r="N112" s="571">
        <v>4961.8799999999992</v>
      </c>
    </row>
    <row r="113" spans="1:14" ht="14.4" customHeight="1" x14ac:dyDescent="0.3">
      <c r="A113" s="566" t="s">
        <v>435</v>
      </c>
      <c r="B113" s="567" t="s">
        <v>437</v>
      </c>
      <c r="C113" s="568" t="s">
        <v>453</v>
      </c>
      <c r="D113" s="569" t="s">
        <v>454</v>
      </c>
      <c r="E113" s="568" t="s">
        <v>438</v>
      </c>
      <c r="F113" s="569" t="s">
        <v>439</v>
      </c>
      <c r="G113" s="568" t="s">
        <v>461</v>
      </c>
      <c r="H113" s="568">
        <v>55919</v>
      </c>
      <c r="I113" s="568">
        <v>55919</v>
      </c>
      <c r="J113" s="568" t="s">
        <v>630</v>
      </c>
      <c r="K113" s="568" t="s">
        <v>631</v>
      </c>
      <c r="L113" s="570">
        <v>115.36025000000001</v>
      </c>
      <c r="M113" s="570">
        <v>5.0000000000000711E-2</v>
      </c>
      <c r="N113" s="571">
        <v>5.8969999999999914</v>
      </c>
    </row>
    <row r="114" spans="1:14" ht="14.4" customHeight="1" x14ac:dyDescent="0.3">
      <c r="A114" s="566" t="s">
        <v>435</v>
      </c>
      <c r="B114" s="567" t="s">
        <v>437</v>
      </c>
      <c r="C114" s="568" t="s">
        <v>453</v>
      </c>
      <c r="D114" s="569" t="s">
        <v>454</v>
      </c>
      <c r="E114" s="568" t="s">
        <v>438</v>
      </c>
      <c r="F114" s="569" t="s">
        <v>439</v>
      </c>
      <c r="G114" s="568" t="s">
        <v>461</v>
      </c>
      <c r="H114" s="568">
        <v>100362</v>
      </c>
      <c r="I114" s="568">
        <v>362</v>
      </c>
      <c r="J114" s="568" t="s">
        <v>464</v>
      </c>
      <c r="K114" s="568" t="s">
        <v>465</v>
      </c>
      <c r="L114" s="570">
        <v>84.57</v>
      </c>
      <c r="M114" s="570">
        <v>4</v>
      </c>
      <c r="N114" s="571">
        <v>338.28</v>
      </c>
    </row>
    <row r="115" spans="1:14" ht="14.4" customHeight="1" x14ac:dyDescent="0.3">
      <c r="A115" s="566" t="s">
        <v>435</v>
      </c>
      <c r="B115" s="567" t="s">
        <v>437</v>
      </c>
      <c r="C115" s="568" t="s">
        <v>453</v>
      </c>
      <c r="D115" s="569" t="s">
        <v>454</v>
      </c>
      <c r="E115" s="568" t="s">
        <v>438</v>
      </c>
      <c r="F115" s="569" t="s">
        <v>439</v>
      </c>
      <c r="G115" s="568" t="s">
        <v>461</v>
      </c>
      <c r="H115" s="568">
        <v>100394</v>
      </c>
      <c r="I115" s="568">
        <v>394</v>
      </c>
      <c r="J115" s="568" t="s">
        <v>466</v>
      </c>
      <c r="K115" s="568" t="s">
        <v>467</v>
      </c>
      <c r="L115" s="570">
        <v>63.78</v>
      </c>
      <c r="M115" s="570">
        <v>1</v>
      </c>
      <c r="N115" s="571">
        <v>63.78</v>
      </c>
    </row>
    <row r="116" spans="1:14" ht="14.4" customHeight="1" x14ac:dyDescent="0.3">
      <c r="A116" s="566" t="s">
        <v>435</v>
      </c>
      <c r="B116" s="567" t="s">
        <v>437</v>
      </c>
      <c r="C116" s="568" t="s">
        <v>453</v>
      </c>
      <c r="D116" s="569" t="s">
        <v>454</v>
      </c>
      <c r="E116" s="568" t="s">
        <v>438</v>
      </c>
      <c r="F116" s="569" t="s">
        <v>439</v>
      </c>
      <c r="G116" s="568" t="s">
        <v>461</v>
      </c>
      <c r="H116" s="568">
        <v>100409</v>
      </c>
      <c r="I116" s="568">
        <v>409</v>
      </c>
      <c r="J116" s="568" t="s">
        <v>632</v>
      </c>
      <c r="K116" s="568" t="s">
        <v>469</v>
      </c>
      <c r="L116" s="570">
        <v>69.539999999999992</v>
      </c>
      <c r="M116" s="570">
        <v>2</v>
      </c>
      <c r="N116" s="571">
        <v>139.07999999999998</v>
      </c>
    </row>
    <row r="117" spans="1:14" ht="14.4" customHeight="1" x14ac:dyDescent="0.3">
      <c r="A117" s="566" t="s">
        <v>435</v>
      </c>
      <c r="B117" s="567" t="s">
        <v>437</v>
      </c>
      <c r="C117" s="568" t="s">
        <v>453</v>
      </c>
      <c r="D117" s="569" t="s">
        <v>454</v>
      </c>
      <c r="E117" s="568" t="s">
        <v>438</v>
      </c>
      <c r="F117" s="569" t="s">
        <v>439</v>
      </c>
      <c r="G117" s="568" t="s">
        <v>461</v>
      </c>
      <c r="H117" s="568">
        <v>100477</v>
      </c>
      <c r="I117" s="568">
        <v>477</v>
      </c>
      <c r="J117" s="568" t="s">
        <v>633</v>
      </c>
      <c r="K117" s="568" t="s">
        <v>634</v>
      </c>
      <c r="L117" s="570">
        <v>521.19000000000005</v>
      </c>
      <c r="M117" s="570">
        <v>1</v>
      </c>
      <c r="N117" s="571">
        <v>521.19000000000005</v>
      </c>
    </row>
    <row r="118" spans="1:14" ht="14.4" customHeight="1" x14ac:dyDescent="0.3">
      <c r="A118" s="566" t="s">
        <v>435</v>
      </c>
      <c r="B118" s="567" t="s">
        <v>437</v>
      </c>
      <c r="C118" s="568" t="s">
        <v>453</v>
      </c>
      <c r="D118" s="569" t="s">
        <v>454</v>
      </c>
      <c r="E118" s="568" t="s">
        <v>438</v>
      </c>
      <c r="F118" s="569" t="s">
        <v>439</v>
      </c>
      <c r="G118" s="568" t="s">
        <v>461</v>
      </c>
      <c r="H118" s="568">
        <v>100498</v>
      </c>
      <c r="I118" s="568">
        <v>498</v>
      </c>
      <c r="J118" s="568" t="s">
        <v>468</v>
      </c>
      <c r="K118" s="568" t="s">
        <v>469</v>
      </c>
      <c r="L118" s="570">
        <v>95.037250000000142</v>
      </c>
      <c r="M118" s="570">
        <v>2</v>
      </c>
      <c r="N118" s="571">
        <v>190.07450000000028</v>
      </c>
    </row>
    <row r="119" spans="1:14" ht="14.4" customHeight="1" x14ac:dyDescent="0.3">
      <c r="A119" s="566" t="s">
        <v>435</v>
      </c>
      <c r="B119" s="567" t="s">
        <v>437</v>
      </c>
      <c r="C119" s="568" t="s">
        <v>453</v>
      </c>
      <c r="D119" s="569" t="s">
        <v>454</v>
      </c>
      <c r="E119" s="568" t="s">
        <v>438</v>
      </c>
      <c r="F119" s="569" t="s">
        <v>439</v>
      </c>
      <c r="G119" s="568" t="s">
        <v>461</v>
      </c>
      <c r="H119" s="568">
        <v>100499</v>
      </c>
      <c r="I119" s="568">
        <v>499</v>
      </c>
      <c r="J119" s="568" t="s">
        <v>468</v>
      </c>
      <c r="K119" s="568" t="s">
        <v>635</v>
      </c>
      <c r="L119" s="570">
        <v>98.419999999999902</v>
      </c>
      <c r="M119" s="570">
        <v>1</v>
      </c>
      <c r="N119" s="571">
        <v>98.419999999999902</v>
      </c>
    </row>
    <row r="120" spans="1:14" ht="14.4" customHeight="1" x14ac:dyDescent="0.3">
      <c r="A120" s="566" t="s">
        <v>435</v>
      </c>
      <c r="B120" s="567" t="s">
        <v>437</v>
      </c>
      <c r="C120" s="568" t="s">
        <v>453</v>
      </c>
      <c r="D120" s="569" t="s">
        <v>454</v>
      </c>
      <c r="E120" s="568" t="s">
        <v>438</v>
      </c>
      <c r="F120" s="569" t="s">
        <v>439</v>
      </c>
      <c r="G120" s="568" t="s">
        <v>461</v>
      </c>
      <c r="H120" s="568">
        <v>100502</v>
      </c>
      <c r="I120" s="568">
        <v>502</v>
      </c>
      <c r="J120" s="568" t="s">
        <v>636</v>
      </c>
      <c r="K120" s="568" t="s">
        <v>637</v>
      </c>
      <c r="L120" s="570">
        <v>165.19931486708799</v>
      </c>
      <c r="M120" s="570">
        <v>1</v>
      </c>
      <c r="N120" s="571">
        <v>165.19931486708799</v>
      </c>
    </row>
    <row r="121" spans="1:14" ht="14.4" customHeight="1" x14ac:dyDescent="0.3">
      <c r="A121" s="566" t="s">
        <v>435</v>
      </c>
      <c r="B121" s="567" t="s">
        <v>437</v>
      </c>
      <c r="C121" s="568" t="s">
        <v>453</v>
      </c>
      <c r="D121" s="569" t="s">
        <v>454</v>
      </c>
      <c r="E121" s="568" t="s">
        <v>438</v>
      </c>
      <c r="F121" s="569" t="s">
        <v>439</v>
      </c>
      <c r="G121" s="568" t="s">
        <v>461</v>
      </c>
      <c r="H121" s="568">
        <v>102477</v>
      </c>
      <c r="I121" s="568">
        <v>2477</v>
      </c>
      <c r="J121" s="568" t="s">
        <v>638</v>
      </c>
      <c r="K121" s="568" t="s">
        <v>527</v>
      </c>
      <c r="L121" s="570">
        <v>42.15</v>
      </c>
      <c r="M121" s="570">
        <v>4</v>
      </c>
      <c r="N121" s="571">
        <v>168.53</v>
      </c>
    </row>
    <row r="122" spans="1:14" ht="14.4" customHeight="1" x14ac:dyDescent="0.3">
      <c r="A122" s="566" t="s">
        <v>435</v>
      </c>
      <c r="B122" s="567" t="s">
        <v>437</v>
      </c>
      <c r="C122" s="568" t="s">
        <v>453</v>
      </c>
      <c r="D122" s="569" t="s">
        <v>454</v>
      </c>
      <c r="E122" s="568" t="s">
        <v>438</v>
      </c>
      <c r="F122" s="569" t="s">
        <v>439</v>
      </c>
      <c r="G122" s="568" t="s">
        <v>461</v>
      </c>
      <c r="H122" s="568">
        <v>102479</v>
      </c>
      <c r="I122" s="568">
        <v>2479</v>
      </c>
      <c r="J122" s="568" t="s">
        <v>592</v>
      </c>
      <c r="K122" s="568" t="s">
        <v>593</v>
      </c>
      <c r="L122" s="570">
        <v>59.94</v>
      </c>
      <c r="M122" s="570">
        <v>1</v>
      </c>
      <c r="N122" s="571">
        <v>59.94</v>
      </c>
    </row>
    <row r="123" spans="1:14" ht="14.4" customHeight="1" x14ac:dyDescent="0.3">
      <c r="A123" s="566" t="s">
        <v>435</v>
      </c>
      <c r="B123" s="567" t="s">
        <v>437</v>
      </c>
      <c r="C123" s="568" t="s">
        <v>453</v>
      </c>
      <c r="D123" s="569" t="s">
        <v>454</v>
      </c>
      <c r="E123" s="568" t="s">
        <v>438</v>
      </c>
      <c r="F123" s="569" t="s">
        <v>439</v>
      </c>
      <c r="G123" s="568" t="s">
        <v>461</v>
      </c>
      <c r="H123" s="568">
        <v>102963</v>
      </c>
      <c r="I123" s="568">
        <v>2963</v>
      </c>
      <c r="J123" s="568" t="s">
        <v>478</v>
      </c>
      <c r="K123" s="568" t="s">
        <v>479</v>
      </c>
      <c r="L123" s="570">
        <v>128.40988127372299</v>
      </c>
      <c r="M123" s="570">
        <v>1</v>
      </c>
      <c r="N123" s="571">
        <v>128.40988127372299</v>
      </c>
    </row>
    <row r="124" spans="1:14" ht="14.4" customHeight="1" x14ac:dyDescent="0.3">
      <c r="A124" s="566" t="s">
        <v>435</v>
      </c>
      <c r="B124" s="567" t="s">
        <v>437</v>
      </c>
      <c r="C124" s="568" t="s">
        <v>453</v>
      </c>
      <c r="D124" s="569" t="s">
        <v>454</v>
      </c>
      <c r="E124" s="568" t="s">
        <v>438</v>
      </c>
      <c r="F124" s="569" t="s">
        <v>439</v>
      </c>
      <c r="G124" s="568" t="s">
        <v>461</v>
      </c>
      <c r="H124" s="568">
        <v>104071</v>
      </c>
      <c r="I124" s="568">
        <v>4071</v>
      </c>
      <c r="J124" s="568" t="s">
        <v>592</v>
      </c>
      <c r="K124" s="568" t="s">
        <v>594</v>
      </c>
      <c r="L124" s="570">
        <v>148.21</v>
      </c>
      <c r="M124" s="570">
        <v>1</v>
      </c>
      <c r="N124" s="571">
        <v>148.21</v>
      </c>
    </row>
    <row r="125" spans="1:14" ht="14.4" customHeight="1" x14ac:dyDescent="0.3">
      <c r="A125" s="566" t="s">
        <v>435</v>
      </c>
      <c r="B125" s="567" t="s">
        <v>437</v>
      </c>
      <c r="C125" s="568" t="s">
        <v>453</v>
      </c>
      <c r="D125" s="569" t="s">
        <v>454</v>
      </c>
      <c r="E125" s="568" t="s">
        <v>438</v>
      </c>
      <c r="F125" s="569" t="s">
        <v>439</v>
      </c>
      <c r="G125" s="568" t="s">
        <v>461</v>
      </c>
      <c r="H125" s="568">
        <v>155947</v>
      </c>
      <c r="I125" s="568">
        <v>55947</v>
      </c>
      <c r="J125" s="568" t="s">
        <v>499</v>
      </c>
      <c r="K125" s="568"/>
      <c r="L125" s="570">
        <v>102.88912099782</v>
      </c>
      <c r="M125" s="570">
        <v>1</v>
      </c>
      <c r="N125" s="571">
        <v>102.88912099782</v>
      </c>
    </row>
    <row r="126" spans="1:14" ht="14.4" customHeight="1" x14ac:dyDescent="0.3">
      <c r="A126" s="566" t="s">
        <v>435</v>
      </c>
      <c r="B126" s="567" t="s">
        <v>437</v>
      </c>
      <c r="C126" s="568" t="s">
        <v>453</v>
      </c>
      <c r="D126" s="569" t="s">
        <v>454</v>
      </c>
      <c r="E126" s="568" t="s">
        <v>438</v>
      </c>
      <c r="F126" s="569" t="s">
        <v>439</v>
      </c>
      <c r="G126" s="568" t="s">
        <v>461</v>
      </c>
      <c r="H126" s="568">
        <v>156993</v>
      </c>
      <c r="I126" s="568">
        <v>56993</v>
      </c>
      <c r="J126" s="568" t="s">
        <v>504</v>
      </c>
      <c r="K126" s="568" t="s">
        <v>505</v>
      </c>
      <c r="L126" s="570">
        <v>58.100050550223102</v>
      </c>
      <c r="M126" s="570">
        <v>2</v>
      </c>
      <c r="N126" s="571">
        <v>116.2001011004462</v>
      </c>
    </row>
    <row r="127" spans="1:14" ht="14.4" customHeight="1" x14ac:dyDescent="0.3">
      <c r="A127" s="566" t="s">
        <v>435</v>
      </c>
      <c r="B127" s="567" t="s">
        <v>437</v>
      </c>
      <c r="C127" s="568" t="s">
        <v>453</v>
      </c>
      <c r="D127" s="569" t="s">
        <v>454</v>
      </c>
      <c r="E127" s="568" t="s">
        <v>438</v>
      </c>
      <c r="F127" s="569" t="s">
        <v>439</v>
      </c>
      <c r="G127" s="568" t="s">
        <v>461</v>
      </c>
      <c r="H127" s="568">
        <v>169751</v>
      </c>
      <c r="I127" s="568">
        <v>69751</v>
      </c>
      <c r="J127" s="568" t="s">
        <v>639</v>
      </c>
      <c r="K127" s="568" t="s">
        <v>640</v>
      </c>
      <c r="L127" s="570">
        <v>33.299999999999997</v>
      </c>
      <c r="M127" s="570">
        <v>1</v>
      </c>
      <c r="N127" s="571">
        <v>33.299999999999997</v>
      </c>
    </row>
    <row r="128" spans="1:14" ht="14.4" customHeight="1" x14ac:dyDescent="0.3">
      <c r="A128" s="566" t="s">
        <v>435</v>
      </c>
      <c r="B128" s="567" t="s">
        <v>437</v>
      </c>
      <c r="C128" s="568" t="s">
        <v>453</v>
      </c>
      <c r="D128" s="569" t="s">
        <v>454</v>
      </c>
      <c r="E128" s="568" t="s">
        <v>438</v>
      </c>
      <c r="F128" s="569" t="s">
        <v>439</v>
      </c>
      <c r="G128" s="568" t="s">
        <v>461</v>
      </c>
      <c r="H128" s="568">
        <v>184090</v>
      </c>
      <c r="I128" s="568">
        <v>84090</v>
      </c>
      <c r="J128" s="568" t="s">
        <v>607</v>
      </c>
      <c r="K128" s="568" t="s">
        <v>608</v>
      </c>
      <c r="L128" s="570">
        <v>63.33</v>
      </c>
      <c r="M128" s="570">
        <v>10</v>
      </c>
      <c r="N128" s="571">
        <v>632.22</v>
      </c>
    </row>
    <row r="129" spans="1:14" ht="14.4" customHeight="1" x14ac:dyDescent="0.3">
      <c r="A129" s="566" t="s">
        <v>435</v>
      </c>
      <c r="B129" s="567" t="s">
        <v>437</v>
      </c>
      <c r="C129" s="568" t="s">
        <v>453</v>
      </c>
      <c r="D129" s="569" t="s">
        <v>454</v>
      </c>
      <c r="E129" s="568" t="s">
        <v>438</v>
      </c>
      <c r="F129" s="569" t="s">
        <v>439</v>
      </c>
      <c r="G129" s="568" t="s">
        <v>461</v>
      </c>
      <c r="H129" s="568">
        <v>187000</v>
      </c>
      <c r="I129" s="568">
        <v>87000</v>
      </c>
      <c r="J129" s="568" t="s">
        <v>641</v>
      </c>
      <c r="K129" s="568" t="s">
        <v>642</v>
      </c>
      <c r="L129" s="570">
        <v>44.394999999999996</v>
      </c>
      <c r="M129" s="570">
        <v>200</v>
      </c>
      <c r="N129" s="571">
        <v>8858.7999999999993</v>
      </c>
    </row>
    <row r="130" spans="1:14" ht="14.4" customHeight="1" x14ac:dyDescent="0.3">
      <c r="A130" s="566" t="s">
        <v>435</v>
      </c>
      <c r="B130" s="567" t="s">
        <v>437</v>
      </c>
      <c r="C130" s="568" t="s">
        <v>453</v>
      </c>
      <c r="D130" s="569" t="s">
        <v>454</v>
      </c>
      <c r="E130" s="568" t="s">
        <v>438</v>
      </c>
      <c r="F130" s="569" t="s">
        <v>439</v>
      </c>
      <c r="G130" s="568" t="s">
        <v>461</v>
      </c>
      <c r="H130" s="568">
        <v>193746</v>
      </c>
      <c r="I130" s="568">
        <v>93746</v>
      </c>
      <c r="J130" s="568" t="s">
        <v>613</v>
      </c>
      <c r="K130" s="568" t="s">
        <v>614</v>
      </c>
      <c r="L130" s="570">
        <v>392.13</v>
      </c>
      <c r="M130" s="570">
        <v>6</v>
      </c>
      <c r="N130" s="571">
        <v>2355.84</v>
      </c>
    </row>
    <row r="131" spans="1:14" ht="14.4" customHeight="1" x14ac:dyDescent="0.3">
      <c r="A131" s="566" t="s">
        <v>435</v>
      </c>
      <c r="B131" s="567" t="s">
        <v>437</v>
      </c>
      <c r="C131" s="568" t="s">
        <v>453</v>
      </c>
      <c r="D131" s="569" t="s">
        <v>454</v>
      </c>
      <c r="E131" s="568" t="s">
        <v>438</v>
      </c>
      <c r="F131" s="569" t="s">
        <v>439</v>
      </c>
      <c r="G131" s="568" t="s">
        <v>461</v>
      </c>
      <c r="H131" s="568">
        <v>196885</v>
      </c>
      <c r="I131" s="568">
        <v>96885</v>
      </c>
      <c r="J131" s="568" t="s">
        <v>643</v>
      </c>
      <c r="K131" s="568" t="s">
        <v>644</v>
      </c>
      <c r="L131" s="570">
        <v>27.328286532039002</v>
      </c>
      <c r="M131" s="570">
        <v>50</v>
      </c>
      <c r="N131" s="571">
        <v>1366.4143266019501</v>
      </c>
    </row>
    <row r="132" spans="1:14" ht="14.4" customHeight="1" x14ac:dyDescent="0.3">
      <c r="A132" s="566" t="s">
        <v>435</v>
      </c>
      <c r="B132" s="567" t="s">
        <v>437</v>
      </c>
      <c r="C132" s="568" t="s">
        <v>453</v>
      </c>
      <c r="D132" s="569" t="s">
        <v>454</v>
      </c>
      <c r="E132" s="568" t="s">
        <v>438</v>
      </c>
      <c r="F132" s="569" t="s">
        <v>439</v>
      </c>
      <c r="G132" s="568" t="s">
        <v>461</v>
      </c>
      <c r="H132" s="568">
        <v>196887</v>
      </c>
      <c r="I132" s="568">
        <v>96887</v>
      </c>
      <c r="J132" s="568" t="s">
        <v>645</v>
      </c>
      <c r="K132" s="568" t="s">
        <v>646</v>
      </c>
      <c r="L132" s="570">
        <v>73.841205662232397</v>
      </c>
      <c r="M132" s="570">
        <v>10</v>
      </c>
      <c r="N132" s="571">
        <v>738.41205662232392</v>
      </c>
    </row>
    <row r="133" spans="1:14" ht="14.4" customHeight="1" x14ac:dyDescent="0.3">
      <c r="A133" s="566" t="s">
        <v>435</v>
      </c>
      <c r="B133" s="567" t="s">
        <v>437</v>
      </c>
      <c r="C133" s="568" t="s">
        <v>453</v>
      </c>
      <c r="D133" s="569" t="s">
        <v>454</v>
      </c>
      <c r="E133" s="568" t="s">
        <v>438</v>
      </c>
      <c r="F133" s="569" t="s">
        <v>439</v>
      </c>
      <c r="G133" s="568" t="s">
        <v>461</v>
      </c>
      <c r="H133" s="568">
        <v>198169</v>
      </c>
      <c r="I133" s="568">
        <v>98169</v>
      </c>
      <c r="J133" s="568" t="s">
        <v>647</v>
      </c>
      <c r="K133" s="568" t="s">
        <v>648</v>
      </c>
      <c r="L133" s="570">
        <v>92.907737166537743</v>
      </c>
      <c r="M133" s="570">
        <v>150</v>
      </c>
      <c r="N133" s="571">
        <v>13939.322400278683</v>
      </c>
    </row>
    <row r="134" spans="1:14" ht="14.4" customHeight="1" x14ac:dyDescent="0.3">
      <c r="A134" s="566" t="s">
        <v>435</v>
      </c>
      <c r="B134" s="567" t="s">
        <v>437</v>
      </c>
      <c r="C134" s="568" t="s">
        <v>453</v>
      </c>
      <c r="D134" s="569" t="s">
        <v>454</v>
      </c>
      <c r="E134" s="568" t="s">
        <v>438</v>
      </c>
      <c r="F134" s="569" t="s">
        <v>439</v>
      </c>
      <c r="G134" s="568" t="s">
        <v>461</v>
      </c>
      <c r="H134" s="568">
        <v>198876</v>
      </c>
      <c r="I134" s="568">
        <v>98876</v>
      </c>
      <c r="J134" s="568" t="s">
        <v>649</v>
      </c>
      <c r="K134" s="568" t="s">
        <v>650</v>
      </c>
      <c r="L134" s="570">
        <v>244.18432073012801</v>
      </c>
      <c r="M134" s="570">
        <v>-2</v>
      </c>
      <c r="N134" s="571">
        <v>-488.36864146025601</v>
      </c>
    </row>
    <row r="135" spans="1:14" ht="14.4" customHeight="1" x14ac:dyDescent="0.3">
      <c r="A135" s="566" t="s">
        <v>435</v>
      </c>
      <c r="B135" s="567" t="s">
        <v>437</v>
      </c>
      <c r="C135" s="568" t="s">
        <v>453</v>
      </c>
      <c r="D135" s="569" t="s">
        <v>454</v>
      </c>
      <c r="E135" s="568" t="s">
        <v>438</v>
      </c>
      <c r="F135" s="569" t="s">
        <v>439</v>
      </c>
      <c r="G135" s="568" t="s">
        <v>461</v>
      </c>
      <c r="H135" s="568">
        <v>198880</v>
      </c>
      <c r="I135" s="568">
        <v>98880</v>
      </c>
      <c r="J135" s="568" t="s">
        <v>649</v>
      </c>
      <c r="K135" s="568" t="s">
        <v>651</v>
      </c>
      <c r="L135" s="570">
        <v>208.62</v>
      </c>
      <c r="M135" s="570">
        <v>-3</v>
      </c>
      <c r="N135" s="571">
        <v>-625.86</v>
      </c>
    </row>
    <row r="136" spans="1:14" ht="14.4" customHeight="1" x14ac:dyDescent="0.3">
      <c r="A136" s="566" t="s">
        <v>435</v>
      </c>
      <c r="B136" s="567" t="s">
        <v>437</v>
      </c>
      <c r="C136" s="568" t="s">
        <v>453</v>
      </c>
      <c r="D136" s="569" t="s">
        <v>454</v>
      </c>
      <c r="E136" s="568" t="s">
        <v>438</v>
      </c>
      <c r="F136" s="569" t="s">
        <v>439</v>
      </c>
      <c r="G136" s="568" t="s">
        <v>461</v>
      </c>
      <c r="H136" s="568">
        <v>395023</v>
      </c>
      <c r="I136" s="568">
        <v>0</v>
      </c>
      <c r="J136" s="568" t="s">
        <v>652</v>
      </c>
      <c r="K136" s="568"/>
      <c r="L136" s="570">
        <v>187.65174342105249</v>
      </c>
      <c r="M136" s="570">
        <v>111</v>
      </c>
      <c r="N136" s="571">
        <v>19819.719999999958</v>
      </c>
    </row>
    <row r="137" spans="1:14" ht="14.4" customHeight="1" x14ac:dyDescent="0.3">
      <c r="A137" s="566" t="s">
        <v>435</v>
      </c>
      <c r="B137" s="567" t="s">
        <v>437</v>
      </c>
      <c r="C137" s="568" t="s">
        <v>453</v>
      </c>
      <c r="D137" s="569" t="s">
        <v>454</v>
      </c>
      <c r="E137" s="568" t="s">
        <v>438</v>
      </c>
      <c r="F137" s="569" t="s">
        <v>439</v>
      </c>
      <c r="G137" s="568" t="s">
        <v>461</v>
      </c>
      <c r="H137" s="568">
        <v>501029</v>
      </c>
      <c r="I137" s="568">
        <v>0</v>
      </c>
      <c r="J137" s="568" t="s">
        <v>653</v>
      </c>
      <c r="K137" s="568"/>
      <c r="L137" s="570">
        <v>384.25</v>
      </c>
      <c r="M137" s="570">
        <v>2</v>
      </c>
      <c r="N137" s="571">
        <v>768.5</v>
      </c>
    </row>
    <row r="138" spans="1:14" ht="14.4" customHeight="1" x14ac:dyDescent="0.3">
      <c r="A138" s="566" t="s">
        <v>435</v>
      </c>
      <c r="B138" s="567" t="s">
        <v>437</v>
      </c>
      <c r="C138" s="568" t="s">
        <v>453</v>
      </c>
      <c r="D138" s="569" t="s">
        <v>454</v>
      </c>
      <c r="E138" s="568" t="s">
        <v>438</v>
      </c>
      <c r="F138" s="569" t="s">
        <v>439</v>
      </c>
      <c r="G138" s="568" t="s">
        <v>461</v>
      </c>
      <c r="H138" s="568">
        <v>841059</v>
      </c>
      <c r="I138" s="568">
        <v>0</v>
      </c>
      <c r="J138" s="568" t="s">
        <v>654</v>
      </c>
      <c r="K138" s="568"/>
      <c r="L138" s="570">
        <v>40.229999999999997</v>
      </c>
      <c r="M138" s="570">
        <v>5</v>
      </c>
      <c r="N138" s="571">
        <v>201.14999999999998</v>
      </c>
    </row>
    <row r="139" spans="1:14" ht="14.4" customHeight="1" x14ac:dyDescent="0.3">
      <c r="A139" s="566" t="s">
        <v>435</v>
      </c>
      <c r="B139" s="567" t="s">
        <v>437</v>
      </c>
      <c r="C139" s="568" t="s">
        <v>453</v>
      </c>
      <c r="D139" s="569" t="s">
        <v>454</v>
      </c>
      <c r="E139" s="568" t="s">
        <v>438</v>
      </c>
      <c r="F139" s="569" t="s">
        <v>439</v>
      </c>
      <c r="G139" s="568" t="s">
        <v>461</v>
      </c>
      <c r="H139" s="568">
        <v>847713</v>
      </c>
      <c r="I139" s="568">
        <v>125526</v>
      </c>
      <c r="J139" s="568" t="s">
        <v>547</v>
      </c>
      <c r="K139" s="568" t="s">
        <v>548</v>
      </c>
      <c r="L139" s="570">
        <v>70.03</v>
      </c>
      <c r="M139" s="570">
        <v>1</v>
      </c>
      <c r="N139" s="571">
        <v>70.03</v>
      </c>
    </row>
    <row r="140" spans="1:14" ht="14.4" customHeight="1" x14ac:dyDescent="0.3">
      <c r="A140" s="566" t="s">
        <v>435</v>
      </c>
      <c r="B140" s="567" t="s">
        <v>437</v>
      </c>
      <c r="C140" s="568" t="s">
        <v>453</v>
      </c>
      <c r="D140" s="569" t="s">
        <v>454</v>
      </c>
      <c r="E140" s="568" t="s">
        <v>438</v>
      </c>
      <c r="F140" s="569" t="s">
        <v>439</v>
      </c>
      <c r="G140" s="568" t="s">
        <v>556</v>
      </c>
      <c r="H140" s="568">
        <v>126786</v>
      </c>
      <c r="I140" s="568">
        <v>26786</v>
      </c>
      <c r="J140" s="568" t="s">
        <v>655</v>
      </c>
      <c r="K140" s="568" t="s">
        <v>656</v>
      </c>
      <c r="L140" s="570">
        <v>472.48061314090302</v>
      </c>
      <c r="M140" s="570">
        <v>1</v>
      </c>
      <c r="N140" s="571">
        <v>472.48061314090302</v>
      </c>
    </row>
    <row r="141" spans="1:14" ht="14.4" customHeight="1" x14ac:dyDescent="0.3">
      <c r="A141" s="566" t="s">
        <v>435</v>
      </c>
      <c r="B141" s="567" t="s">
        <v>437</v>
      </c>
      <c r="C141" s="568" t="s">
        <v>453</v>
      </c>
      <c r="D141" s="569" t="s">
        <v>454</v>
      </c>
      <c r="E141" s="568" t="s">
        <v>438</v>
      </c>
      <c r="F141" s="569" t="s">
        <v>439</v>
      </c>
      <c r="G141" s="568" t="s">
        <v>556</v>
      </c>
      <c r="H141" s="568">
        <v>132087</v>
      </c>
      <c r="I141" s="568">
        <v>32087</v>
      </c>
      <c r="J141" s="568" t="s">
        <v>657</v>
      </c>
      <c r="K141" s="568" t="s">
        <v>658</v>
      </c>
      <c r="L141" s="570">
        <v>61.47</v>
      </c>
      <c r="M141" s="570">
        <v>1</v>
      </c>
      <c r="N141" s="571">
        <v>61.47</v>
      </c>
    </row>
    <row r="142" spans="1:14" ht="14.4" customHeight="1" x14ac:dyDescent="0.3">
      <c r="A142" s="566" t="s">
        <v>435</v>
      </c>
      <c r="B142" s="567" t="s">
        <v>437</v>
      </c>
      <c r="C142" s="568" t="s">
        <v>453</v>
      </c>
      <c r="D142" s="569" t="s">
        <v>454</v>
      </c>
      <c r="E142" s="568" t="s">
        <v>440</v>
      </c>
      <c r="F142" s="569" t="s">
        <v>441</v>
      </c>
      <c r="G142" s="568" t="s">
        <v>461</v>
      </c>
      <c r="H142" s="568">
        <v>27720</v>
      </c>
      <c r="I142" s="568">
        <v>27720</v>
      </c>
      <c r="J142" s="568" t="s">
        <v>573</v>
      </c>
      <c r="K142" s="568" t="s">
        <v>574</v>
      </c>
      <c r="L142" s="570">
        <v>18940.549999999901</v>
      </c>
      <c r="M142" s="570">
        <v>1</v>
      </c>
      <c r="N142" s="571">
        <v>18940.549999999901</v>
      </c>
    </row>
    <row r="143" spans="1:14" ht="14.4" customHeight="1" x14ac:dyDescent="0.3">
      <c r="A143" s="566" t="s">
        <v>435</v>
      </c>
      <c r="B143" s="567" t="s">
        <v>437</v>
      </c>
      <c r="C143" s="568" t="s">
        <v>453</v>
      </c>
      <c r="D143" s="569" t="s">
        <v>454</v>
      </c>
      <c r="E143" s="568" t="s">
        <v>440</v>
      </c>
      <c r="F143" s="569" t="s">
        <v>441</v>
      </c>
      <c r="G143" s="568" t="s">
        <v>461</v>
      </c>
      <c r="H143" s="568">
        <v>122077</v>
      </c>
      <c r="I143" s="568">
        <v>22077</v>
      </c>
      <c r="J143" s="568" t="s">
        <v>659</v>
      </c>
      <c r="K143" s="568" t="s">
        <v>660</v>
      </c>
      <c r="L143" s="570">
        <v>1978.046</v>
      </c>
      <c r="M143" s="570">
        <v>100</v>
      </c>
      <c r="N143" s="571">
        <v>197804.6</v>
      </c>
    </row>
    <row r="144" spans="1:14" ht="14.4" customHeight="1" x14ac:dyDescent="0.3">
      <c r="A144" s="566" t="s">
        <v>435</v>
      </c>
      <c r="B144" s="567" t="s">
        <v>437</v>
      </c>
      <c r="C144" s="568" t="s">
        <v>453</v>
      </c>
      <c r="D144" s="569" t="s">
        <v>454</v>
      </c>
      <c r="E144" s="568" t="s">
        <v>440</v>
      </c>
      <c r="F144" s="569" t="s">
        <v>441</v>
      </c>
      <c r="G144" s="568" t="s">
        <v>461</v>
      </c>
      <c r="H144" s="568">
        <v>142433</v>
      </c>
      <c r="I144" s="568">
        <v>42433</v>
      </c>
      <c r="J144" s="568" t="s">
        <v>661</v>
      </c>
      <c r="K144" s="568" t="s">
        <v>662</v>
      </c>
      <c r="L144" s="570">
        <v>9512.7687852749295</v>
      </c>
      <c r="M144" s="570">
        <v>1</v>
      </c>
      <c r="N144" s="571">
        <v>9512.7687852749295</v>
      </c>
    </row>
    <row r="145" spans="1:14" ht="14.4" customHeight="1" x14ac:dyDescent="0.3">
      <c r="A145" s="566" t="s">
        <v>435</v>
      </c>
      <c r="B145" s="567" t="s">
        <v>437</v>
      </c>
      <c r="C145" s="568" t="s">
        <v>453</v>
      </c>
      <c r="D145" s="569" t="s">
        <v>454</v>
      </c>
      <c r="E145" s="568" t="s">
        <v>440</v>
      </c>
      <c r="F145" s="569" t="s">
        <v>441</v>
      </c>
      <c r="G145" s="568" t="s">
        <v>461</v>
      </c>
      <c r="H145" s="568">
        <v>167779</v>
      </c>
      <c r="I145" s="568">
        <v>167779</v>
      </c>
      <c r="J145" s="568" t="s">
        <v>663</v>
      </c>
      <c r="K145" s="568" t="s">
        <v>664</v>
      </c>
      <c r="L145" s="570">
        <v>2001</v>
      </c>
      <c r="M145" s="570">
        <v>14</v>
      </c>
      <c r="N145" s="571">
        <v>28014</v>
      </c>
    </row>
    <row r="146" spans="1:14" ht="14.4" customHeight="1" x14ac:dyDescent="0.3">
      <c r="A146" s="566" t="s">
        <v>435</v>
      </c>
      <c r="B146" s="567" t="s">
        <v>437</v>
      </c>
      <c r="C146" s="568" t="s">
        <v>453</v>
      </c>
      <c r="D146" s="569" t="s">
        <v>454</v>
      </c>
      <c r="E146" s="568" t="s">
        <v>440</v>
      </c>
      <c r="F146" s="569" t="s">
        <v>441</v>
      </c>
      <c r="G146" s="568" t="s">
        <v>461</v>
      </c>
      <c r="H146" s="568">
        <v>195609</v>
      </c>
      <c r="I146" s="568">
        <v>95609</v>
      </c>
      <c r="J146" s="568" t="s">
        <v>665</v>
      </c>
      <c r="K146" s="568" t="s">
        <v>666</v>
      </c>
      <c r="L146" s="570">
        <v>809.70318526526262</v>
      </c>
      <c r="M146" s="570">
        <v>55</v>
      </c>
      <c r="N146" s="571">
        <v>45915.032386426756</v>
      </c>
    </row>
    <row r="147" spans="1:14" ht="14.4" customHeight="1" x14ac:dyDescent="0.3">
      <c r="A147" s="566" t="s">
        <v>435</v>
      </c>
      <c r="B147" s="567" t="s">
        <v>437</v>
      </c>
      <c r="C147" s="568" t="s">
        <v>453</v>
      </c>
      <c r="D147" s="569" t="s">
        <v>454</v>
      </c>
      <c r="E147" s="568" t="s">
        <v>440</v>
      </c>
      <c r="F147" s="569" t="s">
        <v>441</v>
      </c>
      <c r="G147" s="568" t="s">
        <v>556</v>
      </c>
      <c r="H147" s="568">
        <v>177018</v>
      </c>
      <c r="I147" s="568">
        <v>77018</v>
      </c>
      <c r="J147" s="568" t="s">
        <v>667</v>
      </c>
      <c r="K147" s="568" t="s">
        <v>668</v>
      </c>
      <c r="L147" s="570">
        <v>5460.7979999999998</v>
      </c>
      <c r="M147" s="570">
        <v>5</v>
      </c>
      <c r="N147" s="571">
        <v>27303.989999999998</v>
      </c>
    </row>
    <row r="148" spans="1:14" ht="14.4" customHeight="1" x14ac:dyDescent="0.3">
      <c r="A148" s="566" t="s">
        <v>435</v>
      </c>
      <c r="B148" s="567" t="s">
        <v>437</v>
      </c>
      <c r="C148" s="568" t="s">
        <v>453</v>
      </c>
      <c r="D148" s="569" t="s">
        <v>454</v>
      </c>
      <c r="E148" s="568" t="s">
        <v>440</v>
      </c>
      <c r="F148" s="569" t="s">
        <v>441</v>
      </c>
      <c r="G148" s="568" t="s">
        <v>556</v>
      </c>
      <c r="H148" s="568">
        <v>177019</v>
      </c>
      <c r="I148" s="568">
        <v>77019</v>
      </c>
      <c r="J148" s="568" t="s">
        <v>667</v>
      </c>
      <c r="K148" s="568" t="s">
        <v>669</v>
      </c>
      <c r="L148" s="570">
        <v>10906.9341443056</v>
      </c>
      <c r="M148" s="570">
        <v>27</v>
      </c>
      <c r="N148" s="571">
        <v>294565.44819468487</v>
      </c>
    </row>
    <row r="149" spans="1:14" ht="14.4" customHeight="1" thickBot="1" x14ac:dyDescent="0.35">
      <c r="A149" s="572" t="s">
        <v>435</v>
      </c>
      <c r="B149" s="573" t="s">
        <v>437</v>
      </c>
      <c r="C149" s="574" t="s">
        <v>453</v>
      </c>
      <c r="D149" s="575" t="s">
        <v>454</v>
      </c>
      <c r="E149" s="574" t="s">
        <v>440</v>
      </c>
      <c r="F149" s="575" t="s">
        <v>441</v>
      </c>
      <c r="G149" s="574" t="s">
        <v>556</v>
      </c>
      <c r="H149" s="574">
        <v>193626</v>
      </c>
      <c r="I149" s="574">
        <v>93626</v>
      </c>
      <c r="J149" s="574" t="s">
        <v>670</v>
      </c>
      <c r="K149" s="574" t="s">
        <v>660</v>
      </c>
      <c r="L149" s="576">
        <v>2093.6513563676731</v>
      </c>
      <c r="M149" s="576">
        <v>778</v>
      </c>
      <c r="N149" s="577">
        <v>1634119.6068544001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16384" width="8.88671875" style="69"/>
  </cols>
  <sheetData>
    <row r="1" spans="1:6" ht="18.600000000000001" customHeight="1" thickBot="1" x14ac:dyDescent="0.4">
      <c r="A1" s="427" t="s">
        <v>674</v>
      </c>
      <c r="B1" s="427"/>
      <c r="C1" s="427"/>
      <c r="D1" s="427"/>
      <c r="E1" s="427"/>
      <c r="F1" s="427"/>
    </row>
    <row r="2" spans="1:6" ht="14.4" customHeight="1" thickBot="1" x14ac:dyDescent="0.35">
      <c r="A2" s="521" t="s">
        <v>245</v>
      </c>
      <c r="B2" s="93"/>
      <c r="C2" s="94"/>
      <c r="D2" s="95"/>
      <c r="E2" s="94"/>
      <c r="F2" s="95"/>
    </row>
    <row r="3" spans="1:6" ht="14.4" customHeight="1" thickBot="1" x14ac:dyDescent="0.35">
      <c r="A3" s="306"/>
      <c r="B3" s="428" t="s">
        <v>206</v>
      </c>
      <c r="C3" s="429"/>
      <c r="D3" s="430" t="s">
        <v>205</v>
      </c>
      <c r="E3" s="429"/>
      <c r="F3" s="156" t="s">
        <v>6</v>
      </c>
    </row>
    <row r="4" spans="1:6" ht="14.4" customHeight="1" thickBot="1" x14ac:dyDescent="0.35">
      <c r="A4" s="578" t="s">
        <v>229</v>
      </c>
      <c r="B4" s="579" t="s">
        <v>17</v>
      </c>
      <c r="C4" s="580" t="s">
        <v>5</v>
      </c>
      <c r="D4" s="579" t="s">
        <v>17</v>
      </c>
      <c r="E4" s="580" t="s">
        <v>5</v>
      </c>
      <c r="F4" s="581" t="s">
        <v>17</v>
      </c>
    </row>
    <row r="5" spans="1:6" ht="14.4" customHeight="1" x14ac:dyDescent="0.3">
      <c r="A5" s="593" t="s">
        <v>671</v>
      </c>
      <c r="B5" s="564">
        <v>1146.1385508784526</v>
      </c>
      <c r="C5" s="582">
        <v>0.33650153254162618</v>
      </c>
      <c r="D5" s="564">
        <v>2259.9040374615338</v>
      </c>
      <c r="E5" s="582">
        <v>0.66349846745837382</v>
      </c>
      <c r="F5" s="565">
        <v>3406.0425883399867</v>
      </c>
    </row>
    <row r="6" spans="1:6" ht="14.4" customHeight="1" x14ac:dyDescent="0.3">
      <c r="A6" s="594" t="s">
        <v>672</v>
      </c>
      <c r="B6" s="570">
        <v>108.270008787609</v>
      </c>
      <c r="C6" s="583">
        <v>5.5334906830530761E-5</v>
      </c>
      <c r="D6" s="570">
        <v>1956522.9956622259</v>
      </c>
      <c r="E6" s="583">
        <v>0.99994466509316948</v>
      </c>
      <c r="F6" s="571">
        <v>1956631.2656710134</v>
      </c>
    </row>
    <row r="7" spans="1:6" ht="14.4" customHeight="1" thickBot="1" x14ac:dyDescent="0.35">
      <c r="A7" s="595" t="s">
        <v>673</v>
      </c>
      <c r="B7" s="585">
        <v>108.270008787609</v>
      </c>
      <c r="C7" s="586">
        <v>0.67215038949375427</v>
      </c>
      <c r="D7" s="585">
        <v>52.810026990031602</v>
      </c>
      <c r="E7" s="586">
        <v>0.32784961050624573</v>
      </c>
      <c r="F7" s="587">
        <v>161.0800357776406</v>
      </c>
    </row>
    <row r="8" spans="1:6" ht="14.4" customHeight="1" thickBot="1" x14ac:dyDescent="0.35">
      <c r="A8" s="589" t="s">
        <v>6</v>
      </c>
      <c r="B8" s="590">
        <v>1362.6785684536706</v>
      </c>
      <c r="C8" s="591">
        <v>6.9517380311635228E-4</v>
      </c>
      <c r="D8" s="590">
        <v>1958835.7097266775</v>
      </c>
      <c r="E8" s="591">
        <v>0.99930482619688377</v>
      </c>
      <c r="F8" s="592">
        <v>1960198.388295131</v>
      </c>
    </row>
    <row r="9" spans="1:6" ht="14.4" customHeight="1" thickBot="1" x14ac:dyDescent="0.35"/>
    <row r="10" spans="1:6" ht="14.4" customHeight="1" x14ac:dyDescent="0.3">
      <c r="A10" s="593" t="s">
        <v>675</v>
      </c>
      <c r="B10" s="564">
        <v>788.69969627338264</v>
      </c>
      <c r="C10" s="582">
        <v>0.52617874892077077</v>
      </c>
      <c r="D10" s="564">
        <v>710.22001093839765</v>
      </c>
      <c r="E10" s="582">
        <v>0.47382125107922918</v>
      </c>
      <c r="F10" s="565">
        <v>1498.9197072117804</v>
      </c>
    </row>
    <row r="11" spans="1:6" ht="14.4" customHeight="1" x14ac:dyDescent="0.3">
      <c r="A11" s="594" t="s">
        <v>676</v>
      </c>
      <c r="B11" s="570">
        <v>253.25885460506998</v>
      </c>
      <c r="C11" s="583">
        <v>0.67852547028721644</v>
      </c>
      <c r="D11" s="570">
        <v>119.99</v>
      </c>
      <c r="E11" s="583">
        <v>0.32147452971278351</v>
      </c>
      <c r="F11" s="571">
        <v>373.24885460506999</v>
      </c>
    </row>
    <row r="12" spans="1:6" ht="14.4" customHeight="1" x14ac:dyDescent="0.3">
      <c r="A12" s="594" t="s">
        <v>677</v>
      </c>
      <c r="B12" s="570">
        <v>216.540017575218</v>
      </c>
      <c r="C12" s="583">
        <v>1</v>
      </c>
      <c r="D12" s="570"/>
      <c r="E12" s="583">
        <v>0</v>
      </c>
      <c r="F12" s="571">
        <v>216.540017575218</v>
      </c>
    </row>
    <row r="13" spans="1:6" ht="14.4" customHeight="1" x14ac:dyDescent="0.3">
      <c r="A13" s="594" t="s">
        <v>678</v>
      </c>
      <c r="B13" s="570">
        <v>104.18</v>
      </c>
      <c r="C13" s="583">
        <v>1</v>
      </c>
      <c r="D13" s="570"/>
      <c r="E13" s="583">
        <v>0</v>
      </c>
      <c r="F13" s="571">
        <v>104.18</v>
      </c>
    </row>
    <row r="14" spans="1:6" ht="14.4" customHeight="1" x14ac:dyDescent="0.3">
      <c r="A14" s="594" t="s">
        <v>679</v>
      </c>
      <c r="B14" s="570"/>
      <c r="C14" s="583">
        <v>0</v>
      </c>
      <c r="D14" s="570">
        <v>131.09</v>
      </c>
      <c r="E14" s="583">
        <v>1</v>
      </c>
      <c r="F14" s="571">
        <v>131.09</v>
      </c>
    </row>
    <row r="15" spans="1:6" ht="14.4" customHeight="1" x14ac:dyDescent="0.3">
      <c r="A15" s="594" t="s">
        <v>680</v>
      </c>
      <c r="B15" s="570"/>
      <c r="C15" s="583">
        <v>0</v>
      </c>
      <c r="D15" s="570">
        <v>43.06</v>
      </c>
      <c r="E15" s="583">
        <v>1</v>
      </c>
      <c r="F15" s="571">
        <v>43.06</v>
      </c>
    </row>
    <row r="16" spans="1:6" ht="14.4" customHeight="1" x14ac:dyDescent="0.3">
      <c r="A16" s="594" t="s">
        <v>681</v>
      </c>
      <c r="B16" s="570"/>
      <c r="C16" s="583">
        <v>0</v>
      </c>
      <c r="D16" s="570">
        <v>119.89</v>
      </c>
      <c r="E16" s="583">
        <v>1</v>
      </c>
      <c r="F16" s="571">
        <v>119.89</v>
      </c>
    </row>
    <row r="17" spans="1:6" ht="14.4" customHeight="1" x14ac:dyDescent="0.3">
      <c r="A17" s="594" t="s">
        <v>682</v>
      </c>
      <c r="B17" s="570"/>
      <c r="C17" s="583">
        <v>0</v>
      </c>
      <c r="D17" s="570">
        <v>472.48061314090302</v>
      </c>
      <c r="E17" s="583">
        <v>1</v>
      </c>
      <c r="F17" s="571">
        <v>472.48061314090302</v>
      </c>
    </row>
    <row r="18" spans="1:6" ht="14.4" customHeight="1" x14ac:dyDescent="0.3">
      <c r="A18" s="594" t="s">
        <v>683</v>
      </c>
      <c r="B18" s="570"/>
      <c r="C18" s="583">
        <v>0</v>
      </c>
      <c r="D18" s="570">
        <v>195.5</v>
      </c>
      <c r="E18" s="583">
        <v>1</v>
      </c>
      <c r="F18" s="571">
        <v>195.5</v>
      </c>
    </row>
    <row r="19" spans="1:6" ht="14.4" customHeight="1" x14ac:dyDescent="0.3">
      <c r="A19" s="594" t="s">
        <v>684</v>
      </c>
      <c r="B19" s="570"/>
      <c r="C19" s="583">
        <v>0</v>
      </c>
      <c r="D19" s="570">
        <v>52.810026990031602</v>
      </c>
      <c r="E19" s="583">
        <v>1</v>
      </c>
      <c r="F19" s="571">
        <v>52.810026990031602</v>
      </c>
    </row>
    <row r="20" spans="1:6" ht="14.4" customHeight="1" x14ac:dyDescent="0.3">
      <c r="A20" s="594" t="s">
        <v>685</v>
      </c>
      <c r="B20" s="570"/>
      <c r="C20" s="583">
        <v>0</v>
      </c>
      <c r="D20" s="570">
        <v>1955989.045049085</v>
      </c>
      <c r="E20" s="583">
        <v>1</v>
      </c>
      <c r="F20" s="571">
        <v>1955989.045049085</v>
      </c>
    </row>
    <row r="21" spans="1:6" ht="14.4" customHeight="1" x14ac:dyDescent="0.3">
      <c r="A21" s="594" t="s">
        <v>686</v>
      </c>
      <c r="B21" s="570"/>
      <c r="C21" s="583">
        <v>0</v>
      </c>
      <c r="D21" s="570">
        <v>619.649843214513</v>
      </c>
      <c r="E21" s="583">
        <v>1</v>
      </c>
      <c r="F21" s="571">
        <v>619.649843214513</v>
      </c>
    </row>
    <row r="22" spans="1:6" ht="14.4" customHeight="1" thickBot="1" x14ac:dyDescent="0.35">
      <c r="A22" s="595" t="s">
        <v>687</v>
      </c>
      <c r="B22" s="585"/>
      <c r="C22" s="586">
        <v>0</v>
      </c>
      <c r="D22" s="585">
        <v>381.97418330862297</v>
      </c>
      <c r="E22" s="586">
        <v>1</v>
      </c>
      <c r="F22" s="587">
        <v>381.97418330862297</v>
      </c>
    </row>
    <row r="23" spans="1:6" ht="14.4" customHeight="1" thickBot="1" x14ac:dyDescent="0.35">
      <c r="A23" s="589" t="s">
        <v>6</v>
      </c>
      <c r="B23" s="590">
        <v>1362.6785684536706</v>
      </c>
      <c r="C23" s="591">
        <v>6.9517380311635228E-4</v>
      </c>
      <c r="D23" s="590">
        <v>1958835.7097266775</v>
      </c>
      <c r="E23" s="591">
        <v>0.99930482619688366</v>
      </c>
      <c r="F23" s="592">
        <v>1960198.3882951313</v>
      </c>
    </row>
  </sheetData>
  <mergeCells count="3">
    <mergeCell ref="A1:F1"/>
    <mergeCell ref="B3:C3"/>
    <mergeCell ref="D3:E3"/>
  </mergeCells>
  <conditionalFormatting sqref="C5:C1048576">
    <cfRule type="cellIs" dxfId="5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3</vt:i4>
      </vt:variant>
    </vt:vector>
  </HeadingPairs>
  <TitlesOfParts>
    <vt:vector size="3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2013-09-18T13:58:37Z</dcterms:modified>
</cp:coreProperties>
</file>