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ZV Vykáz.-A" sheetId="344" r:id="rId18"/>
    <sheet name="ZV Vykáz.-A Detail" sheetId="345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6" hidden="1">'OD TISS'!$A$5:$N$5</definedName>
    <definedName name="_xlnm._FilterDatabase" localSheetId="23" hidden="1">Total!$A$4:$W$4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_xlnm.Print_Area" localSheetId="22">ALOS!$A$1:$M$45</definedName>
    <definedName name="_xlnm.Print_Area" localSheetId="21">CaseMix!$A$1:$M$48</definedName>
  </definedNames>
  <calcPr calcId="145621"/>
</workbook>
</file>

<file path=xl/calcChain.xml><?xml version="1.0" encoding="utf-8"?>
<calcChain xmlns="http://schemas.openxmlformats.org/spreadsheetml/2006/main">
  <c r="T12" i="371" l="1"/>
  <c r="U12" i="371" s="1"/>
  <c r="S12" i="371"/>
  <c r="R12" i="371"/>
  <c r="Q12" i="371"/>
  <c r="V11" i="371"/>
  <c r="T11" i="371"/>
  <c r="U11" i="371" s="1"/>
  <c r="S11" i="371"/>
  <c r="R11" i="371"/>
  <c r="Q11" i="371"/>
  <c r="T10" i="371"/>
  <c r="U10" i="371" s="1"/>
  <c r="S10" i="371"/>
  <c r="R10" i="371"/>
  <c r="Q10" i="371"/>
  <c r="V9" i="371"/>
  <c r="T9" i="371"/>
  <c r="U9" i="371" s="1"/>
  <c r="S9" i="371"/>
  <c r="R9" i="371"/>
  <c r="Q9" i="371"/>
  <c r="V8" i="371"/>
  <c r="U8" i="371"/>
  <c r="T8" i="371"/>
  <c r="S8" i="371"/>
  <c r="R8" i="371"/>
  <c r="Q8" i="371"/>
  <c r="V7" i="371"/>
  <c r="T7" i="371"/>
  <c r="U7" i="371" s="1"/>
  <c r="S7" i="371"/>
  <c r="R7" i="371"/>
  <c r="Q7" i="371"/>
  <c r="T6" i="371"/>
  <c r="U6" i="371" s="1"/>
  <c r="S6" i="371"/>
  <c r="R6" i="371"/>
  <c r="Q6" i="371"/>
  <c r="V5" i="371"/>
  <c r="U5" i="371"/>
  <c r="T5" i="371"/>
  <c r="S5" i="371"/>
  <c r="R5" i="371"/>
  <c r="Q5" i="371"/>
  <c r="V6" i="371" l="1"/>
  <c r="V10" i="371"/>
  <c r="V12" i="371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9" i="414" s="1"/>
  <c r="A28" i="414"/>
  <c r="A27" i="414"/>
  <c r="A26" i="414"/>
  <c r="A25" i="414"/>
  <c r="A24" i="414"/>
  <c r="A23" i="414"/>
  <c r="A22" i="414"/>
  <c r="A20" i="414"/>
  <c r="A19" i="414"/>
  <c r="A14" i="414"/>
  <c r="A11" i="414"/>
  <c r="A10" i="414"/>
  <c r="A8" i="414"/>
  <c r="A7" i="414"/>
  <c r="A21" i="414"/>
  <c r="A18" i="414"/>
  <c r="A15" i="414"/>
  <c r="A17" i="414"/>
  <c r="A4" i="414"/>
  <c r="D15" i="414"/>
  <c r="C15" i="414"/>
  <c r="E15" i="414" l="1"/>
  <c r="A15" i="339" l="1"/>
  <c r="A12" i="339"/>
  <c r="A11" i="339"/>
  <c r="A7" i="339"/>
  <c r="A6" i="339"/>
  <c r="A5" i="339"/>
  <c r="D11" i="414" l="1"/>
  <c r="D8" i="414"/>
  <c r="D14" i="414" l="1"/>
  <c r="C14" i="414"/>
  <c r="D7" i="414"/>
  <c r="C7" i="414"/>
  <c r="D10" i="414" l="1"/>
  <c r="E10" i="414" s="1"/>
  <c r="E25" i="414"/>
  <c r="E24" i="414"/>
  <c r="E20" i="414"/>
  <c r="E19" i="414"/>
  <c r="E14" i="414"/>
  <c r="E7" i="414"/>
  <c r="E11" i="414"/>
  <c r="E8" i="414"/>
  <c r="D4" i="414"/>
  <c r="C4" i="414"/>
  <c r="E4" i="414" l="1"/>
  <c r="A16" i="383"/>
  <c r="A19" i="383" l="1"/>
  <c r="A14" i="383" l="1"/>
  <c r="D18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K36" i="370"/>
  <c r="J36" i="370"/>
  <c r="H48" i="370"/>
  <c r="M48" i="370" s="1"/>
  <c r="G48" i="370"/>
  <c r="F48" i="370"/>
  <c r="I48" i="370" s="1"/>
  <c r="D48" i="370"/>
  <c r="L48" i="370" s="1"/>
  <c r="C48" i="370"/>
  <c r="B48" i="370"/>
  <c r="E48" i="370" s="1"/>
  <c r="D25" i="414" s="1"/>
  <c r="I36" i="370"/>
  <c r="H36" i="370"/>
  <c r="G36" i="370"/>
  <c r="F36" i="370"/>
  <c r="E36" i="370"/>
  <c r="D36" i="370"/>
  <c r="C36" i="370"/>
  <c r="B36" i="370"/>
  <c r="H24" i="370"/>
  <c r="I24" i="370" s="1"/>
  <c r="G24" i="370"/>
  <c r="F24" i="370"/>
  <c r="D24" i="370"/>
  <c r="E24" i="370" s="1"/>
  <c r="D23" i="414" s="1"/>
  <c r="E23" i="414" s="1"/>
  <c r="C24" i="370"/>
  <c r="B24" i="370"/>
  <c r="L12" i="370"/>
  <c r="H12" i="370"/>
  <c r="G12" i="370"/>
  <c r="F12" i="370"/>
  <c r="E12" i="370"/>
  <c r="D22" i="414" s="1"/>
  <c r="E22" i="414" s="1"/>
  <c r="D12" i="370"/>
  <c r="D12" i="339" s="1"/>
  <c r="C12" i="370"/>
  <c r="C12" i="339" s="1"/>
  <c r="B12" i="370"/>
  <c r="B12" i="339" s="1"/>
  <c r="D21" i="414"/>
  <c r="M36" i="370" l="1"/>
  <c r="D24" i="414" s="1"/>
  <c r="C28" i="414"/>
  <c r="E28" i="414" s="1"/>
  <c r="I12" i="370"/>
  <c r="D26" i="414" s="1"/>
  <c r="E26" i="414" s="1"/>
  <c r="M3" i="372"/>
  <c r="N3" i="372" s="1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J3" i="372" l="1"/>
  <c r="H3" i="390"/>
  <c r="Q3" i="347"/>
  <c r="S3" i="347"/>
  <c r="U3" i="347"/>
  <c r="K3" i="390"/>
  <c r="G5" i="339"/>
  <c r="G6" i="339"/>
  <c r="G7" i="339"/>
  <c r="G8" i="339"/>
  <c r="G9" i="339"/>
  <c r="A11" i="383"/>
  <c r="A4" i="383"/>
  <c r="A33" i="383"/>
  <c r="A32" i="383"/>
  <c r="A31" i="383"/>
  <c r="A30" i="383"/>
  <c r="A29" i="383"/>
  <c r="A28" i="383"/>
  <c r="A27" i="383"/>
  <c r="A26" i="383"/>
  <c r="A25" i="383"/>
  <c r="A24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27" i="414" s="1"/>
  <c r="E27" i="414" s="1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21" i="414"/>
  <c r="C18" i="414"/>
  <c r="D17" i="414"/>
  <c r="E21" i="414" l="1"/>
  <c r="E18" i="414"/>
  <c r="G11" i="339"/>
  <c r="C6" i="340"/>
  <c r="C4" i="340" s="1"/>
  <c r="B4" i="340"/>
  <c r="F13" i="339"/>
  <c r="F15" i="339" s="1"/>
  <c r="G12" i="339"/>
  <c r="C17" i="414"/>
  <c r="B13" i="340" l="1"/>
  <c r="B12" i="340"/>
  <c r="D6" i="340"/>
  <c r="E17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<sst xmlns="http://schemas.openxmlformats.org/spreadsheetml/2006/main" count="12284" uniqueCount="2472">
  <si>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</si>
  <si>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</si>
  <si>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</si>
  <si>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</si>
  <si>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</si>
  <si>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</si>
  <si>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</si>
  <si>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</si>
  <si>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</si>
  <si>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</si>
  <si>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</si>
  <si>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</si>
  <si>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</si>
  <si>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</si>
  <si>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</si>
  <si>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</si>
  <si>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</si>
  <si>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</si>
  <si>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</si>
  <si>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</si>
  <si>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</si>
  <si>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</si>
  <si>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</si>
  <si>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</si>
  <si>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</si>
  <si>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</si>
  <si>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</si>
  <si>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</si>
  <si>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</si>
  <si>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</si>
  <si>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</si>
  <si>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</si>
  <si>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</si>
  <si>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</si>
  <si>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</si>
  <si>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</si>
  <si>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</si>
  <si>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</si>
  <si>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</si>
  <si>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</si>
  <si>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</si>
  <si>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</si>
  <si>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</si>
  <si>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</si>
  <si>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</si>
  <si>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</si>
  <si>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</si>
  <si>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</si>
  <si>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</si>
  <si>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</si>
  <si>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</si>
  <si>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</si>
  <si>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</si>
  <si>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</si>
  <si>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</si>
  <si>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</si>
  <si>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</si>
  <si>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</si>
  <si>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</si>
  <si>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</si>
  <si>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</si>
  <si>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</si>
  <si>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</si>
  <si>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</si>
  <si>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</si>
  <si>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</si>
  <si>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</si>
  <si>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</si>
  <si>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</si>
  <si>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</si>
  <si>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</si>
  <si>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</si>
  <si>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</si>
  <si>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</si>
  <si>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</si>
  <si>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</si>
  <si>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</si>
  <si>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</si>
  <si>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</si>
  <si>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</si>
  <si>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</si>
  <si>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</si>
  <si>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</si>
  <si>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</si>
  <si>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</si>
  <si>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</si>
  <si>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</si>
  <si>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</si>
  <si>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</si>
  <si>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</si>
  <si>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měsíc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</si>
  <si>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</si>
  <si>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</si>
  <si>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</si>
  <si>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</si>
  <si>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</si>
  <si>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</si>
  <si>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</si>
  <si>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</si>
  <si>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</si>
  <si>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</si>
  <si>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</si>
  <si>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</si>
  <si>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</si>
  <si>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</si>
  <si>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</si>
  <si>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</si>
  <si>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</si>
  <si>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</si>
  <si>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</si>
  <si>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</si>
  <si>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</si>
  <si>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</si>
  <si>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</si>
  <si>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</si>
  <si>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</si>
  <si>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</si>
  <si>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</si>
  <si>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</si>
  <si>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</si>
  <si>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</si>
  <si>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</si>
  <si>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</si>
  <si>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</si>
  <si>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</si>
  <si>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</si>
  <si>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</si>
  <si>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</si>
  <si>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</si>
  <si>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</si>
  <si>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</si>
  <si>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</si>
  <si>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</si>
  <si>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</si>
  <si>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</si>
  <si>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</si>
  <si>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</si>
  <si>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</si>
  <si>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</si>
  <si>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</si>
  <si>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</si>
  <si>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</si>
  <si>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</si>
  <si>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</si>
  <si>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</si>
  <si>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</si>
  <si>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</si>
  <si>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</si>
  <si>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</si>
  <si>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</si>
  <si>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</si>
  <si>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</si>
  <si>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</si>
  <si>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</si>
  <si>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</si>
  <si>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</si>
  <si>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</si>
  <si>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</si>
  <si>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</si>
  <si>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</si>
  <si>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</si>
  <si>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</si>
  <si>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</si>
  <si>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</si>
  <si>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</si>
  <si>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</si>
  <si>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</si>
  <si>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</si>
  <si>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</si>
  <si>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</si>
  <si>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</si>
  <si>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Plán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</si>
  <si>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</si>
  <si>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</si>
  <si>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</si>
  <si>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</si>
  <si>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</si>
  <si>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</si>
  <si>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</si>
  <si>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</si>
  <si>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</si>
  <si>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</si>
  <si>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</si>
  <si>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</si>
  <si>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</si>
  <si>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</si>
  <si>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</si>
  <si>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</si>
  <si>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</si>
  <si>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</si>
  <si>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</si>
  <si>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</si>
  <si>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</si>
  <si>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</si>
  <si>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</si>
  <si>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</si>
  <si>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</si>
  <si>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</si>
  <si>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</si>
  <si>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</si>
  <si>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</si>
  <si>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</si>
  <si>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</si>
  <si>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</si>
  <si>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</si>
  <si>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</si>
  <si>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</si>
  <si>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</si>
  <si>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</si>
  <si>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</si>
  <si>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</si>
  <si>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</si>
  <si>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</si>
  <si>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</si>
  <si>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</si>
  <si>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</si>
  <si>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</si>
  <si>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</si>
  <si>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</si>
  <si>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</si>
  <si>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</si>
  <si>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</si>
  <si>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</si>
  <si>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</si>
  <si>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</si>
  <si>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</si>
  <si>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</si>
  <si>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</si>
  <si>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</si>
  <si>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</si>
  <si>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</si>
  <si>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</si>
  <si>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</si>
  <si>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</si>
  <si>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</si>
  <si>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</si>
  <si>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</si>
  <si>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</si>
  <si>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</si>
  <si>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</si>
  <si>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</si>
  <si>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</si>
  <si>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</si>
  <si>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</si>
  <si>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</si>
  <si>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nukleární medicíny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</si>
  <si>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</si>
  <si>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</si>
  <si>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</si>
  <si>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</si>
  <si>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</si>
  <si>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</si>
  <si>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</si>
  <si>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</si>
  <si>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</si>
  <si>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</si>
  <si>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50113005     léky - radiofarmaka (KNM)</t>
  </si>
  <si>
    <t>50113006     léky - enter. a parenter. výživa (LEK)</t>
  </si>
  <si>
    <t>50113009     léky - RTG diagnostika ZUL (LEK)</t>
  </si>
  <si>
    <t>50113013     léky (paušál) - antibiotika (LEK)</t>
  </si>
  <si>
    <t>50113014     léky (paušál) - antimykotika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</si>
  <si>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</si>
  <si>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</si>
  <si>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</si>
  <si>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</si>
  <si>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</si>
  <si>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</si>
  <si>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</si>
  <si>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</si>
  <si>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</si>
  <si>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</si>
  <si>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</si>
  <si>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</si>
  <si>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</si>
  <si>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</si>
  <si>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</si>
  <si>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</si>
  <si>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</si>
  <si>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</si>
  <si>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</si>
  <si>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</si>
  <si>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</si>
  <si>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</si>
  <si>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</si>
  <si>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</si>
  <si>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</si>
  <si>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</si>
  <si>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</si>
  <si>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</si>
  <si>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</si>
  <si>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</si>
  <si>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</si>
  <si>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</si>
  <si>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</si>
  <si>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</si>
  <si>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</si>
  <si>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</si>
  <si>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</si>
  <si>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</si>
  <si>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</si>
  <si>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</si>
  <si>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</si>
  <si>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</si>
  <si>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</si>
  <si>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</si>
  <si>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</si>
  <si>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</si>
  <si>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</si>
  <si>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</si>
  <si>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</si>
  <si>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</si>
  <si>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</si>
  <si>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</si>
  <si>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</si>
  <si>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</si>
  <si>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</si>
  <si>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</si>
  <si>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</si>
  <si>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</si>
  <si>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</si>
  <si>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</si>
  <si>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</si>
  <si>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</si>
  <si>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</si>
  <si>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</si>
  <si>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</si>
  <si>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</si>
  <si>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</si>
  <si>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</si>
  <si>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</si>
  <si>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</si>
  <si>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</si>
  <si>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</si>
  <si>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51874016     studium (MBA, atd. ... povoleno org.)</t>
  </si>
  <si>
    <t>521     Mzdové náklady</t>
  </si>
  <si>
    <t>52111     Hrubé mzdy</t>
  </si>
  <si>
    <t>52111000     hrubé mzdy</t>
  </si>
  <si>
    <t>52113     Refundace</t>
  </si>
  <si>
    <t>52113000     refundace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</si>
  <si>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</si>
  <si>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</si>
  <si>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</si>
  <si>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</si>
  <si>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</si>
  <si>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</si>
  <si>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</si>
  <si>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</si>
  <si>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</si>
  <si>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</si>
  <si>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</si>
  <si>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</si>
  <si>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</si>
  <si>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</si>
  <si>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</si>
  <si>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</si>
  <si>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</si>
  <si>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</si>
  <si>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</si>
  <si>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</si>
  <si>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</si>
  <si>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</si>
  <si>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</si>
  <si>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</si>
  <si>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</si>
  <si>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</si>
  <si>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</si>
  <si>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</si>
  <si>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</si>
  <si>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</si>
  <si>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</si>
  <si>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</si>
  <si>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</si>
  <si>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</si>
  <si>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</si>
  <si>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</si>
  <si>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</si>
  <si>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</si>
  <si>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</si>
  <si>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</si>
  <si>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</si>
  <si>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</si>
  <si>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</si>
  <si>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</si>
  <si>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</si>
  <si>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</si>
  <si>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</si>
  <si>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</si>
  <si>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</si>
  <si>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</si>
  <si>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</si>
  <si>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</si>
  <si>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</si>
  <si>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</si>
  <si>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</si>
  <si>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</si>
  <si>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</si>
  <si>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</si>
  <si>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</si>
  <si>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</si>
  <si>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</si>
  <si>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</si>
  <si>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</si>
  <si>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</si>
  <si>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</si>
  <si>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</si>
  <si>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</si>
  <si>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</si>
  <si>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</si>
  <si>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</si>
  <si>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</si>
  <si>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</si>
  <si>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</si>
  <si>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</si>
  <si>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</si>
  <si>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</si>
  <si>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</si>
  <si>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</si>
  <si>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</si>
  <si>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</si>
  <si>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</si>
  <si>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</si>
  <si>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</si>
  <si>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</si>
  <si>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</si>
  <si>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</si>
  <si>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</si>
  <si>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</si>
  <si>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</si>
  <si>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</si>
  <si>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</si>
  <si>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</si>
  <si>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</si>
  <si>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</si>
  <si>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</si>
  <si>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</si>
  <si>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</si>
  <si>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</si>
  <si>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</si>
  <si>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</si>
  <si>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</si>
  <si>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</si>
  <si>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</si>
  <si>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22</t>
  </si>
  <si>
    <t/>
  </si>
  <si>
    <t>Klinika nukleární medicíny</t>
  </si>
  <si>
    <t>50113001</t>
  </si>
  <si>
    <t>Lékárna - léčiva</t>
  </si>
  <si>
    <t>50113009</t>
  </si>
  <si>
    <t>Lékárna - RTG diagnostika</t>
  </si>
  <si>
    <t>50113013</t>
  </si>
  <si>
    <t>Lékárna - antibiotika</t>
  </si>
  <si>
    <t>SumaKL</t>
  </si>
  <si>
    <t>2211</t>
  </si>
  <si>
    <t>Klinika nukleární medicíny, lůžkové oddělení 40</t>
  </si>
  <si>
    <t>SumaNS</t>
  </si>
  <si>
    <t>mezeraNS</t>
  </si>
  <si>
    <t>2221</t>
  </si>
  <si>
    <t>Klinika nukleární medicíny, ambulance</t>
  </si>
  <si>
    <t>2241</t>
  </si>
  <si>
    <t>Klinika nukleární medicíny, laboratoř-SVLS</t>
  </si>
  <si>
    <t>2251</t>
  </si>
  <si>
    <t>KNM, přístr.pracoviště - PET</t>
  </si>
  <si>
    <t>146981</t>
  </si>
  <si>
    <t>46981</t>
  </si>
  <si>
    <t>BETALOC SR 200MG</t>
  </si>
  <si>
    <t>TBL RET 30X200MG</t>
  </si>
  <si>
    <t>117191</t>
  </si>
  <si>
    <t>17191</t>
  </si>
  <si>
    <t>LACTULOSA BIOMEDICA</t>
  </si>
  <si>
    <t>POR SIR 500ML 50%</t>
  </si>
  <si>
    <t>198629</t>
  </si>
  <si>
    <t>164997</t>
  </si>
  <si>
    <t>ELTROXIN</t>
  </si>
  <si>
    <t>TBL 100X0.1MG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</si>
  <si>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</si>
  <si>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</si>
  <si>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</si>
  <si>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</si>
  <si>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</si>
  <si>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</si>
  <si>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</si>
  <si>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</si>
  <si>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</si>
  <si>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100802</t>
  </si>
  <si>
    <t>802</t>
  </si>
  <si>
    <t>OPHTHALMO-SEPTONEX</t>
  </si>
  <si>
    <t>GTT OPH 1X10ML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</si>
  <si>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</si>
  <si>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</si>
  <si>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</si>
  <si>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</si>
  <si>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</si>
  <si>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</si>
  <si>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</si>
  <si>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</si>
  <si>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117189</t>
  </si>
  <si>
    <t>17189</t>
  </si>
  <si>
    <t>KALIUM CHLORATUM BIOMEDICA</t>
  </si>
  <si>
    <t>POR TBLFLM100X500MG</t>
  </si>
  <si>
    <t>125365</t>
  </si>
  <si>
    <t>25365</t>
  </si>
  <si>
    <t>HELICID 20 ZENTIVA</t>
  </si>
  <si>
    <t>POR CPS ETD 28X20MG</t>
  </si>
  <si>
    <t>125366</t>
  </si>
  <si>
    <t>25366</t>
  </si>
  <si>
    <t>POR CPS ETD 90X20MG</t>
  </si>
  <si>
    <t>145310</t>
  </si>
  <si>
    <t>45310</t>
  </si>
  <si>
    <t>ANACID</t>
  </si>
  <si>
    <t>SUS 12X5ML(SACKY)</t>
  </si>
  <si>
    <t>148888</t>
  </si>
  <si>
    <t>48888</t>
  </si>
  <si>
    <t>ATARALGIN</t>
  </si>
  <si>
    <t>POR TBL NOB 20</t>
  </si>
  <si>
    <t>150335</t>
  </si>
  <si>
    <t>50335</t>
  </si>
  <si>
    <t>ALGIFEN NEO</t>
  </si>
  <si>
    <t>POR GTT SOL 1X25ML</t>
  </si>
  <si>
    <t>155823</t>
  </si>
  <si>
    <t>55823</t>
  </si>
  <si>
    <t>NOVALGIN</t>
  </si>
  <si>
    <t>TBL OBD 20X500MG</t>
  </si>
  <si>
    <t>155947</t>
  </si>
  <si>
    <t>55947</t>
  </si>
  <si>
    <t>OPHTAL LIQ 2X50ML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</si>
  <si>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</si>
  <si>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</si>
  <si>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</si>
  <si>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</si>
  <si>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</si>
  <si>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</si>
  <si>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</si>
  <si>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</si>
  <si>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164881</t>
  </si>
  <si>
    <t>64881</t>
  </si>
  <si>
    <t>BEROTEC N 100 MCG</t>
  </si>
  <si>
    <t>INH SOL PSS200 DAV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</si>
  <si>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</si>
  <si>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</si>
  <si>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</si>
  <si>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</si>
  <si>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</si>
  <si>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</si>
  <si>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</si>
  <si>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</si>
  <si>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</si>
  <si>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</si>
  <si>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</si>
  <si>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</si>
  <si>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</si>
  <si>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</si>
  <si>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</si>
  <si>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</si>
  <si>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</si>
  <si>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</si>
  <si>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</si>
  <si>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</si>
  <si>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</si>
  <si>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</si>
  <si>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</si>
  <si>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</si>
  <si>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</si>
  <si>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</si>
  <si>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196303</t>
  </si>
  <si>
    <t>96303</t>
  </si>
  <si>
    <t>ASCORUTIN (BLISTR)</t>
  </si>
  <si>
    <t>TBL OBD 50</t>
  </si>
  <si>
    <t>199295</t>
  </si>
  <si>
    <t>99295</t>
  </si>
  <si>
    <t>ANOPYRIN 100MG</t>
  </si>
  <si>
    <t>TBL 20X100MG</t>
  </si>
  <si>
    <t>395997</t>
  </si>
  <si>
    <t>0</t>
  </si>
  <si>
    <t>DZ SOFTASEPT N BEZBARVÝ 250 ml</t>
  </si>
  <si>
    <t>840143</t>
  </si>
  <si>
    <t>Heřmánek Spofa her.20x1g nálev.sáčky LEROS</t>
  </si>
  <si>
    <t>840464</t>
  </si>
  <si>
    <t>Vitar Soda tbl.150</t>
  </si>
  <si>
    <t>neleč.</t>
  </si>
  <si>
    <t>844081</t>
  </si>
  <si>
    <t>Máta peprná 20x1.5g nálev.sáčky LEROS</t>
  </si>
  <si>
    <t>845008</t>
  </si>
  <si>
    <t>107806</t>
  </si>
  <si>
    <t>AESCIN-TEVA</t>
  </si>
  <si>
    <t>POR TBL FLM 30X20MG</t>
  </si>
  <si>
    <t>845758</t>
  </si>
  <si>
    <t>280</t>
  </si>
  <si>
    <t>PYRIDOXIN LÉČIVA TBL</t>
  </si>
  <si>
    <t xml:space="preserve">POR TBL NOB 20X20MG 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</si>
  <si>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</si>
  <si>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</si>
  <si>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</si>
  <si>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</si>
  <si>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</si>
  <si>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</si>
  <si>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</si>
  <si>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</si>
  <si>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</si>
  <si>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</si>
  <si>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</si>
  <si>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</si>
  <si>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</si>
  <si>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</si>
  <si>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100394</t>
  </si>
  <si>
    <t>394</t>
  </si>
  <si>
    <t>ATROPIN BIOTIKA 1MG</t>
  </si>
  <si>
    <t>INJ 10X1ML/1MG</t>
  </si>
  <si>
    <t>146694</t>
  </si>
  <si>
    <t>46694</t>
  </si>
  <si>
    <t>EUTHYROX 125</t>
  </si>
  <si>
    <t>TBL 100X125RG</t>
  </si>
  <si>
    <t>169189</t>
  </si>
  <si>
    <t>69189</t>
  </si>
  <si>
    <t>EUTHYROX 50</t>
  </si>
  <si>
    <t>TBL 100X50RG</t>
  </si>
  <si>
    <t>188967</t>
  </si>
  <si>
    <t>88967</t>
  </si>
  <si>
    <t>STOPTUSSIN</t>
  </si>
  <si>
    <t>POR GTT SOL 1X50ML</t>
  </si>
  <si>
    <t>196610</t>
  </si>
  <si>
    <t>96610</t>
  </si>
  <si>
    <t>APAURIN</t>
  </si>
  <si>
    <t>INJ 10X2ML/10MG</t>
  </si>
  <si>
    <t>197186</t>
  </si>
  <si>
    <t>97186</t>
  </si>
  <si>
    <t>EUTHYROX 100</t>
  </si>
  <si>
    <t>TBL 100X100RG</t>
  </si>
  <si>
    <t>900240</t>
  </si>
  <si>
    <t>DZ TRIXO LIND 500ML</t>
  </si>
  <si>
    <t>100231</t>
  </si>
  <si>
    <t>231</t>
  </si>
  <si>
    <t>NITROGLYCERIN SLOVAKOFARMA</t>
  </si>
  <si>
    <t>TBL 20X0.5MG</t>
  </si>
  <si>
    <t>185071</t>
  </si>
  <si>
    <t>85071</t>
  </si>
  <si>
    <t>NITROMINT</t>
  </si>
  <si>
    <t>ORM SPR SLG 1X10GM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</si>
  <si>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</si>
  <si>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</si>
  <si>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</si>
  <si>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</si>
  <si>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</si>
  <si>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</si>
  <si>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</si>
  <si>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</si>
  <si>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149018</t>
  </si>
  <si>
    <t>49018</t>
  </si>
  <si>
    <t>GUTTALAX</t>
  </si>
  <si>
    <t>POR GTT SOL 1X30ML</t>
  </si>
  <si>
    <t>156926</t>
  </si>
  <si>
    <t>56926</t>
  </si>
  <si>
    <t>AQUA PRO INJECTIONE BRAUN</t>
  </si>
  <si>
    <t>INJ SOL 20X10ML-PLA</t>
  </si>
  <si>
    <t>193723</t>
  </si>
  <si>
    <t>93723</t>
  </si>
  <si>
    <t>INDOMETACIN 50 BERLIN-CHEMIE</t>
  </si>
  <si>
    <t>SUP 10X50MG</t>
  </si>
  <si>
    <t>188663</t>
  </si>
  <si>
    <t>88663</t>
  </si>
  <si>
    <t>TBL.CALCII CARBONICI 0.5</t>
  </si>
  <si>
    <t>900071</t>
  </si>
  <si>
    <t>KL TBL MAGN.LACT 0,5G+B6 0,02G, 100TBL</t>
  </si>
  <si>
    <t>100810</t>
  </si>
  <si>
    <t>810</t>
  </si>
  <si>
    <t>SANORIN EMULSIO</t>
  </si>
  <si>
    <t>GTT NAS 10ML 0.1%</t>
  </si>
  <si>
    <t>162323</t>
  </si>
  <si>
    <t>62323</t>
  </si>
  <si>
    <t>MAXI-KALZ 1000</t>
  </si>
  <si>
    <t>TBL EFF 10X1000MG</t>
  </si>
  <si>
    <t>844148</t>
  </si>
  <si>
    <t>104694</t>
  </si>
  <si>
    <t>MUCOSOLVAN PRO DOSPĚLÉ</t>
  </si>
  <si>
    <t>POR SIR 1X100ML</t>
  </si>
  <si>
    <t>100584</t>
  </si>
  <si>
    <t>584</t>
  </si>
  <si>
    <t>PYRIDOXIN LECIVA</t>
  </si>
  <si>
    <t>INJ 5X1ML 50MG</t>
  </si>
  <si>
    <t>100812</t>
  </si>
  <si>
    <t>812</t>
  </si>
  <si>
    <t>SANORIN</t>
  </si>
  <si>
    <t>LIQ 10ML 0.1%</t>
  </si>
  <si>
    <t>920219</t>
  </si>
  <si>
    <t>DZ TRIXO 100 ML</t>
  </si>
  <si>
    <t>114826</t>
  </si>
  <si>
    <t>14826</t>
  </si>
  <si>
    <t>FLECTOR EP GEL</t>
  </si>
  <si>
    <t>DRM GEL 1X100GM</t>
  </si>
  <si>
    <t>196521</t>
  </si>
  <si>
    <t>96521</t>
  </si>
  <si>
    <t>SEPTISAN</t>
  </si>
  <si>
    <t>TBL 20X5MG</t>
  </si>
  <si>
    <t>847521</t>
  </si>
  <si>
    <t>Leros Meduňka n.s.</t>
  </si>
  <si>
    <t>20x1g</t>
  </si>
  <si>
    <t>P</t>
  </si>
  <si>
    <t>112892</t>
  </si>
  <si>
    <t>12892</t>
  </si>
  <si>
    <t>AULIN</t>
  </si>
  <si>
    <t>TBL 30X100MG</t>
  </si>
  <si>
    <t>132090</t>
  </si>
  <si>
    <t>32090</t>
  </si>
  <si>
    <t>TRALGIT 50 INJ</t>
  </si>
  <si>
    <t>INJ SOL 5X1ML/50MG</t>
  </si>
  <si>
    <t>142547</t>
  </si>
  <si>
    <t>42547</t>
  </si>
  <si>
    <t>LACTULOSE AL SIRUP</t>
  </si>
  <si>
    <t>POR SIR 1X500ML</t>
  </si>
  <si>
    <t>147141</t>
  </si>
  <si>
    <t>47141</t>
  </si>
  <si>
    <t>LETROX 50</t>
  </si>
  <si>
    <t>147144</t>
  </si>
  <si>
    <t>47144</t>
  </si>
  <si>
    <t>LETROX 100</t>
  </si>
  <si>
    <t>190957</t>
  </si>
  <si>
    <t>90957</t>
  </si>
  <si>
    <t>XANAX</t>
  </si>
  <si>
    <t>TBL 30X0.25MG</t>
  </si>
  <si>
    <t>849444</t>
  </si>
  <si>
    <t>163085</t>
  </si>
  <si>
    <t>AMARYL 3 MG</t>
  </si>
  <si>
    <t>POR TBL NOB 30X3MG</t>
  </si>
  <si>
    <t>147133</t>
  </si>
  <si>
    <t>47133</t>
  </si>
  <si>
    <t>LETROX 150</t>
  </si>
  <si>
    <t>TBL 100X150RG</t>
  </si>
  <si>
    <t>130021</t>
  </si>
  <si>
    <t>30021</t>
  </si>
  <si>
    <t>LETROX 125</t>
  </si>
  <si>
    <t>POR TBL NOB 100X125MCG</t>
  </si>
  <si>
    <t>132060</t>
  </si>
  <si>
    <t>32060</t>
  </si>
  <si>
    <t>FRAXIPARINE</t>
  </si>
  <si>
    <t>INJ SOL 2X0.6ML</t>
  </si>
  <si>
    <t>27720</t>
  </si>
  <si>
    <t>THYROGEN 0.9 MG</t>
  </si>
  <si>
    <t>INJ PLV SOL 2X0.9MG</t>
  </si>
  <si>
    <t>105951</t>
  </si>
  <si>
    <t>5951</t>
  </si>
  <si>
    <t>AMOKSIKLAV 1G</t>
  </si>
  <si>
    <t>TBL OBD 14X1GM</t>
  </si>
  <si>
    <t>172972</t>
  </si>
  <si>
    <t>72972</t>
  </si>
  <si>
    <t>AMOKSIKLAV 1.2GM</t>
  </si>
  <si>
    <t>INJ SIC 5X1.2GM</t>
  </si>
  <si>
    <t>130187</t>
  </si>
  <si>
    <t>30187</t>
  </si>
  <si>
    <t>MIDAZOLAM TORREX 5MG/ML</t>
  </si>
  <si>
    <t>INJ 10X1ML/5MG</t>
  </si>
  <si>
    <t>51366</t>
  </si>
  <si>
    <t>CHLORID SODNÝ 0,9% BRAUN</t>
  </si>
  <si>
    <t>INF SOL 20X100MLPELAH</t>
  </si>
  <si>
    <t>47244</t>
  </si>
  <si>
    <t>GLUKÓZA 5 BRAUN</t>
  </si>
  <si>
    <t>INF SOL 10X500ML-PE</t>
  </si>
  <si>
    <t>51367</t>
  </si>
  <si>
    <t>INF SOL 10X250MLPELAH</t>
  </si>
  <si>
    <t>100516</t>
  </si>
  <si>
    <t>516</t>
  </si>
  <si>
    <t>NATRIUM CHLORATUM BIOTIKA ISOT.</t>
  </si>
  <si>
    <t>INJ 10X10ML</t>
  </si>
  <si>
    <t>100610</t>
  </si>
  <si>
    <t>610</t>
  </si>
  <si>
    <t>SYNTOPHYLLIN</t>
  </si>
  <si>
    <t>INJ 5X10ML/240MG</t>
  </si>
  <si>
    <t>102133</t>
  </si>
  <si>
    <t>2133</t>
  </si>
  <si>
    <t>FUROSEMID BIOTIKA</t>
  </si>
  <si>
    <t>INJ 5X2ML/20MG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</si>
  <si>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</si>
  <si>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</si>
  <si>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</si>
  <si>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</si>
  <si>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</si>
  <si>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</si>
  <si>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</si>
  <si>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140122</t>
  </si>
  <si>
    <t>40122</t>
  </si>
  <si>
    <t>HYDROCORTISON VALEANT</t>
  </si>
  <si>
    <t>151365</t>
  </si>
  <si>
    <t>51365</t>
  </si>
  <si>
    <t>CHLORID SODNÝ 0.9% BRAUN, REF. 395120</t>
  </si>
  <si>
    <t>INFSOL1X100ML-PELAH</t>
  </si>
  <si>
    <t>183974</t>
  </si>
  <si>
    <t>83974</t>
  </si>
  <si>
    <t>BETALOC</t>
  </si>
  <si>
    <t>INJ 5X5ML/5MG</t>
  </si>
  <si>
    <t>184090</t>
  </si>
  <si>
    <t>84090</t>
  </si>
  <si>
    <t>DEXAMED</t>
  </si>
  <si>
    <t>INJ 10X2ML/8MG</t>
  </si>
  <si>
    <t>191836</t>
  </si>
  <si>
    <t>91836</t>
  </si>
  <si>
    <t>TORECAN</t>
  </si>
  <si>
    <t>INJ 5X1ML/6.5MG</t>
  </si>
  <si>
    <t>192729</t>
  </si>
  <si>
    <t>92729</t>
  </si>
  <si>
    <t>ACIDUM ASCORBICUM</t>
  </si>
  <si>
    <t>INJ 5X5ML</t>
  </si>
  <si>
    <t>193746</t>
  </si>
  <si>
    <t>93746</t>
  </si>
  <si>
    <t>HEPARIN LECIVA</t>
  </si>
  <si>
    <t>INJ 1X10ML/50KU</t>
  </si>
  <si>
    <t>846599</t>
  </si>
  <si>
    <t>107754</t>
  </si>
  <si>
    <t>Dobutamin Admeda 250 inf.sol50ml</t>
  </si>
  <si>
    <t>104380</t>
  </si>
  <si>
    <t>4380</t>
  </si>
  <si>
    <t>TENSAMIN</t>
  </si>
  <si>
    <t>INJ 10X5ML</t>
  </si>
  <si>
    <t>104071</t>
  </si>
  <si>
    <t>4071</t>
  </si>
  <si>
    <t>INJ 10X2ML</t>
  </si>
  <si>
    <t>841498</t>
  </si>
  <si>
    <t>Carbosorb tbl.20-blistr</t>
  </si>
  <si>
    <t>100407</t>
  </si>
  <si>
    <t>407</t>
  </si>
  <si>
    <t>CALCIUM BIOTIKA</t>
  </si>
  <si>
    <t>INJ 10X10ML/1GM</t>
  </si>
  <si>
    <t>169755</t>
  </si>
  <si>
    <t>69755</t>
  </si>
  <si>
    <t>ARDEANUTRISOL G 40</t>
  </si>
  <si>
    <t>INF 1X80ML</t>
  </si>
  <si>
    <t>300812</t>
  </si>
  <si>
    <t>OBINADLO HYDROFILNI PLETENÉ STE</t>
  </si>
  <si>
    <t>RILNI  6X5</t>
  </si>
  <si>
    <t>300813</t>
  </si>
  <si>
    <t>813</t>
  </si>
  <si>
    <t>OBINADLO HYDROFILNI PLETENE STE</t>
  </si>
  <si>
    <t>RILNI 8X 5</t>
  </si>
  <si>
    <t>394072</t>
  </si>
  <si>
    <t>1000</t>
  </si>
  <si>
    <t>KL KAPSLE</t>
  </si>
  <si>
    <t>500038</t>
  </si>
  <si>
    <t>KL OBAL</t>
  </si>
  <si>
    <t>lékovky, kelímky</t>
  </si>
  <si>
    <t>394627</t>
  </si>
  <si>
    <t>KL BARVA NA  DETI 20 g</t>
  </si>
  <si>
    <t>169739</t>
  </si>
  <si>
    <t>69739</t>
  </si>
  <si>
    <t>ARDEANUTRISOL G 5</t>
  </si>
  <si>
    <t>157992</t>
  </si>
  <si>
    <t>57992</t>
  </si>
  <si>
    <t>STADALAX</t>
  </si>
  <si>
    <t>POR TBL OBD 20X5MG</t>
  </si>
  <si>
    <t>395044</t>
  </si>
  <si>
    <t>Spofaplast Klasik 3M textilní náplast 6cmx1m</t>
  </si>
  <si>
    <t>131934</t>
  </si>
  <si>
    <t>31934</t>
  </si>
  <si>
    <t>VENTOLIN INHALER N</t>
  </si>
  <si>
    <t>INHSUSPSS200X100RG</t>
  </si>
  <si>
    <t>169724</t>
  </si>
  <si>
    <t>69724</t>
  </si>
  <si>
    <t>ARDEAELYTOSOL NA.HYDR.CARB.4.2%</t>
  </si>
  <si>
    <t>921575</t>
  </si>
  <si>
    <t>KL BENZINUM 900 ml KUL.,FAG</t>
  </si>
  <si>
    <t>47249</t>
  </si>
  <si>
    <t>INF SOL 10X250ML-PE</t>
  </si>
  <si>
    <t>51383</t>
  </si>
  <si>
    <t>INF SOL 10X500MLPELAH</t>
  </si>
  <si>
    <t>100499</t>
  </si>
  <si>
    <t>499</t>
  </si>
  <si>
    <t>INJ 5X10ML 20%</t>
  </si>
  <si>
    <t>100502</t>
  </si>
  <si>
    <t>502</t>
  </si>
  <si>
    <t>MESOCAIN</t>
  </si>
  <si>
    <t>INJ 10X10ML 1%</t>
  </si>
  <si>
    <t>102477</t>
  </si>
  <si>
    <t>2477</t>
  </si>
  <si>
    <t>DIAZEPAM SLOVAKOFARMA</t>
  </si>
  <si>
    <t>841059</t>
  </si>
  <si>
    <t>Indulona olivová ung.100g</t>
  </si>
  <si>
    <t>845369</t>
  </si>
  <si>
    <t>107987</t>
  </si>
  <si>
    <t>ANALGIN</t>
  </si>
  <si>
    <t>INJ SOL 5X5ML</t>
  </si>
  <si>
    <t>51384</t>
  </si>
  <si>
    <t>INF SOL 10X1000MLPLAH</t>
  </si>
  <si>
    <t>193724</t>
  </si>
  <si>
    <t>93724</t>
  </si>
  <si>
    <t>INDOMETACIN 100 BERLIN-CHEMIE</t>
  </si>
  <si>
    <t>SUP 10X100MG</t>
  </si>
  <si>
    <t>100409</t>
  </si>
  <si>
    <t>409</t>
  </si>
  <si>
    <t>CALCIUM CHLORATUM BIOTIKA</t>
  </si>
  <si>
    <t>196885</t>
  </si>
  <si>
    <t>96885</t>
  </si>
  <si>
    <t>0.9% W/V SODIUM CHLORIDE I.V.   REF. 3500403</t>
  </si>
  <si>
    <t>INF 1X1000ML(PE)</t>
  </si>
  <si>
    <t>198876</t>
  </si>
  <si>
    <t>98876</t>
  </si>
  <si>
    <t>FYZIOLOGICKÝ ROZTOK VIAFLO</t>
  </si>
  <si>
    <t>INF SOL 20X500ML</t>
  </si>
  <si>
    <t>55919</t>
  </si>
  <si>
    <t>CHLORID SODNÝ 10% BRAUN</t>
  </si>
  <si>
    <t>INF CNC SOL 20X10ML</t>
  </si>
  <si>
    <t>198169</t>
  </si>
  <si>
    <t>98169</t>
  </si>
  <si>
    <t>BUSCOPAN</t>
  </si>
  <si>
    <t>INJ 5X1ML/20MG</t>
  </si>
  <si>
    <t>395927</t>
  </si>
  <si>
    <t>98237</t>
  </si>
  <si>
    <t>HYDROGENUHLIČITAN SODNÝ 8,4 (W/V)-BRAUN</t>
  </si>
  <si>
    <t>INF SOL 10X250ML</t>
  </si>
  <si>
    <t>198880</t>
  </si>
  <si>
    <t>98880</t>
  </si>
  <si>
    <t>INF SOL 10X1000ML</t>
  </si>
  <si>
    <t>187000</t>
  </si>
  <si>
    <t>87000</t>
  </si>
  <si>
    <t>ARDEAOSMOSOL MA 20 (Mannitol)</t>
  </si>
  <si>
    <t>INF 1X200ML</t>
  </si>
  <si>
    <t>196887</t>
  </si>
  <si>
    <t>96887</t>
  </si>
  <si>
    <t>0.9% W/V SODIUM CHLORIDE I.V.</t>
  </si>
  <si>
    <t>INJ 20X20ML</t>
  </si>
  <si>
    <t>169751</t>
  </si>
  <si>
    <t>69751</t>
  </si>
  <si>
    <t>ARDEANUTRISOL G 20</t>
  </si>
  <si>
    <t>INF SOL 1X80ML</t>
  </si>
  <si>
    <t>100477</t>
  </si>
  <si>
    <t>477</t>
  </si>
  <si>
    <t>HEPARIN FORTE LECIVA</t>
  </si>
  <si>
    <t>INJ 5X1ML/25KU</t>
  </si>
  <si>
    <t>395023</t>
  </si>
  <si>
    <t>Persantin 5 x 2 ml/10 mg</t>
  </si>
  <si>
    <t>501029</t>
  </si>
  <si>
    <t>Diamox inj.sicc.1x500mg</t>
  </si>
  <si>
    <t>132087</t>
  </si>
  <si>
    <t>32087</t>
  </si>
  <si>
    <t>TRALGIT 100 INJ</t>
  </si>
  <si>
    <t>INJ SOL 5X2ML/100MG</t>
  </si>
  <si>
    <t>126786</t>
  </si>
  <si>
    <t>26786</t>
  </si>
  <si>
    <t>NOVORAPID 100 U/ML</t>
  </si>
  <si>
    <t>INJ SOL 1X10ML</t>
  </si>
  <si>
    <t>122077</t>
  </si>
  <si>
    <t>22077</t>
  </si>
  <si>
    <t>IOMERON 400</t>
  </si>
  <si>
    <t>INJ SOL 1X200ML</t>
  </si>
  <si>
    <t>142433</t>
  </si>
  <si>
    <t>42433</t>
  </si>
  <si>
    <t>VISIPAQUE 320 MG I/ML</t>
  </si>
  <si>
    <t>INJ SOL 10X100ML-PP</t>
  </si>
  <si>
    <t>167779</t>
  </si>
  <si>
    <t>RAPISCAN 400 MCG</t>
  </si>
  <si>
    <t>INJ SOL 1X5ML</t>
  </si>
  <si>
    <t>195609</t>
  </si>
  <si>
    <t>95609</t>
  </si>
  <si>
    <t>MICROPAQUE CT</t>
  </si>
  <si>
    <t>SUS 1X2000ML/100GM</t>
  </si>
  <si>
    <t>177018</t>
  </si>
  <si>
    <t>77018</t>
  </si>
  <si>
    <t>ULTRAVIST-370</t>
  </si>
  <si>
    <t>INJ 10X50ML</t>
  </si>
  <si>
    <t>177019</t>
  </si>
  <si>
    <t>77019</t>
  </si>
  <si>
    <t>INJ 10X100ML</t>
  </si>
  <si>
    <t>193626</t>
  </si>
  <si>
    <t>93626</t>
  </si>
  <si>
    <t>ULTRAVIST 370</t>
  </si>
  <si>
    <t>2211 - Klinika nukleární medicíny, lůžkové oddělení 40</t>
  </si>
  <si>
    <t>2251 - KNM, přístr.pracoviště - PET</t>
  </si>
  <si>
    <t>2221 - Klinika nukleární medicíny, ambulance</t>
  </si>
  <si>
    <t>Přehled plnění PL - Spotřeba léčivých přípravků dle objemu Kč mimo PL</t>
  </si>
  <si>
    <t>H03AA01 - Levothyroxin, sodná sůl</t>
  </si>
  <si>
    <t>A06AD11 - Laktulóza</t>
  </si>
  <si>
    <t>N05CD08 - Midazolam</t>
  </si>
  <si>
    <t>C07AB02 - Metoprolol</t>
  </si>
  <si>
    <t>N02AX02 - Tramadol</t>
  </si>
  <si>
    <t>J01CR02 - Amoxicilin a enzymový inhibitor</t>
  </si>
  <si>
    <t>A10BB12 - Glimepirid</t>
  </si>
  <si>
    <t>B01AB06 - Nadroparin</t>
  </si>
  <si>
    <t>M01AX17 - Nimesulid</t>
  </si>
  <si>
    <t>A10AB05 - Inzulin aspart</t>
  </si>
  <si>
    <t>N05BA12 - Alprazolam</t>
  </si>
  <si>
    <t>R03AC02 - Salbutamol</t>
  </si>
  <si>
    <t>V08AB05 - Jopromid</t>
  </si>
  <si>
    <t>R06AE07 - Cetirizin</t>
  </si>
  <si>
    <t>C09BA06 - Chinapril a diuretika</t>
  </si>
  <si>
    <t>A03FA - Prokinetika</t>
  </si>
  <si>
    <t>A02BC01 - Omeprazol</t>
  </si>
  <si>
    <t>A02BC01</t>
  </si>
  <si>
    <t>A03FA</t>
  </si>
  <si>
    <t>166760</t>
  </si>
  <si>
    <t>KINITO 50 MG, POTAHOVANÉ TABLETY</t>
  </si>
  <si>
    <t>POR TBL FLM 100X50MG</t>
  </si>
  <si>
    <t>A06AD11</t>
  </si>
  <si>
    <t>POR SIR 1X500ML 50%</t>
  </si>
  <si>
    <t>A10BB12</t>
  </si>
  <si>
    <t>B01AB06</t>
  </si>
  <si>
    <t>C07AB02</t>
  </si>
  <si>
    <t>125516</t>
  </si>
  <si>
    <t>APO-METOPROLOL 50</t>
  </si>
  <si>
    <t>POR TBL NOB 100X50MG</t>
  </si>
  <si>
    <t>BETALOC SR 200 MG</t>
  </si>
  <si>
    <t>POR TBL PRO 30X200MG</t>
  </si>
  <si>
    <t>C09BA06</t>
  </si>
  <si>
    <t>76708</t>
  </si>
  <si>
    <t>ACCUZIDE 10</t>
  </si>
  <si>
    <t>POR TBL FLM 30</t>
  </si>
  <si>
    <t>H03AA01</t>
  </si>
  <si>
    <t>ELTROXIN 100 MCG</t>
  </si>
  <si>
    <t>POR TBL NOB 100X0.1MG</t>
  </si>
  <si>
    <t>187425</t>
  </si>
  <si>
    <t>POR TBL NOB 100X50RG II</t>
  </si>
  <si>
    <t>EUTHYROX 125 MIKROGRAMŮ</t>
  </si>
  <si>
    <t>POR TBL NOB 100X125RG</t>
  </si>
  <si>
    <t>POR TBL NOB 100X150RG</t>
  </si>
  <si>
    <t>POR TBL NOB 100X50RG I</t>
  </si>
  <si>
    <t>POR TBL NOB 100X100RG I</t>
  </si>
  <si>
    <t>EUTHYROX 50 MIKROGRAMŮ</t>
  </si>
  <si>
    <t>POR TBL NOB 100X50RG</t>
  </si>
  <si>
    <t>EUTHYROX 100 MIKROGRAMŮ</t>
  </si>
  <si>
    <t>POR TBL NOB 100X100RG</t>
  </si>
  <si>
    <t>J01CR02</t>
  </si>
  <si>
    <t>AMOKSIKLAV 1 G</t>
  </si>
  <si>
    <t>POR TBL FLM 14X1GM</t>
  </si>
  <si>
    <t>AMOKSIKLAV 1,2 G</t>
  </si>
  <si>
    <t>INJ PLV SOL 5X1.2GM</t>
  </si>
  <si>
    <t>M01AX17</t>
  </si>
  <si>
    <t>POR TBL NOB 30X100MG</t>
  </si>
  <si>
    <t>N02AX02</t>
  </si>
  <si>
    <t>N05BA12</t>
  </si>
  <si>
    <t>XANAX 0,25 MG</t>
  </si>
  <si>
    <t>POR TBL NOB 30X0.25MG</t>
  </si>
  <si>
    <t>R06AE07</t>
  </si>
  <si>
    <t>66030</t>
  </si>
  <si>
    <t>ZODAC</t>
  </si>
  <si>
    <t>POR TBL FLM 30X10MG</t>
  </si>
  <si>
    <t>N05CD08</t>
  </si>
  <si>
    <t>MIDAZOLAM TORREX 5 MG/ML</t>
  </si>
  <si>
    <t>INJ SOL 10X1ML/5MG</t>
  </si>
  <si>
    <t>R03AC02</t>
  </si>
  <si>
    <t>INH SUS PSS 200X100RG</t>
  </si>
  <si>
    <t>A10AB05</t>
  </si>
  <si>
    <t>V08AB05</t>
  </si>
  <si>
    <t>INJ SOL 10X50ML</t>
  </si>
  <si>
    <t>INJ SOL 10X100ML</t>
  </si>
  <si>
    <t>HVLP</t>
  </si>
  <si>
    <t>IPLP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</si>
  <si>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</si>
  <si>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</si>
  <si>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</si>
  <si>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</si>
  <si>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</si>
  <si>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Budíková Miroslava</t>
  </si>
  <si>
    <t>Crháková Hana</t>
  </si>
  <si>
    <t>Dočkal Milan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</si>
  <si>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</si>
  <si>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</si>
  <si>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</si>
  <si>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</si>
  <si>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</si>
  <si>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</si>
  <si>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Roubalová Eva</t>
  </si>
  <si>
    <t>Dočkalová Eva</t>
  </si>
  <si>
    <t>Kalcitriol</t>
  </si>
  <si>
    <t>14937</t>
  </si>
  <si>
    <t>ROCALTROL 0,25 MCG</t>
  </si>
  <si>
    <t>POR CPS MOL 30X0.25RG</t>
  </si>
  <si>
    <t>Kodein</t>
  </si>
  <si>
    <t>90</t>
  </si>
  <si>
    <t>CODEIN SLOVAKOFARMA 30 MG</t>
  </si>
  <si>
    <t>POR TBL NOB 10X30MG</t>
  </si>
  <si>
    <t>Kombinace levothyroxinu a liothyroninu</t>
  </si>
  <si>
    <t>3876</t>
  </si>
  <si>
    <t>THYREOTOM FORTE</t>
  </si>
  <si>
    <t>POR TBL NOB 60X150RG</t>
  </si>
  <si>
    <t>Levothyroxin, sodná sůl</t>
  </si>
  <si>
    <t>147466</t>
  </si>
  <si>
    <t>EUTHYROX 137 MIKROGRAMŮ</t>
  </si>
  <si>
    <t>POR TBL NOB 100X137RG II</t>
  </si>
  <si>
    <t>172044</t>
  </si>
  <si>
    <t>69191</t>
  </si>
  <si>
    <t>EUTHYROX 150 MIKROGRAMŮ</t>
  </si>
  <si>
    <t>69192</t>
  </si>
  <si>
    <t>POR TBL NOB 50X150RG</t>
  </si>
  <si>
    <t>Omeprazol</t>
  </si>
  <si>
    <t>132526</t>
  </si>
  <si>
    <t>HELICID 10</t>
  </si>
  <si>
    <t>POR CPS ETD 28X10MG</t>
  </si>
  <si>
    <t>Prednison</t>
  </si>
  <si>
    <t>PREDNISON 20 LÉČIVA</t>
  </si>
  <si>
    <t>POR TBL NOB 20X20MG</t>
  </si>
  <si>
    <t>Alfakalcidol</t>
  </si>
  <si>
    <t>14398</t>
  </si>
  <si>
    <t>ALPHA D3 1 MCG</t>
  </si>
  <si>
    <t>POR CPS MOL 30X1RG</t>
  </si>
  <si>
    <t>Ambroxol</t>
  </si>
  <si>
    <t>Chlorid draselný</t>
  </si>
  <si>
    <t>125599</t>
  </si>
  <si>
    <t>KALNORMIN</t>
  </si>
  <si>
    <t>POR TBL PRO 30X1GM</t>
  </si>
  <si>
    <t>Jiná</t>
  </si>
  <si>
    <t>999999</t>
  </si>
  <si>
    <t>Jiný</t>
  </si>
  <si>
    <t>269</t>
  </si>
  <si>
    <t>PREDNISON 5 LÉČIVA</t>
  </si>
  <si>
    <t>POR TBL NOB 20X5MG</t>
  </si>
  <si>
    <t>Uhličitan vápenatý</t>
  </si>
  <si>
    <t>17994</t>
  </si>
  <si>
    <t>CALCII CARBONICI 0,5 TBL. MEDICAMENTA</t>
  </si>
  <si>
    <t>POR TBL NOB 100X0.5GM</t>
  </si>
  <si>
    <t>53439</t>
  </si>
  <si>
    <t>VITACALCIN TABLETY</t>
  </si>
  <si>
    <t>POR TBL NOB 60X250MG</t>
  </si>
  <si>
    <t>Antitusika a expektorancia</t>
  </si>
  <si>
    <t>88900</t>
  </si>
  <si>
    <t>Hořčík (různé sole v kombinaci)</t>
  </si>
  <si>
    <t>66555</t>
  </si>
  <si>
    <t>MAGNOSOLV</t>
  </si>
  <si>
    <t>POR GRA SOL 30</t>
  </si>
  <si>
    <t>Mefenoxalon</t>
  </si>
  <si>
    <t>DORSIFLEX 200 MG</t>
  </si>
  <si>
    <t>POR TBL NOB 30X200MG</t>
  </si>
  <si>
    <t>Alprazolam</t>
  </si>
  <si>
    <t>6618</t>
  </si>
  <si>
    <t>NEUROL 0,5</t>
  </si>
  <si>
    <t>POR TBL NOB 30X0.5MG</t>
  </si>
  <si>
    <t>Amoxicilin a enzymový inhibitor</t>
  </si>
  <si>
    <t>Citalopram</t>
  </si>
  <si>
    <t>17431</t>
  </si>
  <si>
    <t>CITALEC 20 ZENTIVA</t>
  </si>
  <si>
    <t>POR TBL FLM 30X20 MG</t>
  </si>
  <si>
    <t>Glimepirid</t>
  </si>
  <si>
    <t>17188</t>
  </si>
  <si>
    <t>POR TBL FLM 50X500MG</t>
  </si>
  <si>
    <t>30018</t>
  </si>
  <si>
    <t>LETROX 75</t>
  </si>
  <si>
    <t>POR TBL NOB 100X75MCG I</t>
  </si>
  <si>
    <t>Nadroparin</t>
  </si>
  <si>
    <t>32061</t>
  </si>
  <si>
    <t>INJ SOL 10X0.6ML</t>
  </si>
  <si>
    <t>132530</t>
  </si>
  <si>
    <t>HELICID 20</t>
  </si>
  <si>
    <t>Paracetamol</t>
  </si>
  <si>
    <t>59092</t>
  </si>
  <si>
    <t>POR TBL NOB 20X500MG</t>
  </si>
  <si>
    <t>Pentoxifylin</t>
  </si>
  <si>
    <t>53479</t>
  </si>
  <si>
    <t>TRENTAL 400</t>
  </si>
  <si>
    <t>POR TBL RET 20X400MG</t>
  </si>
  <si>
    <t>*2024</t>
  </si>
  <si>
    <t>25364</t>
  </si>
  <si>
    <t>POR CPS ETD 14X20MG</t>
  </si>
  <si>
    <t>Acebutolol</t>
  </si>
  <si>
    <t>80058</t>
  </si>
  <si>
    <t>SECTRAL 400 MG</t>
  </si>
  <si>
    <t>Aciklovir</t>
  </si>
  <si>
    <t>13704</t>
  </si>
  <si>
    <t>ZOVIRAX 400 MG</t>
  </si>
  <si>
    <t>POR TBL NOB 70X400MG</t>
  </si>
  <si>
    <t>Adapalen</t>
  </si>
  <si>
    <t>46643</t>
  </si>
  <si>
    <t>DIFFERINE KRÉM</t>
  </si>
  <si>
    <t>DRM CRM 1X30GM/30MG</t>
  </si>
  <si>
    <t>14399</t>
  </si>
  <si>
    <t>POR CPS MOL 100X1RG</t>
  </si>
  <si>
    <t>91788</t>
  </si>
  <si>
    <t>NEUROL 0,25</t>
  </si>
  <si>
    <t>Amlodipin</t>
  </si>
  <si>
    <t>125064</t>
  </si>
  <si>
    <t>APO-AMLO 5</t>
  </si>
  <si>
    <t>POR TBL NOB 90X5MG</t>
  </si>
  <si>
    <t>Atorvastatin</t>
  </si>
  <si>
    <t>93018</t>
  </si>
  <si>
    <t>SORTIS 20 MG</t>
  </si>
  <si>
    <t>POR TBL FLM 100X20MG</t>
  </si>
  <si>
    <t>Bilastin</t>
  </si>
  <si>
    <t>148672</t>
  </si>
  <si>
    <t>XADOS 20 MG TABLETY</t>
  </si>
  <si>
    <t>148674</t>
  </si>
  <si>
    <t>POR TBL NOB 40X20MG</t>
  </si>
  <si>
    <t>Cefuroxim</t>
  </si>
  <si>
    <t>47726</t>
  </si>
  <si>
    <t>ZINNAT 250 MG</t>
  </si>
  <si>
    <t>POR TBL FLM 14X250MG</t>
  </si>
  <si>
    <t>Cetirizin</t>
  </si>
  <si>
    <t>99600</t>
  </si>
  <si>
    <t>POR TBL FLM 90X10MG</t>
  </si>
  <si>
    <t>Cilazapril</t>
  </si>
  <si>
    <t>125440</t>
  </si>
  <si>
    <t>INHIBACE 2,5 MG</t>
  </si>
  <si>
    <t>POR TBL FLM 100X2.5MG</t>
  </si>
  <si>
    <t>17433</t>
  </si>
  <si>
    <t>POR TBL FLM 60X20 MG</t>
  </si>
  <si>
    <t>Desloratadin</t>
  </si>
  <si>
    <t>26330</t>
  </si>
  <si>
    <t>AERIUS 5 MG</t>
  </si>
  <si>
    <t>POR TBL FLM 50X5MG</t>
  </si>
  <si>
    <t>Diklofenak</t>
  </si>
  <si>
    <t>125122</t>
  </si>
  <si>
    <t>APO-DICLO SR 100</t>
  </si>
  <si>
    <t>POR TBL RET 100X100MG</t>
  </si>
  <si>
    <t>89025</t>
  </si>
  <si>
    <t>DICLOFENAC AL 50</t>
  </si>
  <si>
    <t>POR TBL FLM 50X50MG</t>
  </si>
  <si>
    <t>32615</t>
  </si>
  <si>
    <t>MONOFLAM 50 MG</t>
  </si>
  <si>
    <t>POR TBL ENT 100X50MG</t>
  </si>
  <si>
    <t>Diosmin, kombinace</t>
  </si>
  <si>
    <t>14075</t>
  </si>
  <si>
    <t>DETRALEX</t>
  </si>
  <si>
    <t>POR TBL FLM 60X500MG</t>
  </si>
  <si>
    <t>Doxycyklin</t>
  </si>
  <si>
    <t>47719</t>
  </si>
  <si>
    <t>DOXYCYCLIN AL 100</t>
  </si>
  <si>
    <t>POR TBL NOB 20X100MG</t>
  </si>
  <si>
    <t>Eprosartan</t>
  </si>
  <si>
    <t>59551</t>
  </si>
  <si>
    <t>TEVETEN 600 MG</t>
  </si>
  <si>
    <t>POR TBL FLM 28X600MG</t>
  </si>
  <si>
    <t>Erythromycin, kombinace</t>
  </si>
  <si>
    <t>30902</t>
  </si>
  <si>
    <t>AKNEMYCIN PLUS</t>
  </si>
  <si>
    <t>DRM SOL 1X25ML</t>
  </si>
  <si>
    <t>Esomeprazol</t>
  </si>
  <si>
    <t>147918</t>
  </si>
  <si>
    <t>EMANERA 20 MG</t>
  </si>
  <si>
    <t>POR CPS ETD 50X20MG I</t>
  </si>
  <si>
    <t>147924</t>
  </si>
  <si>
    <t>POR CPS ETD 98X20MG</t>
  </si>
  <si>
    <t>Cholekalciferol</t>
  </si>
  <si>
    <t>12023</t>
  </si>
  <si>
    <t>VIGANTOL</t>
  </si>
  <si>
    <t>POR GTT SOL 1X10ML</t>
  </si>
  <si>
    <t>Isotretinoin, kombinace</t>
  </si>
  <si>
    <t>169737</t>
  </si>
  <si>
    <t>ISOTREXIN</t>
  </si>
  <si>
    <t>DRM GEL 1X30GM</t>
  </si>
  <si>
    <t>Jiná antibiotika pro lokální aplikaci</t>
  </si>
  <si>
    <t>48262</t>
  </si>
  <si>
    <t>FRAMYKOIN</t>
  </si>
  <si>
    <t>PLV ADS 1X5GM</t>
  </si>
  <si>
    <t>Jiná kapiláry stabilizující látky</t>
  </si>
  <si>
    <t>Kalcium-dobesylát</t>
  </si>
  <si>
    <t>56068</t>
  </si>
  <si>
    <t>DOBICA</t>
  </si>
  <si>
    <t>POR CPS DUR 50X250MG</t>
  </si>
  <si>
    <t>57440</t>
  </si>
  <si>
    <t>DANIUM</t>
  </si>
  <si>
    <t>POR TBL NOB 50X250MG(PE)</t>
  </si>
  <si>
    <t>Kaptopril</t>
  </si>
  <si>
    <t>31385</t>
  </si>
  <si>
    <t>TENSIOMIN 12,5 MG</t>
  </si>
  <si>
    <t>POR TBL NOB 30X12.5MG</t>
  </si>
  <si>
    <t>Klarithromycin</t>
  </si>
  <si>
    <t>53283</t>
  </si>
  <si>
    <t>FROMILID 500</t>
  </si>
  <si>
    <t>POR TBL FLM 14X500MG</t>
  </si>
  <si>
    <t>Klopidogrel</t>
  </si>
  <si>
    <t>149480</t>
  </si>
  <si>
    <t>ZYLLT 75 MG</t>
  </si>
  <si>
    <t>POR TBL FLM 28X75MG</t>
  </si>
  <si>
    <t>149484</t>
  </si>
  <si>
    <t>POR TBL FLM 60X75MG</t>
  </si>
  <si>
    <t>Kyselina acetylsalicylová</t>
  </si>
  <si>
    <t>1288</t>
  </si>
  <si>
    <t>GODASAL 100</t>
  </si>
  <si>
    <t>POR TBL NOB 50</t>
  </si>
  <si>
    <t>155781</t>
  </si>
  <si>
    <t>155782</t>
  </si>
  <si>
    <t>POR TBL NOB 100</t>
  </si>
  <si>
    <t>17968</t>
  </si>
  <si>
    <t>Lansoprazol</t>
  </si>
  <si>
    <t>17122</t>
  </si>
  <si>
    <t>LANZUL 30 MG</t>
  </si>
  <si>
    <t>POR CPS DUR 56X30MG</t>
  </si>
  <si>
    <t>Levocetirizin</t>
  </si>
  <si>
    <t>32720</t>
  </si>
  <si>
    <t>XYZAL</t>
  </si>
  <si>
    <t>169714</t>
  </si>
  <si>
    <t>187427</t>
  </si>
  <si>
    <t>POR TBL NOB 100X100RG II</t>
  </si>
  <si>
    <t>EUTHYROX 125 MIKROGRAMU</t>
  </si>
  <si>
    <t>47132</t>
  </si>
  <si>
    <t>47142</t>
  </si>
  <si>
    <t>POR TBL NOB 50X100RG I</t>
  </si>
  <si>
    <t>EUTHYROX 50 MIKROGRAMU</t>
  </si>
  <si>
    <t>EUTHYROX 150 MIKROGRAMU</t>
  </si>
  <si>
    <t>EUTHYROX 100 MIKROGRAMU</t>
  </si>
  <si>
    <t>98629</t>
  </si>
  <si>
    <t>Mometason</t>
  </si>
  <si>
    <t>14325</t>
  </si>
  <si>
    <t>ELOCOM</t>
  </si>
  <si>
    <t>DRM SOL 1X20ML 0.1%</t>
  </si>
  <si>
    <t>Nimesulid</t>
  </si>
  <si>
    <t>12895</t>
  </si>
  <si>
    <t>POR GRA SUS 30SÁČ I</t>
  </si>
  <si>
    <t>Perindopril</t>
  </si>
  <si>
    <t>85158</t>
  </si>
  <si>
    <t>PRENESSA 4 MG</t>
  </si>
  <si>
    <t>POR TBL NOB 60X4MG</t>
  </si>
  <si>
    <t>Rutosid, kombinace</t>
  </si>
  <si>
    <t>ASCORUTIN</t>
  </si>
  <si>
    <t>POR TBL FLM 50</t>
  </si>
  <si>
    <t>Sulfamethoxazol a trimethoprim</t>
  </si>
  <si>
    <t>3377</t>
  </si>
  <si>
    <t>BISEPTOL 480</t>
  </si>
  <si>
    <t>POR TBL NOB 20X480MG</t>
  </si>
  <si>
    <t>Tetrazepam</t>
  </si>
  <si>
    <t>57780</t>
  </si>
  <si>
    <t>MYOLASTAN</t>
  </si>
  <si>
    <t>POR TBL FLM 20X50MG</t>
  </si>
  <si>
    <t>Tretinoin</t>
  </si>
  <si>
    <t>15388</t>
  </si>
  <si>
    <t>RETIN-A 0,05%</t>
  </si>
  <si>
    <t>DRM CRM 1X30GM</t>
  </si>
  <si>
    <t>Troxerutin</t>
  </si>
  <si>
    <t>4336</t>
  </si>
  <si>
    <t>CILKANOL</t>
  </si>
  <si>
    <t>POR CPS DUR 30X300MG</t>
  </si>
  <si>
    <t>Vápník, kombinace s vitaminem D a/nebo jinými léčivy</t>
  </si>
  <si>
    <t>164887</t>
  </si>
  <si>
    <t>CALTRATE 600 MG/400 IU D3 POTAHOVANÁ TABLETA</t>
  </si>
  <si>
    <t>POR TBL FLM 60</t>
  </si>
  <si>
    <t>Xylometazolin</t>
  </si>
  <si>
    <t>17173</t>
  </si>
  <si>
    <t>OLYNTH 0,1%</t>
  </si>
  <si>
    <t>NAS SPR SOL 1X10ML</t>
  </si>
  <si>
    <t>Zolpidem</t>
  </si>
  <si>
    <t>16285</t>
  </si>
  <si>
    <t>STILNOX</t>
  </si>
  <si>
    <t>16286</t>
  </si>
  <si>
    <t>47460</t>
  </si>
  <si>
    <t>32058</t>
  </si>
  <si>
    <t>INJ SOL 10X0.3ML</t>
  </si>
  <si>
    <t>110035</t>
  </si>
  <si>
    <t>HELEX RETARD 1 MG</t>
  </si>
  <si>
    <t>POR TBL PRO 30X1MG</t>
  </si>
  <si>
    <t>20461</t>
  </si>
  <si>
    <t>AMBROSAN KAPKY</t>
  </si>
  <si>
    <t>POR GTT SOL 1X100ML</t>
  </si>
  <si>
    <t>Azithromycin</t>
  </si>
  <si>
    <t>45010</t>
  </si>
  <si>
    <t>AZITROMYCIN SANDOZ 500 MG</t>
  </si>
  <si>
    <t>POR TBL FLM 3X500MG</t>
  </si>
  <si>
    <t>Betamethason</t>
  </si>
  <si>
    <t>98072</t>
  </si>
  <si>
    <t>DIPROSALIC</t>
  </si>
  <si>
    <t>DRM UNG 1X15GM</t>
  </si>
  <si>
    <t>Bromazepam</t>
  </si>
  <si>
    <t>88219</t>
  </si>
  <si>
    <t>LEXAURIN 3</t>
  </si>
  <si>
    <t>Dexamethason a antiinfektiva</t>
  </si>
  <si>
    <t>2546</t>
  </si>
  <si>
    <t>MAXITROL</t>
  </si>
  <si>
    <t>OPH GTT SUS 1X5ML</t>
  </si>
  <si>
    <t>2547</t>
  </si>
  <si>
    <t>OPH UNG 1X3.5GM</t>
  </si>
  <si>
    <t>Felodipin</t>
  </si>
  <si>
    <t>2959</t>
  </si>
  <si>
    <t>PRESID 10 MG</t>
  </si>
  <si>
    <t>POR TBL RET 30X10MG</t>
  </si>
  <si>
    <t>Fenofibrát</t>
  </si>
  <si>
    <t>11014</t>
  </si>
  <si>
    <t>LIPANTHYL 267 M</t>
  </si>
  <si>
    <t>POR CPS DUR 90X267MG</t>
  </si>
  <si>
    <t>Ibuprofen</t>
  </si>
  <si>
    <t>Jodová terapie</t>
  </si>
  <si>
    <t>61158</t>
  </si>
  <si>
    <t>JODID 100</t>
  </si>
  <si>
    <t>14938</t>
  </si>
  <si>
    <t>ROCALTROL 0,50 MCG</t>
  </si>
  <si>
    <t>POR CPS MOL 30X0.50RG</t>
  </si>
  <si>
    <t>Kyselina listová</t>
  </si>
  <si>
    <t>76064</t>
  </si>
  <si>
    <t>ACIDUM FOLICUM LECIVA</t>
  </si>
  <si>
    <t>POR TBL OBD 30X10MG</t>
  </si>
  <si>
    <t>ACIDUM FOLICUM LÉČIVA</t>
  </si>
  <si>
    <t>147452</t>
  </si>
  <si>
    <t>EUTHYROX 88 MIKROGRAMŮ</t>
  </si>
  <si>
    <t>POR TBL NOB 100X88RG I</t>
  </si>
  <si>
    <t>147454</t>
  </si>
  <si>
    <t>POR TBL NOB 100X88RG II</t>
  </si>
  <si>
    <t>147456</t>
  </si>
  <si>
    <t>EUTHYROX 112 MIKROGRAMŮ</t>
  </si>
  <si>
    <t>POR TBL NOB 100X112RG I</t>
  </si>
  <si>
    <t>147458</t>
  </si>
  <si>
    <t>POR TBL NOB 100X112RG II</t>
  </si>
  <si>
    <t>147462</t>
  </si>
  <si>
    <t>EUTHYROX 200 MIKROGRAMŮ</t>
  </si>
  <si>
    <t>POR TBL NOB 100X200RG II</t>
  </si>
  <si>
    <t>46692</t>
  </si>
  <si>
    <t>EUTHYROX 75 MIKROGRAMŮ</t>
  </si>
  <si>
    <t>POR TBL NOB 100X75RG</t>
  </si>
  <si>
    <t>Midazolam</t>
  </si>
  <si>
    <t>15010</t>
  </si>
  <si>
    <t>DORMICUM 15 MG</t>
  </si>
  <si>
    <t>POR TBL FLM 10X15MG</t>
  </si>
  <si>
    <t>Nifuroxazid</t>
  </si>
  <si>
    <t>155871</t>
  </si>
  <si>
    <t>ERCEFURYL 200 MG CPS.</t>
  </si>
  <si>
    <t>POR CPS DUR 14X200MG</t>
  </si>
  <si>
    <t>47515</t>
  </si>
  <si>
    <t>CALCICHEW D3 200 IU</t>
  </si>
  <si>
    <t>POR TBL MND 60</t>
  </si>
  <si>
    <t>57610</t>
  </si>
  <si>
    <t>KOMBI-KALZ 1000/880</t>
  </si>
  <si>
    <t>POR GRA SOL 30-SÁČ</t>
  </si>
  <si>
    <t>Vitamin B1 v kombinaci s vitaminem B6 a/nebo B12</t>
  </si>
  <si>
    <t>42476</t>
  </si>
  <si>
    <t>MILGAMMA</t>
  </si>
  <si>
    <t>POR TBL OBD 50</t>
  </si>
  <si>
    <t>163146</t>
  </si>
  <si>
    <t>HYPNOGEN</t>
  </si>
  <si>
    <t>Acetylcystein</t>
  </si>
  <si>
    <t>94539</t>
  </si>
  <si>
    <t>ACC LONG</t>
  </si>
  <si>
    <t>POR TBL EFF 6X600MG</t>
  </si>
  <si>
    <t>Benzoyl-peroxid</t>
  </si>
  <si>
    <t>47279</t>
  </si>
  <si>
    <t>ECLARAN 5</t>
  </si>
  <si>
    <t>DRM GEL 1X45GM</t>
  </si>
  <si>
    <t>Erythromycin</t>
  </si>
  <si>
    <t>75285</t>
  </si>
  <si>
    <t>ERYFLUID</t>
  </si>
  <si>
    <t>DRM SOL 1X100ML</t>
  </si>
  <si>
    <t>Fentermin</t>
  </si>
  <si>
    <t>97375</t>
  </si>
  <si>
    <t>ADIPEX RETARD</t>
  </si>
  <si>
    <t>POR CPS RML 30X15MG</t>
  </si>
  <si>
    <t>Meloxikam</t>
  </si>
  <si>
    <t>83970</t>
  </si>
  <si>
    <t>MOVALIS 15 MG</t>
  </si>
  <si>
    <t>POR TBL NOB 30X15MG</t>
  </si>
  <si>
    <t>12891</t>
  </si>
  <si>
    <t>POR TBL NOB 15X100MG</t>
  </si>
  <si>
    <t>17187</t>
  </si>
  <si>
    <t>NIMESIL</t>
  </si>
  <si>
    <t>POR GRA SUS 30X100MG</t>
  </si>
  <si>
    <t>Pitofenon a analgetika</t>
  </si>
  <si>
    <t>Alopurinol</t>
  </si>
  <si>
    <t>107869</t>
  </si>
  <si>
    <t>APO-ALLOPURINOL</t>
  </si>
  <si>
    <t>POR TBL NOB 100X100MG</t>
  </si>
  <si>
    <t>2592</t>
  </si>
  <si>
    <t>MILURIT 100</t>
  </si>
  <si>
    <t>POR TBL NOB 50X100MG</t>
  </si>
  <si>
    <t>14870</t>
  </si>
  <si>
    <t>SUMAMED 500 MG</t>
  </si>
  <si>
    <t>Betaxolol</t>
  </si>
  <si>
    <t>49909</t>
  </si>
  <si>
    <t>LOKREN 20 MG</t>
  </si>
  <si>
    <t>POR TBL FLM 28X20MG</t>
  </si>
  <si>
    <t>49910</t>
  </si>
  <si>
    <t>POR TBL FLM 98X20MG</t>
  </si>
  <si>
    <t>Cyproteron a estrogen</t>
  </si>
  <si>
    <t>13940</t>
  </si>
  <si>
    <t>CHLOE</t>
  </si>
  <si>
    <t>POR TBL FLM 3X28</t>
  </si>
  <si>
    <t>178930</t>
  </si>
  <si>
    <t>DESLORATADIN ZENTIVA 5 MG POTAHOVANÉ TABLETY</t>
  </si>
  <si>
    <t>Digoxin</t>
  </si>
  <si>
    <t>3542</t>
  </si>
  <si>
    <t>DIGOXIN 0,250 LÉČIVA</t>
  </si>
  <si>
    <t>Erdostein</t>
  </si>
  <si>
    <t>87076</t>
  </si>
  <si>
    <t>ERDOMED</t>
  </si>
  <si>
    <t>POR CPS DUR 20X300MG</t>
  </si>
  <si>
    <t>Hydrochlorothiazid a kalium šetřící diuretika</t>
  </si>
  <si>
    <t>47478</t>
  </si>
  <si>
    <t>LORADUR MITE</t>
  </si>
  <si>
    <t>14098</t>
  </si>
  <si>
    <t>OSTEOD 0,25 MCG</t>
  </si>
  <si>
    <t>132527</t>
  </si>
  <si>
    <t>TROMBEX 75 MG</t>
  </si>
  <si>
    <t>POR TBL FLM 90X75MG</t>
  </si>
  <si>
    <t>141036</t>
  </si>
  <si>
    <t>TROMBEX 75 MG POTAHOVANÉ TABLETY</t>
  </si>
  <si>
    <t>125114</t>
  </si>
  <si>
    <t>ANOPYRIN 100 MG</t>
  </si>
  <si>
    <t>POR TBL NOB 3X20X100MG</t>
  </si>
  <si>
    <t>EUTHYROX 75 MIKROGRAMU</t>
  </si>
  <si>
    <t>Losartan a diuretika</t>
  </si>
  <si>
    <t>15316</t>
  </si>
  <si>
    <t>LOZAP H</t>
  </si>
  <si>
    <t>16457</t>
  </si>
  <si>
    <t>NASONEX</t>
  </si>
  <si>
    <t>NAS SPR SUS 140X50RG</t>
  </si>
  <si>
    <t>12893</t>
  </si>
  <si>
    <t>POR TBL NOB 60X100MG</t>
  </si>
  <si>
    <t>Perindopril a diuretika</t>
  </si>
  <si>
    <t>122681</t>
  </si>
  <si>
    <t>PRESTARIUM NEO COMBI 5 MG/1,25 MG</t>
  </si>
  <si>
    <t>POR TBL FLM 100</t>
  </si>
  <si>
    <t>Permethrin</t>
  </si>
  <si>
    <t>85346</t>
  </si>
  <si>
    <t>INFECTOSCAB 5% KRÉM</t>
  </si>
  <si>
    <t>Rilmenidin</t>
  </si>
  <si>
    <t>166423</t>
  </si>
  <si>
    <t>RILMENIDIN TEVA 1 MG TABLETY</t>
  </si>
  <si>
    <t>POR TBL NOB 90X1MG</t>
  </si>
  <si>
    <t>Sertralin</t>
  </si>
  <si>
    <t>23898</t>
  </si>
  <si>
    <t>SERTRALIN ACTAVIS 50 MG</t>
  </si>
  <si>
    <t>Tetryzolin, kombinace</t>
  </si>
  <si>
    <t>15518</t>
  </si>
  <si>
    <t>SPERSALLERG</t>
  </si>
  <si>
    <t>OPH GTT SOL 1X10ML</t>
  </si>
  <si>
    <t>Triamcinolon a antiseptika</t>
  </si>
  <si>
    <t>4178</t>
  </si>
  <si>
    <t>TRIAMCINOLON E LÉČIVA</t>
  </si>
  <si>
    <t>DRM UNG 1X20GM</t>
  </si>
  <si>
    <t>164888</t>
  </si>
  <si>
    <t>CALTRATE 600 MG/400 IU D3 POTAHOVANA TABLETA</t>
  </si>
  <si>
    <t>POR TBL FLM 90</t>
  </si>
  <si>
    <t>26329</t>
  </si>
  <si>
    <t>POR TBL FLM 30X5MG</t>
  </si>
  <si>
    <t>27899</t>
  </si>
  <si>
    <t>POR TBL FLM 90X5MG</t>
  </si>
  <si>
    <t>28816</t>
  </si>
  <si>
    <t>POR TBL DIS 30X5MG</t>
  </si>
  <si>
    <t>28834</t>
  </si>
  <si>
    <t>AERIUS 2,5 MG</t>
  </si>
  <si>
    <t>POR TBL DIS 90X2.5MG</t>
  </si>
  <si>
    <t>1066</t>
  </si>
  <si>
    <t>DRM UNG 1X10GM</t>
  </si>
  <si>
    <t>19593</t>
  </si>
  <si>
    <t>TORVACARD 20</t>
  </si>
  <si>
    <t>POR TBL FLM 90X20MG</t>
  </si>
  <si>
    <t>Ciprofloxacin</t>
  </si>
  <si>
    <t>53202</t>
  </si>
  <si>
    <t>CIPHIN 500</t>
  </si>
  <si>
    <t>POR TBL FLM 10X500MG</t>
  </si>
  <si>
    <t>Furosemid</t>
  </si>
  <si>
    <t>56805</t>
  </si>
  <si>
    <t>FURORESE 40</t>
  </si>
  <si>
    <t>POR TBL NOB 100X40MG</t>
  </si>
  <si>
    <t>Isosorbid-mononitrát</t>
  </si>
  <si>
    <t>164344</t>
  </si>
  <si>
    <t>MONO MACK DEPOT</t>
  </si>
  <si>
    <t>POR TBL PRO 28X100MG</t>
  </si>
  <si>
    <t>Pantoprazol</t>
  </si>
  <si>
    <t>109404</t>
  </si>
  <si>
    <t>NOLPAZA 20 MG ENTEROSOLVENTNÍ TABLETY</t>
  </si>
  <si>
    <t>POR TBL ENT 100X20MG</t>
  </si>
  <si>
    <t>Paracetamol, kombinace kromě psycholeptik</t>
  </si>
  <si>
    <t>42888</t>
  </si>
  <si>
    <t>SARIDON</t>
  </si>
  <si>
    <t>Propafenon</t>
  </si>
  <si>
    <t>53535</t>
  </si>
  <si>
    <t>PROPAFENON AL 150</t>
  </si>
  <si>
    <t>POR TBL FLM 50X150MG</t>
  </si>
  <si>
    <t>Thiethylperazin</t>
  </si>
  <si>
    <t>9847</t>
  </si>
  <si>
    <t>RCT SUP 6X6.5MG</t>
  </si>
  <si>
    <t>Trimetazidin</t>
  </si>
  <si>
    <t>32917</t>
  </si>
  <si>
    <t>PREDUCTAL MR</t>
  </si>
  <si>
    <t>POR TBL RET 60X35MG</t>
  </si>
  <si>
    <t>14329</t>
  </si>
  <si>
    <t>ALPHA D3 0.25 MCG</t>
  </si>
  <si>
    <t>14330</t>
  </si>
  <si>
    <t>POR CPS MOL 100X0.25RG</t>
  </si>
  <si>
    <t>Bisoprolol</t>
  </si>
  <si>
    <t>3801</t>
  </si>
  <si>
    <t>CONCOR COR 2,5 MG</t>
  </si>
  <si>
    <t>POR TBL FLM 28X2.5MG</t>
  </si>
  <si>
    <t>47725</t>
  </si>
  <si>
    <t>POR TBL FLM 10X250MG</t>
  </si>
  <si>
    <t>5496</t>
  </si>
  <si>
    <t>POR TBL FLM 60X10MG</t>
  </si>
  <si>
    <t>Drotaverin</t>
  </si>
  <si>
    <t>107807</t>
  </si>
  <si>
    <t>NO-SPA</t>
  </si>
  <si>
    <t>POR TBL NOB 20X40MG</t>
  </si>
  <si>
    <t>Hydrokortison</t>
  </si>
  <si>
    <t>2668</t>
  </si>
  <si>
    <t>OPHTHALMO-HYDROCORTISON LÉČIVA</t>
  </si>
  <si>
    <t>OPH UNG 1X5GM/25MG</t>
  </si>
  <si>
    <t>49565</t>
  </si>
  <si>
    <t>14095</t>
  </si>
  <si>
    <t>14936</t>
  </si>
  <si>
    <t>3875</t>
  </si>
  <si>
    <t>THYREOTOM</t>
  </si>
  <si>
    <t>POR TBL NOB 60X50RG</t>
  </si>
  <si>
    <t>Kyselina tiaprofenová</t>
  </si>
  <si>
    <t>96484</t>
  </si>
  <si>
    <t>SURGAM LÉČIVA</t>
  </si>
  <si>
    <t>POR TBL NOB 20X300MG</t>
  </si>
  <si>
    <t>85142</t>
  </si>
  <si>
    <t>Levothyroxin, sodna sul</t>
  </si>
  <si>
    <t>Magnesium-laktát</t>
  </si>
  <si>
    <t>TBL.MAGNESII LACTICI 0,5 GLO</t>
  </si>
  <si>
    <t>POR TBL NOB 100X500MG</t>
  </si>
  <si>
    <t>120791</t>
  </si>
  <si>
    <t>APO-PERINDO 4 MG</t>
  </si>
  <si>
    <t>POR TBL NOB 30X4MG</t>
  </si>
  <si>
    <t>122684</t>
  </si>
  <si>
    <t>POR TBL FLM 28</t>
  </si>
  <si>
    <t>122689</t>
  </si>
  <si>
    <t>Pseudoefedrin, kombinace</t>
  </si>
  <si>
    <t>46489</t>
  </si>
  <si>
    <t>DISOPHROL REPETABS</t>
  </si>
  <si>
    <t>POR TBL PRO 8</t>
  </si>
  <si>
    <t>Ramipril</t>
  </si>
  <si>
    <t>23960</t>
  </si>
  <si>
    <t>AMPRILAN 2,5</t>
  </si>
  <si>
    <t>POR TBL NOB 60X2.5MG</t>
  </si>
  <si>
    <t>Spiramycin</t>
  </si>
  <si>
    <t>98069</t>
  </si>
  <si>
    <t>ROVAMYCINE 1.5 M.I.U.</t>
  </si>
  <si>
    <t>POR TBL FLM 16X1.5MU</t>
  </si>
  <si>
    <t>75023</t>
  </si>
  <si>
    <t>COTRIMOXAZOL AL FORTE</t>
  </si>
  <si>
    <t>POR TBL NOB 20X960MG</t>
  </si>
  <si>
    <t>Tamsulosin</t>
  </si>
  <si>
    <t>14498</t>
  </si>
  <si>
    <t>OMNIC TOCAS 0,4</t>
  </si>
  <si>
    <t>POR TBL PRO 100X0.4MG</t>
  </si>
  <si>
    <t>Tramadol, kombinace</t>
  </si>
  <si>
    <t>138841</t>
  </si>
  <si>
    <t>DORETA 37,5 MG/325 MG</t>
  </si>
  <si>
    <t>17926</t>
  </si>
  <si>
    <t>ZALDIAR</t>
  </si>
  <si>
    <t>119773</t>
  </si>
  <si>
    <t>86656</t>
  </si>
  <si>
    <t>NEUROL 1,0</t>
  </si>
  <si>
    <t>POR TBL NOB 30X1MG</t>
  </si>
  <si>
    <t>93015</t>
  </si>
  <si>
    <t>SORTIS 10 MG</t>
  </si>
  <si>
    <t>POR TBL FLM 100X10MG</t>
  </si>
  <si>
    <t>93021</t>
  </si>
  <si>
    <t>SORTIS 40 MG</t>
  </si>
  <si>
    <t>POR TBL FLM 100X40MG</t>
  </si>
  <si>
    <t>LEXAURIN 1,5</t>
  </si>
  <si>
    <t>POR TBL NOB 30X1.5MG</t>
  </si>
  <si>
    <t>Diazepam</t>
  </si>
  <si>
    <t>2478</t>
  </si>
  <si>
    <t>DIAZEPAM SLOVAKOFARMA 10 MG</t>
  </si>
  <si>
    <t>POR TBL NOB 20X10MG</t>
  </si>
  <si>
    <t>Escitalopram</t>
  </si>
  <si>
    <t>125192</t>
  </si>
  <si>
    <t>CIPRALEX 10 MG</t>
  </si>
  <si>
    <t>POR TBL FLM 100X10MG I</t>
  </si>
  <si>
    <t>176961</t>
  </si>
  <si>
    <t>POR TBL FLM 100X10MG II</t>
  </si>
  <si>
    <t>Makrogol</t>
  </si>
  <si>
    <t>58827</t>
  </si>
  <si>
    <t>FORTRANS</t>
  </si>
  <si>
    <t>POR PLV SOL 1X4(SÁČKY)</t>
  </si>
  <si>
    <t>3645</t>
  </si>
  <si>
    <t>DIMEXOL</t>
  </si>
  <si>
    <t>Naftifin</t>
  </si>
  <si>
    <t>72927</t>
  </si>
  <si>
    <t>EXODERIL</t>
  </si>
  <si>
    <t>DRM CRM 1X15GM</t>
  </si>
  <si>
    <t>101207</t>
  </si>
  <si>
    <t>PRESTARIUM NEO</t>
  </si>
  <si>
    <t>101211</t>
  </si>
  <si>
    <t>Thiamin (vitamin B1)</t>
  </si>
  <si>
    <t>75025</t>
  </si>
  <si>
    <t>THIAMIN LÉČIVA</t>
  </si>
  <si>
    <t>POR TBL NOB 20X50MG</t>
  </si>
  <si>
    <t>Chřipka, inaktivov.vakcína, štěpený virus nebo povrchový ant</t>
  </si>
  <si>
    <t>100085</t>
  </si>
  <si>
    <t>VAXIGRIP</t>
  </si>
  <si>
    <t>INJ SUS 1X0.5ML/DÁV+J</t>
  </si>
  <si>
    <t>94164</t>
  </si>
  <si>
    <t>CONCOR 5</t>
  </si>
  <si>
    <t>47300</t>
  </si>
  <si>
    <t>DRM CRM 1X30GM 0.1%</t>
  </si>
  <si>
    <t>81693</t>
  </si>
  <si>
    <t>DRM CRM 1X15GM 0.1%</t>
  </si>
  <si>
    <t>Telmisartan a amlodipin</t>
  </si>
  <si>
    <t>167852</t>
  </si>
  <si>
    <t>TWYNSTA 80 MG/5 MG</t>
  </si>
  <si>
    <t>POR TBL NOB 28</t>
  </si>
  <si>
    <t>9844</t>
  </si>
  <si>
    <t>POR TBL OBD 50X6.5MG</t>
  </si>
  <si>
    <t>19759</t>
  </si>
  <si>
    <t>BELODERM</t>
  </si>
  <si>
    <t>DRM CRM 1X30GM 0.05%</t>
  </si>
  <si>
    <t>40131</t>
  </si>
  <si>
    <t>VERAL NEO EMULGEL</t>
  </si>
  <si>
    <t>DRM GEL 1X100GM I</t>
  </si>
  <si>
    <t>17110</t>
  </si>
  <si>
    <t>ZINERYT</t>
  </si>
  <si>
    <t>DRM SOL 1X70ML(PLV+SO</t>
  </si>
  <si>
    <t>91763</t>
  </si>
  <si>
    <t>DRM SOL 1X30ML(PLV+SO</t>
  </si>
  <si>
    <t>32082</t>
  </si>
  <si>
    <t>IBALGIN 400</t>
  </si>
  <si>
    <t>48261</t>
  </si>
  <si>
    <t>PLV ADS 1X20GM</t>
  </si>
  <si>
    <t>72812</t>
  </si>
  <si>
    <t>ANOPYRIN 30 MG</t>
  </si>
  <si>
    <t>POR TBL NOB 50X30MG</t>
  </si>
  <si>
    <t>Norethisteron a estrogen</t>
  </si>
  <si>
    <t>96382</t>
  </si>
  <si>
    <t>TRISEQUENS</t>
  </si>
  <si>
    <t>POR TBL FLM 1X28</t>
  </si>
  <si>
    <t>30229</t>
  </si>
  <si>
    <t>PARALEN PLUS</t>
  </si>
  <si>
    <t>POR TBL FLM 24</t>
  </si>
  <si>
    <t>122690</t>
  </si>
  <si>
    <t>Různé jiné kombinace železa</t>
  </si>
  <si>
    <t>119654</t>
  </si>
  <si>
    <t>SORBIFER DURULES</t>
  </si>
  <si>
    <t>POR TBL FLM 100X100MG</t>
  </si>
  <si>
    <t>Theofylin</t>
  </si>
  <si>
    <t>61237</t>
  </si>
  <si>
    <t>THEOPLUS 100</t>
  </si>
  <si>
    <t>POR TBL PRO 30X100MG</t>
  </si>
  <si>
    <t>Warfarin</t>
  </si>
  <si>
    <t>94114</t>
  </si>
  <si>
    <t>WARFARIN ORION 5 MG</t>
  </si>
  <si>
    <t>POR TBL NOB 100X5MG</t>
  </si>
  <si>
    <t>Přehled plnění PL - Preskripce léčivých přípravků dle objemu Kč mimo PL</t>
  </si>
  <si>
    <t>B01AC04 - Klopidogrel</t>
  </si>
  <si>
    <t>R06AE09 - Levocetirizin</t>
  </si>
  <si>
    <t>C07AB07 - Bisoprolol</t>
  </si>
  <si>
    <t>G04CA02 - Tamsulosin</t>
  </si>
  <si>
    <t>A02BC02 - Pantoprazol</t>
  </si>
  <si>
    <t>J01FA09 - Klarithromycin</t>
  </si>
  <si>
    <t>J01FA10 - Azithromycin</t>
  </si>
  <si>
    <t>M04AA01 - Alopurinol</t>
  </si>
  <si>
    <t>C03EA01 - Hydrochlorothiazid a kalium šetřící diuretika</t>
  </si>
  <si>
    <t>A02BC03 - Lansoprazol</t>
  </si>
  <si>
    <t>J01MA02 - Ciprofloxacin</t>
  </si>
  <si>
    <t>C08CA01 - Amlodipin</t>
  </si>
  <si>
    <t>C09AA04 - Perindopril</t>
  </si>
  <si>
    <t>B01AA03 - Warfarin</t>
  </si>
  <si>
    <t>C09AA05 - Ramipril</t>
  </si>
  <si>
    <t>J01AA02 - Doxycyklin</t>
  </si>
  <si>
    <t>J01DC02 - Cefuroxim</t>
  </si>
  <si>
    <t>C07AB05 - Betaxolol</t>
  </si>
  <si>
    <t>N06AB04 - Citalopram</t>
  </si>
  <si>
    <t>M01AC06 - Meloxikam</t>
  </si>
  <si>
    <t>N06AB10 - Escitalopram</t>
  </si>
  <si>
    <t>C01BC03 - Propafenon</t>
  </si>
  <si>
    <t>C09BA04 - Perindopril a diuretika</t>
  </si>
  <si>
    <t>C09DA01 - Losartan a diuretika</t>
  </si>
  <si>
    <t>N06AB06 - Sertralin</t>
  </si>
  <si>
    <t>A02BC05 - Esomeprazol</t>
  </si>
  <si>
    <t>C10AA05 - Atorvastatin</t>
  </si>
  <si>
    <t>C10AB05 - Fenofibrát</t>
  </si>
  <si>
    <t>A02BC03</t>
  </si>
  <si>
    <t>A02BC05</t>
  </si>
  <si>
    <t>B01AC04</t>
  </si>
  <si>
    <t>C08CA01</t>
  </si>
  <si>
    <t>C09AA04</t>
  </si>
  <si>
    <t>C10AA05</t>
  </si>
  <si>
    <t>J01AA02</t>
  </si>
  <si>
    <t>J01DC02</t>
  </si>
  <si>
    <t>J01FA09</t>
  </si>
  <si>
    <t>N06AB04</t>
  </si>
  <si>
    <t>R06AE09</t>
  </si>
  <si>
    <t>C10AB05</t>
  </si>
  <si>
    <t>J01FA10</t>
  </si>
  <si>
    <t>B01AA03</t>
  </si>
  <si>
    <t>C07AB07</t>
  </si>
  <si>
    <t>M01AC06</t>
  </si>
  <si>
    <t>C03EA01</t>
  </si>
  <si>
    <t>C07AB05</t>
  </si>
  <si>
    <t>C09BA04</t>
  </si>
  <si>
    <t>C09DA01</t>
  </si>
  <si>
    <t>M04AA01</t>
  </si>
  <si>
    <t>N06AB06</t>
  </si>
  <si>
    <t>A02BC02</t>
  </si>
  <si>
    <t>C01BC03</t>
  </si>
  <si>
    <t>J01MA02</t>
  </si>
  <si>
    <t>C09AA05</t>
  </si>
  <si>
    <t>G04CA02</t>
  </si>
  <si>
    <t>N06AB10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</si>
  <si>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</si>
  <si>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</si>
  <si>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</si>
  <si>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</si>
  <si>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</si>
  <si>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</si>
  <si>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</si>
  <si>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</si>
  <si>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</si>
  <si>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</si>
  <si>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</si>
  <si>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</si>
  <si>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ZA090</t>
  </si>
  <si>
    <t>Vata buničitá přířezy 37 x 57 cm 2730152</t>
  </si>
  <si>
    <t>ZA439</t>
  </si>
  <si>
    <t>Obinadlo pruban č.  6 427306</t>
  </si>
  <si>
    <t>ZB084</t>
  </si>
  <si>
    <t>Náplast transpore 2,50 cm x 9,14 m 1527-1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</si>
  <si>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</si>
  <si>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</si>
  <si>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</si>
  <si>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</si>
  <si>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ZA787</t>
  </si>
  <si>
    <t>Stříkačka injekční 10 ml 4606108V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</si>
  <si>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</si>
  <si>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</si>
  <si>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</si>
  <si>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</si>
  <si>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</si>
  <si>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</si>
  <si>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</si>
  <si>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</si>
  <si>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ZB762</t>
  </si>
  <si>
    <t>Zkumavka červená 6 ml 456092</t>
  </si>
  <si>
    <t>ZB768</t>
  </si>
  <si>
    <t>Jehla vakuová 216/38 mm zelená 450076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</si>
  <si>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</si>
  <si>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</si>
  <si>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</si>
  <si>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</si>
  <si>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</si>
  <si>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</si>
  <si>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ZB777</t>
  </si>
  <si>
    <t>Zkumavka červená 4 ml gel 454071</t>
  </si>
  <si>
    <t>ZE159</t>
  </si>
  <si>
    <t>Nádoba na kontaminovaný odpad 2 l 15-0003</t>
  </si>
  <si>
    <t>ZG515</t>
  </si>
  <si>
    <t>Zkumavka močová vacuette 10,5 ml bal. á 50 ks 331980455007</t>
  </si>
  <si>
    <t>ZK798</t>
  </si>
  <si>
    <t xml:space="preserve">Zátka combi modrá 4495152 </t>
  </si>
  <si>
    <t>ZL688</t>
  </si>
  <si>
    <t>Proužky Accu-Check Inform IIStrip 50 EU1 á 50 ks 05942861</t>
  </si>
  <si>
    <t>ZA360</t>
  </si>
  <si>
    <t>Jehla sterican 0,5 x 25 mm oranžová 9186158</t>
  </si>
  <si>
    <t>ZA835</t>
  </si>
  <si>
    <t>Jehla injekční 0,6 x   25 mm modrá 4657667</t>
  </si>
  <si>
    <t>ZA836</t>
  </si>
  <si>
    <t>Jehla injekční 0,9 x   70 mm žlutá</t>
  </si>
  <si>
    <t>ZB556</t>
  </si>
  <si>
    <t>Jehla injekční 1,2 x   40 mm růžová 4665120</t>
  </si>
  <si>
    <t>ZD370</t>
  </si>
  <si>
    <t>Rukavice nitril promedica bez p.M á 100 ks 98897</t>
  </si>
  <si>
    <t>ZE668</t>
  </si>
  <si>
    <t>Rukavice latex bez p.zdrsněné L 9421625</t>
  </si>
  <si>
    <t>ZL131</t>
  </si>
  <si>
    <t>Rukavice nitril promedica bez p.L á 100 ks 98898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</si>
  <si>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</si>
  <si>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</si>
  <si>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</si>
  <si>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</si>
  <si>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</si>
  <si>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</si>
  <si>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ZA540</t>
  </si>
  <si>
    <t>Náplast omnifix E 15 cm x 10 m 9006513</t>
  </si>
  <si>
    <t>ZH012</t>
  </si>
  <si>
    <t>Náplast micropore 2,50 cm x 5,00 m 840W</t>
  </si>
  <si>
    <t>ZA737</t>
  </si>
  <si>
    <t>Filtr mini spike modrý 4550234</t>
  </si>
  <si>
    <t>ZA738</t>
  </si>
  <si>
    <t>Filtr mini spike zelený 4550242</t>
  </si>
  <si>
    <t>ZA788</t>
  </si>
  <si>
    <t>Stříkačka injekční 20 ml 4606205V</t>
  </si>
  <si>
    <t>ZA789</t>
  </si>
  <si>
    <t>Stříkačka injekční   2 ml 4606027V</t>
  </si>
  <si>
    <t>ZB615</t>
  </si>
  <si>
    <t>Stříkačka injekční omnifix 3 ml bal. á 100 ks 4617022V</t>
  </si>
  <si>
    <t>ZB844</t>
  </si>
  <si>
    <t>Esmarch 6 x 125 KVS 06125</t>
  </si>
  <si>
    <t>ZB893</t>
  </si>
  <si>
    <t>Stříkačka inzulinová omnican 0,5 ml 100j s jehlou 30 G 9151125S</t>
  </si>
  <si>
    <t>ZC648</t>
  </si>
  <si>
    <t>Elektroda EKG s gelem ovál 51 x 33 mm pro dospělé H-108006</t>
  </si>
  <si>
    <t>ZC769</t>
  </si>
  <si>
    <t>Hadička spojovací HS 1,8 x 450LL 606301</t>
  </si>
  <si>
    <t>ZC800</t>
  </si>
  <si>
    <t>Náústek jednor.s nos.klipem,á 20 ks, DRN3694</t>
  </si>
  <si>
    <t>ZC906</t>
  </si>
  <si>
    <t>Škrtidlo se sponou KVS25500</t>
  </si>
  <si>
    <t>ZD211</t>
  </si>
  <si>
    <t>Kohout trojcestný modrý á 50 ks, RO 301- pouze pro KNM</t>
  </si>
  <si>
    <t>ZD808</t>
  </si>
  <si>
    <t>Kanyla vasofix 22G modrá safety 4269098S-01</t>
  </si>
  <si>
    <t>ZD809</t>
  </si>
  <si>
    <t>Kanyla vasofix 20G růžová safety 4269110S-01</t>
  </si>
  <si>
    <t>ZJ312</t>
  </si>
  <si>
    <t>Sonda žaludeční CH16 1200 mm s RTG linkou bal. á 50 ks 412016</t>
  </si>
  <si>
    <t>ZJ695</t>
  </si>
  <si>
    <t>Sonda žaludeční CH14 1200 mm s RTG linkou bal. á 50 ks 412014</t>
  </si>
  <si>
    <t>ZK977</t>
  </si>
  <si>
    <t>Cévka odsávací CH14 s přerušovačem sání P01173a</t>
  </si>
  <si>
    <t>ZK978</t>
  </si>
  <si>
    <t>Cévka odsávací CH16 s přerušovačem sání P01175a</t>
  </si>
  <si>
    <t>ZC799</t>
  </si>
  <si>
    <t>Filtr hygienický jednorázový DRN3693</t>
  </si>
  <si>
    <t>ZI995</t>
  </si>
  <si>
    <t>Manžeta na měření tlaku k přístroji Ergoselect 706-506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</si>
  <si>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</si>
  <si>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</si>
  <si>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</si>
  <si>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</si>
  <si>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</si>
  <si>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</si>
  <si>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ZL388</t>
  </si>
  <si>
    <t>Rukavice nitril promedica bez p.S á 100 ks 98896</t>
  </si>
  <si>
    <t>ZA746</t>
  </si>
  <si>
    <t>Stříkačka omnifix 1 ml 9161406V</t>
  </si>
  <si>
    <t>ZA763</t>
  </si>
  <si>
    <t>Pohár na moč 250 ml UH 712253</t>
  </si>
  <si>
    <t>ZA790</t>
  </si>
  <si>
    <t>Stříkačka injekční   5 ml 4606051V</t>
  </si>
  <si>
    <t>ZG387</t>
  </si>
  <si>
    <t>Zkumavka 50 ml UH steril. bal. á 250 ks 30 x 115 mm 1003</t>
  </si>
  <si>
    <t>ZL689</t>
  </si>
  <si>
    <t>Roztok Accu-Check Performa Int´l Controls 1+2 level 04861736</t>
  </si>
  <si>
    <t>801087</t>
  </si>
  <si>
    <t>-ACETON P.A. UN 1090   1000 ml</t>
  </si>
  <si>
    <t>910093</t>
  </si>
  <si>
    <t>-CHLOROFORM P.A. UN 1888    1000 ML</t>
  </si>
  <si>
    <t>ZA421</t>
  </si>
  <si>
    <t>Obinadlo elastické idealtex 10 cm x 5 m 931062</t>
  </si>
  <si>
    <t>ZA423</t>
  </si>
  <si>
    <t>Obinadlo elastické idealtex 12 cm x 5 m 9310633</t>
  </si>
  <si>
    <t>ZA443</t>
  </si>
  <si>
    <t>Šátek trojcípý 20001</t>
  </si>
  <si>
    <t>ZB289</t>
  </si>
  <si>
    <t>Válec tlak.stříkačky Medrad SDS-CTP-QFT 1H07169</t>
  </si>
  <si>
    <t>ZB599</t>
  </si>
  <si>
    <t>Kit denní DDK-A pro dávávkovač DDK-A</t>
  </si>
  <si>
    <t>ZB600</t>
  </si>
  <si>
    <t>Kit denní DDK-LU pro systém LU</t>
  </si>
  <si>
    <t>ZC863</t>
  </si>
  <si>
    <t>Hadička spojovací HS 1,8 x 1800LL 606304</t>
  </si>
  <si>
    <t>ZF159</t>
  </si>
  <si>
    <t>Nádoba na kontaminovaný odpad 1 l 15-0002</t>
  </si>
  <si>
    <t>ZJ222</t>
  </si>
  <si>
    <t>Stříkačka injekční ke kitu DDK-A/SYR, bal.á 15 ks, AF-D002</t>
  </si>
  <si>
    <t>ZJ568</t>
  </si>
  <si>
    <t>Roztok Accu-Check senzor komfort Pro Control 1+2 level 03513670</t>
  </si>
  <si>
    <t>ZJ569</t>
  </si>
  <si>
    <t>Proužky Accu-Check senzor komfort Pro Control á 50 ks 04927290</t>
  </si>
  <si>
    <t>ZB905</t>
  </si>
  <si>
    <t>Elektroda defibrilační CPR-D Zoll 8900-0800-01</t>
  </si>
  <si>
    <t>ZC734</t>
  </si>
  <si>
    <t>Vzduchovod ústní guedell   90 mm 24106</t>
  </si>
  <si>
    <t>ZD151</t>
  </si>
  <si>
    <t>Ambuvak pro dospělé vak 1,5 l 7152000</t>
  </si>
  <si>
    <t>ZB587</t>
  </si>
  <si>
    <t>Vzduchovod nosní PVC 8,0/10 579210</t>
  </si>
  <si>
    <t>ZA715</t>
  </si>
  <si>
    <t>Set infuzní intrafix 4062957</t>
  </si>
  <si>
    <t>ZC801</t>
  </si>
  <si>
    <t>Set dýchací jednoráz. DRN3695</t>
  </si>
  <si>
    <t>ZI760</t>
  </si>
  <si>
    <t>Rukavice nitril Sterling bez p.S á 200 ks 13940</t>
  </si>
  <si>
    <t xml:space="preserve">407 - Pracoviště nukleární medicíny                     </t>
  </si>
  <si>
    <t>1</t>
  </si>
  <si>
    <t>0022077</t>
  </si>
  <si>
    <t xml:space="preserve">IOMERON 400                                       </t>
  </si>
  <si>
    <t>0042433</t>
  </si>
  <si>
    <t xml:space="preserve">VISIPAQUE 320 MG I/ML                             </t>
  </si>
  <si>
    <t>0056340</t>
  </si>
  <si>
    <t>0077019</t>
  </si>
  <si>
    <t xml:space="preserve">ULTRAVIST 370                                     </t>
  </si>
  <si>
    <t>0093625</t>
  </si>
  <si>
    <t>0093626</t>
  </si>
  <si>
    <t>0095609</t>
  </si>
  <si>
    <t xml:space="preserve">MICROPAQUE CT                                     </t>
  </si>
  <si>
    <t>0099999</t>
  </si>
  <si>
    <t xml:space="preserve">                                                  </t>
  </si>
  <si>
    <t>9999999</t>
  </si>
  <si>
    <t xml:space="preserve">Nespecifikovany LEK                               </t>
  </si>
  <si>
    <t>0122995</t>
  </si>
  <si>
    <t>2</t>
  </si>
  <si>
    <t>0002013</t>
  </si>
  <si>
    <t xml:space="preserve">90Y-CITRONAN YTTRITÝ INJ.                         </t>
  </si>
  <si>
    <t>0002015</t>
  </si>
  <si>
    <t xml:space="preserve">99MTC-TECHNECISTAN SODNÝ INJ.                     </t>
  </si>
  <si>
    <t>0002016</t>
  </si>
  <si>
    <t xml:space="preserve">99MTC-MEDRONAN INJ.                               </t>
  </si>
  <si>
    <t>0002018</t>
  </si>
  <si>
    <t xml:space="preserve">99MTC-MAKROSALB INJ.                              </t>
  </si>
  <si>
    <t>0002021</t>
  </si>
  <si>
    <t xml:space="preserve">99MTC-NANOKOLOID ALBUMINU INJ.                    </t>
  </si>
  <si>
    <t>0002023</t>
  </si>
  <si>
    <t xml:space="preserve">99MTC-MEFENIN INJ.                                </t>
  </si>
  <si>
    <t>0002025</t>
  </si>
  <si>
    <t xml:space="preserve">99MTC-HM PAO INJ.                                 </t>
  </si>
  <si>
    <t>0002027</t>
  </si>
  <si>
    <t xml:space="preserve">99MTC-MIBI INJ.                                   </t>
  </si>
  <si>
    <t>0002028</t>
  </si>
  <si>
    <t xml:space="preserve">99MTC-DMSA INJ.                                   </t>
  </si>
  <si>
    <t>0002034</t>
  </si>
  <si>
    <t xml:space="preserve">99MTC-DTPA INJ.                                   </t>
  </si>
  <si>
    <t>0002035</t>
  </si>
  <si>
    <t xml:space="preserve">99MTC-MAG3 INJ.                                   </t>
  </si>
  <si>
    <t>0002039</t>
  </si>
  <si>
    <t xml:space="preserve">99MTC-BESILESOMAB INJ.                            </t>
  </si>
  <si>
    <t>0002049</t>
  </si>
  <si>
    <t xml:space="preserve">131I-JODID SODNÝ INJ. DIAGNOST.                   </t>
  </si>
  <si>
    <t>0002057</t>
  </si>
  <si>
    <t xml:space="preserve">201TL-CHLORID THALLNÝ INJ.                        </t>
  </si>
  <si>
    <t>0002060</t>
  </si>
  <si>
    <t xml:space="preserve">99MTC-ERYTROCYTY IN VIVO                          </t>
  </si>
  <si>
    <t>0002061</t>
  </si>
  <si>
    <t xml:space="preserve">99MTC-LEUKOCYTY ZNAČENÉ HM PAO                    </t>
  </si>
  <si>
    <t>0002062</t>
  </si>
  <si>
    <t xml:space="preserve">51CR-ERYTROCYTY VITÁLNÍ                           </t>
  </si>
  <si>
    <t>0002066</t>
  </si>
  <si>
    <t xml:space="preserve">51CR-TROMBOCYTY                                   </t>
  </si>
  <si>
    <t>0002067</t>
  </si>
  <si>
    <t xml:space="preserve">81M-KRYPTON PLYN K INHAL.                         </t>
  </si>
  <si>
    <t>0002072</t>
  </si>
  <si>
    <t xml:space="preserve">123I-MIBG INJ.                                    </t>
  </si>
  <si>
    <t>0002073</t>
  </si>
  <si>
    <t xml:space="preserve">99MTC-OXIDRONÁT DISODNÝ INJ.                      </t>
  </si>
  <si>
    <t>0002074</t>
  </si>
  <si>
    <t xml:space="preserve">99MTC-TETROFOSMIN INJ.                            </t>
  </si>
  <si>
    <t>0002077</t>
  </si>
  <si>
    <t xml:space="preserve">111IN PENTETREOTID INJ.                           </t>
  </si>
  <si>
    <t>0002081</t>
  </si>
  <si>
    <t xml:space="preserve">153SM-EDTMP INJ.                                  </t>
  </si>
  <si>
    <t>0002087</t>
  </si>
  <si>
    <t xml:space="preserve">18F-FDG                                           </t>
  </si>
  <si>
    <t>0002089</t>
  </si>
  <si>
    <t xml:space="preserve">99MTC-BICISÁT INJ.                                </t>
  </si>
  <si>
    <t>0002092</t>
  </si>
  <si>
    <t xml:space="preserve">123I-JOFLUPAN INJ.                                </t>
  </si>
  <si>
    <t>0002095</t>
  </si>
  <si>
    <t xml:space="preserve">99MTC-NANOKOLOID ALB.INJ.                         </t>
  </si>
  <si>
    <t>0002100</t>
  </si>
  <si>
    <t xml:space="preserve">99mTc-HYNIC-TOC inj.                              </t>
  </si>
  <si>
    <t>0002059</t>
  </si>
  <si>
    <t xml:space="preserve">99MTC-ERYTROCYTY VITÁLNÍ                          </t>
  </si>
  <si>
    <t>0002101</t>
  </si>
  <si>
    <t xml:space="preserve">18F FLUOROMETHYLCHOLIN INJ.                       </t>
  </si>
  <si>
    <t>0002099</t>
  </si>
  <si>
    <t xml:space="preserve">18 F-FLT INJ.                                     </t>
  </si>
  <si>
    <t>3</t>
  </si>
  <si>
    <t>0110740</t>
  </si>
  <si>
    <t>VÁLCE (DVA) STERILNÍ, JEDNORÁZOVÉ DO INJEKTORU, CE</t>
  </si>
  <si>
    <t>V</t>
  </si>
  <si>
    <t xml:space="preserve">09547  </t>
  </si>
  <si>
    <t>REGULAČNÍ POPLATEK -- POJIŠTĚNEC OD ÚHRADY POPLATK</t>
  </si>
  <si>
    <t xml:space="preserve">09543  </t>
  </si>
  <si>
    <t>REGULAČNÍ POPLATEK ZA NÁVŠTĚVU -- POPLATEK UHRAZEN</t>
  </si>
  <si>
    <t xml:space="preserve">09511  </t>
  </si>
  <si>
    <t xml:space="preserve">MINIMÁLNÍ KONTAKT LÉKAŘE S PACIENTEM              </t>
  </si>
  <si>
    <t xml:space="preserve">99991  </t>
  </si>
  <si>
    <t>(VZP) KÓD POUZE PRO CENTRA DLE VYHL. 368/2006 - SL</t>
  </si>
  <si>
    <t xml:space="preserve">47241  </t>
  </si>
  <si>
    <t xml:space="preserve">SCINTIGRAFIE SKELETU                              </t>
  </si>
  <si>
    <t xml:space="preserve">47269  </t>
  </si>
  <si>
    <t xml:space="preserve">TOMOGRAFICKÁ SCINTIGRAFIE - SPECT                 </t>
  </si>
  <si>
    <t xml:space="preserve">47237  </t>
  </si>
  <si>
    <t>DETEKCE ZÁNĚTLIVÝCH LOŽISEK POMOCI AUTOLOGNÍCH LEU</t>
  </si>
  <si>
    <t xml:space="preserve">17120  </t>
  </si>
  <si>
    <t>FARMAKOLOGICKÝ TEST K DIAGNOSTICE ISCHEMIE MYOKARD</t>
  </si>
  <si>
    <t xml:space="preserve">17113  </t>
  </si>
  <si>
    <t xml:space="preserve">SPECIALIZOVANÉ ERGOMETRICKÉ VYŠETŘENÍ             </t>
  </si>
  <si>
    <t xml:space="preserve">47259  </t>
  </si>
  <si>
    <t xml:space="preserve">SCINTIGRAFIE PLIC VENTILAČNÍ STATICKÁ             </t>
  </si>
  <si>
    <t xml:space="preserve">47219  </t>
  </si>
  <si>
    <t xml:space="preserve">SCINTIGRAFIE LEDVIN DYNAMICKÁ VČETNĚ STANOVENÍ GF </t>
  </si>
  <si>
    <t xml:space="preserve">47245  </t>
  </si>
  <si>
    <t xml:space="preserve">SCINTIGRAFIE SKELETU CÍLENÁ TŘÍFÁZOVÁ             </t>
  </si>
  <si>
    <t xml:space="preserve">47215  </t>
  </si>
  <si>
    <t xml:space="preserve">SCINTIGRAFIE LEDVIN S VÝPOČTEM RELATIVNÍ FUNKCE   </t>
  </si>
  <si>
    <t xml:space="preserve">47273  </t>
  </si>
  <si>
    <t>KVANTIFIKACE DYNAMICKÝCH A TOMOGRAFICKÝCH SCINTIGR</t>
  </si>
  <si>
    <t xml:space="preserve">47147  </t>
  </si>
  <si>
    <t xml:space="preserve">SCINTIGRAFIE ŠTÍTNÉ ŽLÁZY PROSTÁ                  </t>
  </si>
  <si>
    <t xml:space="preserve">47257  </t>
  </si>
  <si>
    <t xml:space="preserve">SCINTIGRAFIE PLIC PERFÚZNÍ                        </t>
  </si>
  <si>
    <t xml:space="preserve">47153  </t>
  </si>
  <si>
    <t xml:space="preserve">SCINTIGRAFIE PŘÍŠTÍTNÝCH TĚLÍSEK                  </t>
  </si>
  <si>
    <t xml:space="preserve">47163  </t>
  </si>
  <si>
    <t xml:space="preserve">SCINTIGRAFIE EVAKUACE ŽALUDKU                     </t>
  </si>
  <si>
    <t xml:space="preserve">47169  </t>
  </si>
  <si>
    <t>SCINTIGRAFICKÉ VYŠETŘENÍ PŘÍTOMNOSTI MECKELOVA DIV</t>
  </si>
  <si>
    <t xml:space="preserve">47213  </t>
  </si>
  <si>
    <t xml:space="preserve">SCINTIGRAFIE LEDVIN PROSTÁ                        </t>
  </si>
  <si>
    <t xml:space="preserve">47265  </t>
  </si>
  <si>
    <t xml:space="preserve">SCINTIGRAFICKÁ DIAGNOSTIKA ZÁNĚTŮ                 </t>
  </si>
  <si>
    <t xml:space="preserve">47123  </t>
  </si>
  <si>
    <t xml:space="preserve">RADIONUKLIDOVÁ SYNOVEKTOMIE                       </t>
  </si>
  <si>
    <t xml:space="preserve">47302  </t>
  </si>
  <si>
    <t xml:space="preserve">47227  </t>
  </si>
  <si>
    <t>STANOVENÍ OBJEMU KRVE A JEJÍCH SLOŽEK POMOCÍ RADIO</t>
  </si>
  <si>
    <t xml:space="preserve">47267  </t>
  </si>
  <si>
    <t xml:space="preserve">SCINTIGRAFIE  NÁDORU                              </t>
  </si>
  <si>
    <t xml:space="preserve">47185  </t>
  </si>
  <si>
    <t xml:space="preserve">SCINTIGRAFIE JATER A SLEZINY                      </t>
  </si>
  <si>
    <t xml:space="preserve">47263  </t>
  </si>
  <si>
    <t xml:space="preserve">RADIONUKLIDOVÁ LYMFOGRAFIE                        </t>
  </si>
  <si>
    <t xml:space="preserve">47023  </t>
  </si>
  <si>
    <t>KONTROLNÍ VYŠETŘENÍ LÉKAŘEM SE SPECIALIZOVANOU ZPŮ</t>
  </si>
  <si>
    <t xml:space="preserve">47150  </t>
  </si>
  <si>
    <t>OVĚŘENÍ DOZIMETRICKÝCH PODMÍNEK PRO TERAPII ŠTÍTNÉ</t>
  </si>
  <si>
    <t xml:space="preserve">47137  </t>
  </si>
  <si>
    <t xml:space="preserve">RADIONUKLIDOVÁ ANGIOGRAFIE                        </t>
  </si>
  <si>
    <t xml:space="preserve">47197  </t>
  </si>
  <si>
    <t>STANOVENÍ GF MEŘENÍM RADIOAKTIVITY KREVNÍCH VZORKŮ</t>
  </si>
  <si>
    <t xml:space="preserve">47353  </t>
  </si>
  <si>
    <t>POZITRONOVÁ EMISNÍ TOMOGRAFIE (PET) LIMITOVANÉ OBL</t>
  </si>
  <si>
    <t xml:space="preserve">47275  </t>
  </si>
  <si>
    <t xml:space="preserve">SCINTIGRAFIE SENTINELOVÉ UZLINY                   </t>
  </si>
  <si>
    <t xml:space="preserve">47255  </t>
  </si>
  <si>
    <t xml:space="preserve">TOMOGRAFICKÁ SCINTIGRAFIE PERFÚSE MOZKU PO PODÁNÍ </t>
  </si>
  <si>
    <t xml:space="preserve">47221  </t>
  </si>
  <si>
    <t xml:space="preserve">FUNKČNÍ SCINTIGRAFIE TRANSPLANTOVANÉ LEDVINY      </t>
  </si>
  <si>
    <t xml:space="preserve">47119  </t>
  </si>
  <si>
    <t xml:space="preserve">METASTÁZY KOSTÍ - TERAPIE RADIONUKLIDY            </t>
  </si>
  <si>
    <t xml:space="preserve">99999  </t>
  </si>
  <si>
    <t xml:space="preserve">Nespecifikovany vykon                             </t>
  </si>
  <si>
    <t xml:space="preserve">47187  </t>
  </si>
  <si>
    <t xml:space="preserve">SCINTIGRAFIE JATER A ŽLUČOVÝCH CEST DYNAMICKÁ     </t>
  </si>
  <si>
    <t xml:space="preserve">47151  </t>
  </si>
  <si>
    <t xml:space="preserve">CELOTĚLOVÁ SCINTIGRAFIE U KARCINOMU ŠTÍTNÉ ŽLÁZY  </t>
  </si>
  <si>
    <t xml:space="preserve">47351  </t>
  </si>
  <si>
    <t xml:space="preserve">POZITRONOVÁ EMISNÍ TOMOGRAFIE (PET) TRUPU         </t>
  </si>
  <si>
    <t xml:space="preserve">47125  </t>
  </si>
  <si>
    <t xml:space="preserve">KARDIOANGIOGRAFIE FIRST PASS                      </t>
  </si>
  <si>
    <t xml:space="preserve">47165  </t>
  </si>
  <si>
    <t xml:space="preserve">STANOVENÍ GASTROESOFAGEÁLNÍHO REFLUXU             </t>
  </si>
  <si>
    <t xml:space="preserve">47171  </t>
  </si>
  <si>
    <t xml:space="preserve">SCINTIGRAFICKÁ DIAGNOSTIKA KRVÁCENÍ DO GIT        </t>
  </si>
  <si>
    <t xml:space="preserve">47129  </t>
  </si>
  <si>
    <t xml:space="preserve">PERFÚZNÍ SCINTIGRAFIE MYOKARDU V KLIDU            </t>
  </si>
  <si>
    <t xml:space="preserve">47231  </t>
  </si>
  <si>
    <t xml:space="preserve">PŘEŽÍVÁNÍ A LOKALIZACE DESTRUKCE 51Cr ERYTROCYTŮ  </t>
  </si>
  <si>
    <t xml:space="preserve">47133  </t>
  </si>
  <si>
    <t xml:space="preserve">RADIONUKLIDOVÁ VENTRIKULOGRAFIE KLIDOVÁ           </t>
  </si>
  <si>
    <t xml:space="preserve">47233  </t>
  </si>
  <si>
    <t>PŘEŽÍVÁNÍ A LOKALIZACE DESTRUKCE AUTOLOGNÍCH THROM</t>
  </si>
  <si>
    <t xml:space="preserve">09555  </t>
  </si>
  <si>
    <t xml:space="preserve">OŠETŘENÍ DÍTĚTE DO 6 LET                          </t>
  </si>
  <si>
    <t xml:space="preserve">47355  </t>
  </si>
  <si>
    <t>HYBRIDNÍ VÝPOČETNÍ A POZITRONOVÁ EMISNÍ TOMOGRAFIE</t>
  </si>
  <si>
    <t xml:space="preserve">47139  </t>
  </si>
  <si>
    <t xml:space="preserve">RADIONUKLIDOVÁ FLEBOGRAFIE                        </t>
  </si>
  <si>
    <t xml:space="preserve">01 - I. INTERNÍ  KLINIKA                                                             </t>
  </si>
  <si>
    <t xml:space="preserve">02 - II. INTERNÍ  KLINIKA                                                            </t>
  </si>
  <si>
    <t xml:space="preserve">03 - III. INTERNÍ  KLINIKA                                                           </t>
  </si>
  <si>
    <t xml:space="preserve">04 - I. CHIRURGICKÁ KLINIKA                                                          </t>
  </si>
  <si>
    <t xml:space="preserve">05 - II. CHIRURGICKÁ KLINIKA                                                         </t>
  </si>
  <si>
    <t xml:space="preserve">06 - NEUROCHIRURGICKÁ KLINIKA                                                        </t>
  </si>
  <si>
    <t xml:space="preserve">07 - KLINIKA ANESTEZIOLOGIE A RESUSCITACE                                            </t>
  </si>
  <si>
    <t xml:space="preserve">08 - PORODNICKO-GYNEKOLOGICKÁ KLINIKA                                                </t>
  </si>
  <si>
    <t xml:space="preserve">09 - NOVOROZENECKÉ ODDĚLENÍ                                                          </t>
  </si>
  <si>
    <t xml:space="preserve">10 - DĚTSKÁ KLINIKA                                                                  </t>
  </si>
  <si>
    <t xml:space="preserve">11 - ORTOPEDICKÁ KLINIKA                                                             </t>
  </si>
  <si>
    <t xml:space="preserve">12 - UROLOGICKÁ KLINIKA                                                              </t>
  </si>
  <si>
    <t xml:space="preserve">13 - OTOLARYNGOLOGICKÁ KLINIKA                                                       </t>
  </si>
  <si>
    <t xml:space="preserve">14 - OČNÍ KLINIKA                                                                    </t>
  </si>
  <si>
    <t xml:space="preserve">16 - KLINIKA PLICNÍCH NEMOCÍ A TUBERKULÓZY                                           </t>
  </si>
  <si>
    <t xml:space="preserve">17 - NEUROLOGICKÁ KLINIKA                                                            </t>
  </si>
  <si>
    <t xml:space="preserve">18 - KLINIKA PSYCHIATRIE                                                             </t>
  </si>
  <si>
    <t xml:space="preserve">19 - KLINIKA PRACOVNÍHO LÉKAŘSTVÍ                                                    </t>
  </si>
  <si>
    <t xml:space="preserve">20 - KLINIKA CHOROB KOŽNÍCH A POHLAVNÍCH                                             </t>
  </si>
  <si>
    <t xml:space="preserve">21 - ONKOLOGICKÁ KLINIKA                                                             </t>
  </si>
  <si>
    <t xml:space="preserve">22 - KLINIKA NUKLEÁRNÍ MEDICÍNY                                                      </t>
  </si>
  <si>
    <t xml:space="preserve">25 - KLINIKA ÚSTNÍ, ČELISTNÍ A OBLIČEJOVÉ CHIRURGIE                                  </t>
  </si>
  <si>
    <t xml:space="preserve">26 - ODDĚLENÍ REHABILITACE                                                           </t>
  </si>
  <si>
    <t xml:space="preserve">29 - ODDĚLENÍ PLASTICKÉ A ESTETICKÉ CHIRURGIE                                        </t>
  </si>
  <si>
    <t xml:space="preserve">30 - ODDĚLENÍ GERIATRIE                                                              </t>
  </si>
  <si>
    <t xml:space="preserve">31 - TRAUMATOLOGICKÉ ODDĚLENÍ                                                        </t>
  </si>
  <si>
    <t xml:space="preserve">32 - HEMATO-ONKOLOGICKÁ KLINIKA                                                      </t>
  </si>
  <si>
    <t xml:space="preserve">50 - KARDIOCHIRURGICKÁ KLINIKA                                                       </t>
  </si>
  <si>
    <t xml:space="preserve">59 - ODD. INTENZIVNÍ PÉČE CHIRURGICKÝCH OBORŮ                                        </t>
  </si>
  <si>
    <t>01</t>
  </si>
  <si>
    <t>02</t>
  </si>
  <si>
    <t>0002030</t>
  </si>
  <si>
    <t xml:space="preserve">99MTC SÍRA KOLOIDNÍ INJ.                          </t>
  </si>
  <si>
    <t>03</t>
  </si>
  <si>
    <t>04</t>
  </si>
  <si>
    <t>05</t>
  </si>
  <si>
    <t>06</t>
  </si>
  <si>
    <t>07</t>
  </si>
  <si>
    <t xml:space="preserve">47251  </t>
  </si>
  <si>
    <t xml:space="preserve">SCINTIGRAFIE MOZKU STATICKÁ                       </t>
  </si>
  <si>
    <t>08</t>
  </si>
  <si>
    <t>09</t>
  </si>
  <si>
    <t>10</t>
  </si>
  <si>
    <t xml:space="preserve">47181  </t>
  </si>
  <si>
    <t xml:space="preserve">STANOVENÍ ZTRÁT BÍLKOVIN GIT                      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</si>
  <si>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</si>
  <si>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</si>
  <si>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</si>
  <si>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</si>
  <si>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</si>
  <si>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</si>
  <si>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</si>
  <si>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</si>
  <si>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</si>
  <si>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</si>
  <si>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0002050</t>
  </si>
  <si>
    <t xml:space="preserve">131I-JODID SODNÝ INJ. TERAP.                      </t>
  </si>
  <si>
    <t>0002075</t>
  </si>
  <si>
    <t xml:space="preserve">131I JODID SODNÝ DIAGN.PERORÁLNÍ                  </t>
  </si>
  <si>
    <t>0002097</t>
  </si>
  <si>
    <t>99Y-IB</t>
  </si>
  <si>
    <t>4F7</t>
  </si>
  <si>
    <t>0072972</t>
  </si>
  <si>
    <t xml:space="preserve">AMOKSIKLAV 1,2 G                                  </t>
  </si>
  <si>
    <t>0002076</t>
  </si>
  <si>
    <t xml:space="preserve">131I JODID SODNÝ TERAP.PERORÁLNÍ                  </t>
  </si>
  <si>
    <t xml:space="preserve">00880  </t>
  </si>
  <si>
    <t>ROZLIŠENÍ VYKÁZANÉ HOSPITALIZACE JAKO: = NOVÁ HOSP</t>
  </si>
  <si>
    <t xml:space="preserve">00601  </t>
  </si>
  <si>
    <t xml:space="preserve">OD TYPU 01 - PRO NEMOCNICE TYPU 3, (KATEGORIE 6)  </t>
  </si>
  <si>
    <t xml:space="preserve">00881  </t>
  </si>
  <si>
    <t>ROZLIŠENÍ VYKÁZANÉ HOSPITALIZACE JAKO: = POKRAČOVÁ</t>
  </si>
  <si>
    <t xml:space="preserve">09544  </t>
  </si>
  <si>
    <t>REGULAČNÍ POPLATEK ZA KAŽDÝ DEN LŮŽKOVÉ PÉČE -- PO</t>
  </si>
  <si>
    <t xml:space="preserve">00602  </t>
  </si>
  <si>
    <t xml:space="preserve">OD TYPU 02 - PRO NEMOCNICE TYPU 3, (KATEGORIE 6)  </t>
  </si>
  <si>
    <t xml:space="preserve">00699  </t>
  </si>
  <si>
    <t>OD TYPU 99 - PRO NEMOCNICE TYPU 3, (KATEGORIE 6) -</t>
  </si>
  <si>
    <t xml:space="preserve">47021  </t>
  </si>
  <si>
    <t>KOMPLEXNÍ VYŠETŘENÍ LÉKAŘEM SE SPECIALIZOVANOU ZPŮ</t>
  </si>
  <si>
    <t xml:space="preserve">47111  </t>
  </si>
  <si>
    <t xml:space="preserve">MALIGNÍ THYREOIDEA - TERAPIE RADIONUKLIDY         </t>
  </si>
  <si>
    <t xml:space="preserve">47022  </t>
  </si>
  <si>
    <t>CÍLENÉ VYŠETŘENÍ LÉKAŘEM SE SPECIALIZOVANOU ZPŮSOB</t>
  </si>
  <si>
    <t xml:space="preserve">47113  </t>
  </si>
  <si>
    <t xml:space="preserve">HYPERTHYREOSA - TERAPIE RADIONUKLIDY              </t>
  </si>
  <si>
    <t xml:space="preserve">47115  </t>
  </si>
  <si>
    <t xml:space="preserve">INDUKCE HYPOTHYREOSY - TERAPIE RADIONUKLIDY       </t>
  </si>
  <si>
    <t>25</t>
  </si>
  <si>
    <t>26</t>
  </si>
  <si>
    <t>29</t>
  </si>
  <si>
    <t>30</t>
  </si>
  <si>
    <t>31</t>
  </si>
  <si>
    <t>32</t>
  </si>
  <si>
    <t xml:space="preserve">99Y-IBRITUMOMAB TIUXETAN INJ.                     </t>
  </si>
  <si>
    <t>0002058</t>
  </si>
  <si>
    <t xml:space="preserve">99MTC-ERYTROCYTY ALTEROVANÉ                       </t>
  </si>
  <si>
    <t xml:space="preserve">47223  </t>
  </si>
  <si>
    <t xml:space="preserve">SCINTIGRAFIE VARLAT A SCROTA                      </t>
  </si>
  <si>
    <t xml:space="preserve">47311  </t>
  </si>
  <si>
    <t xml:space="preserve">MALIGNÍ LYMFOMY - TERAPIE RADIONUKLIDY            </t>
  </si>
  <si>
    <t xml:space="preserve">47239  </t>
  </si>
  <si>
    <t>SCINTIGRAFIE SLEZINY ZNAČENÝMI ALTEROVANÝMI ERYTRO</t>
  </si>
  <si>
    <t>50</t>
  </si>
  <si>
    <t>59</t>
  </si>
  <si>
    <t>06301</t>
  </si>
  <si>
    <t>A</t>
  </si>
  <si>
    <t xml:space="preserve">MALIGNÍ ONEMOCNĚNÍ TRÁVICÍHO SYSTÉMU BEZ CC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</si>
  <si>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</si>
  <si>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</si>
  <si>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</si>
  <si>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</si>
  <si>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10333</t>
  </si>
  <si>
    <t xml:space="preserve">JINÉ ENDOKRINNÍ PORUCHY S MCC                                                                       </t>
  </si>
  <si>
    <t>17321</t>
  </si>
  <si>
    <t>C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</si>
  <si>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</si>
  <si>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</si>
  <si>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</si>
  <si>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</si>
  <si>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</si>
  <si>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</si>
  <si>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</si>
  <si>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 xml:space="preserve">33 - ODDĚLENÍ KLINICKÉ BIOCHEMIE                                                     </t>
  </si>
  <si>
    <t xml:space="preserve">34 - KLINIKA RADIOLOGICKÁ                                                            </t>
  </si>
  <si>
    <t xml:space="preserve">37 - ÚSTAV PATOLOGIE                                                                 </t>
  </si>
  <si>
    <t xml:space="preserve">40 - ÚSTAV MIKROBIOLOGIE                                                             </t>
  </si>
  <si>
    <t xml:space="preserve">41 - ÚSTAV IMUNOLOGIE                                                                </t>
  </si>
  <si>
    <t>101</t>
  </si>
  <si>
    <t xml:space="preserve">87427  </t>
  </si>
  <si>
    <t>CYTOLOGICKÉ NÁTĚRY  NECENTRIFUGOVANÉ TEKUTINY - 4-</t>
  </si>
  <si>
    <t>202</t>
  </si>
  <si>
    <t>603</t>
  </si>
  <si>
    <t xml:space="preserve">82056  </t>
  </si>
  <si>
    <t>MIKROSKOPICKÉ STANOVENÍ MIKROBIÁLNÍHO OBRAZU POŠEV</t>
  </si>
  <si>
    <t>706</t>
  </si>
  <si>
    <t xml:space="preserve">89143  </t>
  </si>
  <si>
    <t xml:space="preserve">RTG BŘICHA                                        </t>
  </si>
  <si>
    <t>818</t>
  </si>
  <si>
    <t xml:space="preserve">96167  </t>
  </si>
  <si>
    <t>KREVNÍ OBRAZ S PĚTI POPULAČNÍM DIFERENCIÁLNÍM POČT</t>
  </si>
  <si>
    <t xml:space="preserve">96315  </t>
  </si>
  <si>
    <t>ANALÝZA KREVNÍHO NÁTĚRU PANOPTICKY OBARVENÉHO. IND</t>
  </si>
  <si>
    <t xml:space="preserve">96847  </t>
  </si>
  <si>
    <t>FIBRIN/FIBRINOGEN DEGRADAČNÍ PRODUKTY SEMIKVANTITA</t>
  </si>
  <si>
    <t xml:space="preserve">96621  </t>
  </si>
  <si>
    <t xml:space="preserve">AKTIVOVANÝ PARTIALNÍ TROMBOPLASTINOVÝ TEST (APTT) </t>
  </si>
  <si>
    <t xml:space="preserve">96711  </t>
  </si>
  <si>
    <t>PANOPTICKÉ OBARVENÍ NÁTĚRU PERIFERNÍ KRVE NEBO ASP</t>
  </si>
  <si>
    <t xml:space="preserve">96857  </t>
  </si>
  <si>
    <t>STANOVENÍ POČTU RETIKULOCYTŮ NA AUTOMATICKÉM ANALY</t>
  </si>
  <si>
    <t xml:space="preserve">96321  </t>
  </si>
  <si>
    <t xml:space="preserve">POČET TROMBOCYTŮ MIKROSKOPICKY                    </t>
  </si>
  <si>
    <t xml:space="preserve">96889  </t>
  </si>
  <si>
    <t xml:space="preserve">TROMBIN GENERAČNÍ ČAS                             </t>
  </si>
  <si>
    <t>33</t>
  </si>
  <si>
    <t>801</t>
  </si>
  <si>
    <t xml:space="preserve">93151  </t>
  </si>
  <si>
    <t xml:space="preserve">FERRITIN                                          </t>
  </si>
  <si>
    <t xml:space="preserve">81681  </t>
  </si>
  <si>
    <t xml:space="preserve">25-HYDROXYVITAMIN D (25 OHD)                      </t>
  </si>
  <si>
    <t xml:space="preserve">81269  </t>
  </si>
  <si>
    <t xml:space="preserve">ANGIOTENSIN KONVERTUJÍCÍ ENZYM V SÉRU (ACE)       </t>
  </si>
  <si>
    <t xml:space="preserve">81427  </t>
  </si>
  <si>
    <t xml:space="preserve">FOSFOR ANORGANICKÝ                                </t>
  </si>
  <si>
    <t xml:space="preserve">93195  </t>
  </si>
  <si>
    <t xml:space="preserve">TYREOTROPIN (TSH)                                 </t>
  </si>
  <si>
    <t xml:space="preserve">81465  </t>
  </si>
  <si>
    <t xml:space="preserve">HOŘČÍK                                            </t>
  </si>
  <si>
    <t xml:space="preserve">93185  </t>
  </si>
  <si>
    <t xml:space="preserve">TRIJODTYRONIN CELKOVÝ (TT3)                       </t>
  </si>
  <si>
    <t xml:space="preserve">93217  </t>
  </si>
  <si>
    <t xml:space="preserve">AUTOPROTILÁTKY PROTI MIKROSOMÁLNÍMU ANTIGENU      </t>
  </si>
  <si>
    <t xml:space="preserve">81169  </t>
  </si>
  <si>
    <t xml:space="preserve">KREATININ STATIM                                  </t>
  </si>
  <si>
    <t xml:space="preserve">81329  </t>
  </si>
  <si>
    <t xml:space="preserve">ALBUMIN (SÉRUM)                                   </t>
  </si>
  <si>
    <t xml:space="preserve">81473  </t>
  </si>
  <si>
    <t xml:space="preserve">CHOLESTEROL HDL                                   </t>
  </si>
  <si>
    <t xml:space="preserve">93231  </t>
  </si>
  <si>
    <t xml:space="preserve">TYREOGLOBULIN AUTOPROTILÁTKY                      </t>
  </si>
  <si>
    <t xml:space="preserve">81527  </t>
  </si>
  <si>
    <t xml:space="preserve">CHOLESTEROL LDL                                   </t>
  </si>
  <si>
    <t xml:space="preserve">93263  </t>
  </si>
  <si>
    <t xml:space="preserve">KARBOHYDRÁT-DEFICIENTNÍ TRANSFERIN (CDT)          </t>
  </si>
  <si>
    <t xml:space="preserve">81111  </t>
  </si>
  <si>
    <t xml:space="preserve">A L T  STATIM                                     </t>
  </si>
  <si>
    <t xml:space="preserve">81137  </t>
  </si>
  <si>
    <t xml:space="preserve">UREA STATIM                                       </t>
  </si>
  <si>
    <t xml:space="preserve">81533  </t>
  </si>
  <si>
    <t xml:space="preserve">LIPÁZA                                            </t>
  </si>
  <si>
    <t xml:space="preserve">81641  </t>
  </si>
  <si>
    <t xml:space="preserve">ŽELEZO CELKOVÉ                                    </t>
  </si>
  <si>
    <t xml:space="preserve">81363  </t>
  </si>
  <si>
    <t xml:space="preserve">BILIRUBIN KONJUGOVANÝ                             </t>
  </si>
  <si>
    <t xml:space="preserve">93131  </t>
  </si>
  <si>
    <t xml:space="preserve">KORTISOL                                          </t>
  </si>
  <si>
    <t xml:space="preserve">81625  </t>
  </si>
  <si>
    <t xml:space="preserve">VÁPNÍK CELKOVÝ                                    </t>
  </si>
  <si>
    <t xml:space="preserve">93189  </t>
  </si>
  <si>
    <t xml:space="preserve">TYROXIN VOLNÝ (FT4)                               </t>
  </si>
  <si>
    <t xml:space="preserve">81731  </t>
  </si>
  <si>
    <t>STANOVENÍ NATRIURETICKÝCH PEPTIDŮ V SÉRU A V PLAZM</t>
  </si>
  <si>
    <t xml:space="preserve">81237  </t>
  </si>
  <si>
    <t xml:space="preserve">TROPONIN - T NEBO I ELISA                         </t>
  </si>
  <si>
    <t xml:space="preserve">93141  </t>
  </si>
  <si>
    <t xml:space="preserve">KALCITONIN                                        </t>
  </si>
  <si>
    <t xml:space="preserve">93187  </t>
  </si>
  <si>
    <t xml:space="preserve">TYROXIN CELKOVÝ (TT4)                             </t>
  </si>
  <si>
    <t xml:space="preserve">93245  </t>
  </si>
  <si>
    <t xml:space="preserve">TRIJODTYRONIN VOLNÝ (FT3)                         </t>
  </si>
  <si>
    <t xml:space="preserve">81561  </t>
  </si>
  <si>
    <t xml:space="preserve">PRŮKAZ OKULTNÍHO KRVÁCENÍ                         </t>
  </si>
  <si>
    <t xml:space="preserve">81345  </t>
  </si>
  <si>
    <t xml:space="preserve">AMYLÁZA                                           </t>
  </si>
  <si>
    <t xml:space="preserve">81139  </t>
  </si>
  <si>
    <t xml:space="preserve">VÁPNÍK CELKOVÝ STATIM                             </t>
  </si>
  <si>
    <t xml:space="preserve">81629  </t>
  </si>
  <si>
    <t xml:space="preserve">VAZEBNÁ KAPACITA ŽELEZA                           </t>
  </si>
  <si>
    <t xml:space="preserve">93115  </t>
  </si>
  <si>
    <t xml:space="preserve">FOLÁTY                                            </t>
  </si>
  <si>
    <t xml:space="preserve">93235  </t>
  </si>
  <si>
    <t xml:space="preserve">AUTOPROTILÁTKY PROTI RECEPTORŮM (hTSH)            </t>
  </si>
  <si>
    <t xml:space="preserve">91153  </t>
  </si>
  <si>
    <t xml:space="preserve">STANOVENÍ  C - REAKTIVNÍHO PROTEINU               </t>
  </si>
  <si>
    <t xml:space="preserve">93213  </t>
  </si>
  <si>
    <t xml:space="preserve">VITAMIN B12                                       </t>
  </si>
  <si>
    <t xml:space="preserve">81145  </t>
  </si>
  <si>
    <t xml:space="preserve">DRASLÍK STATIM                                    </t>
  </si>
  <si>
    <t xml:space="preserve">93223  </t>
  </si>
  <si>
    <t xml:space="preserve">NÁDOROVÉ ANTIGENY CA - TYPU                       </t>
  </si>
  <si>
    <t xml:space="preserve">91169  </t>
  </si>
  <si>
    <t xml:space="preserve">STANOVENÍ LEHKÝCH ŘETĚZCŮ LAMBDA                  </t>
  </si>
  <si>
    <t xml:space="preserve">81135  </t>
  </si>
  <si>
    <t xml:space="preserve">SODÍK STATIM                                      </t>
  </si>
  <si>
    <t xml:space="preserve">81147  </t>
  </si>
  <si>
    <t xml:space="preserve">FOSFATÁZA ALKALICKÁ STATIM                        </t>
  </si>
  <si>
    <t xml:space="preserve">81165  </t>
  </si>
  <si>
    <t xml:space="preserve">KREATINKINÁZA (CK) STATIM                         </t>
  </si>
  <si>
    <t xml:space="preserve">81121  </t>
  </si>
  <si>
    <t xml:space="preserve">BILIRUBIN CELKOVÝ STATIM                          </t>
  </si>
  <si>
    <t xml:space="preserve">93199  </t>
  </si>
  <si>
    <t xml:space="preserve">TYREOGLOBULIN (TG)                                </t>
  </si>
  <si>
    <t xml:space="preserve">91167  </t>
  </si>
  <si>
    <t xml:space="preserve">STANOVENÍ LEHKÝCH ŘETĚZCU KAPPA                   </t>
  </si>
  <si>
    <t xml:space="preserve">93171  </t>
  </si>
  <si>
    <t xml:space="preserve">PARATHORMON                                       </t>
  </si>
  <si>
    <t xml:space="preserve">81157  </t>
  </si>
  <si>
    <t xml:space="preserve">CHLORIDY STATIM                                   </t>
  </si>
  <si>
    <t xml:space="preserve">81721  </t>
  </si>
  <si>
    <t>IMUNOTURBIDIMETRICKÉ A/NEBO IMUNONEFELOMETRICKÉ ST</t>
  </si>
  <si>
    <t xml:space="preserve">81113  </t>
  </si>
  <si>
    <t xml:space="preserve">A S T  STATIM                                     </t>
  </si>
  <si>
    <t xml:space="preserve">91197  </t>
  </si>
  <si>
    <t xml:space="preserve">STANOVENÍ CYTOKINU ELISA                          </t>
  </si>
  <si>
    <t>34</t>
  </si>
  <si>
    <t>809</t>
  </si>
  <si>
    <t xml:space="preserve">89313  </t>
  </si>
  <si>
    <t xml:space="preserve">PERKUTÁNNÍ PUNKCE NEBO BIOPSIE ŘÍZENÁ RDG METODOU </t>
  </si>
  <si>
    <t xml:space="preserve">89131  </t>
  </si>
  <si>
    <t xml:space="preserve">RTG HRUDNÍKU                                      </t>
  </si>
  <si>
    <t xml:space="preserve">89713  </t>
  </si>
  <si>
    <t>MR ZOBRAZENÍ HLAVY, KONČETIN, KLOUBU, JEDNOHO ÚSEK</t>
  </si>
  <si>
    <t xml:space="preserve">89615  </t>
  </si>
  <si>
    <t>CT VYŠETŘENÍ S VĚTŠÍM POČTEM SKENŮ (NAD 30), BEZ P</t>
  </si>
  <si>
    <t xml:space="preserve">89127  </t>
  </si>
  <si>
    <t xml:space="preserve">RTG KOSTÍ A KLOUBŮ KONČETIN                       </t>
  </si>
  <si>
    <t xml:space="preserve">89611  </t>
  </si>
  <si>
    <t xml:space="preserve">CT VYŠETŘENÍ HLAVY NEBO TĚLA NATIVNÍ A KONTRASTNÍ </t>
  </si>
  <si>
    <t xml:space="preserve">89111  </t>
  </si>
  <si>
    <t xml:space="preserve">RTG PRSTŮ A ZÁPRSTNÍCH KŮSTEK RUKY NEBO NOHY      </t>
  </si>
  <si>
    <t xml:space="preserve">89125  </t>
  </si>
  <si>
    <t xml:space="preserve">RTG RAMENNÍHO KLOUBU                              </t>
  </si>
  <si>
    <t xml:space="preserve">89117  </t>
  </si>
  <si>
    <t xml:space="preserve">RTG KRKU A KRČNÍ PÁTEŘE                           </t>
  </si>
  <si>
    <t xml:space="preserve">89129  </t>
  </si>
  <si>
    <t xml:space="preserve">RTG ŽEBER A STERNA                                </t>
  </si>
  <si>
    <t>37</t>
  </si>
  <si>
    <t>807</t>
  </si>
  <si>
    <t xml:space="preserve">87435  </t>
  </si>
  <si>
    <t>STANDARDNÍ CYTOLOGICKÉ BARVENÍ,  ZA 4-10  PREPARÁT</t>
  </si>
  <si>
    <t xml:space="preserve">87525  </t>
  </si>
  <si>
    <t>STANOVENÍ CYTOLOGICKÉ DIAGNÓZY III. STUPNĚ OBTÍŽNO</t>
  </si>
  <si>
    <t xml:space="preserve">87449  </t>
  </si>
  <si>
    <t xml:space="preserve">SCREENINGOVÉ ODEČÍTÁNÍ CYTOLOGICKÝCH NÁLEZŮ (ZA 1 </t>
  </si>
  <si>
    <t xml:space="preserve">87519  </t>
  </si>
  <si>
    <t>STANOVENÍ CYTOLOGICKÉ DIAGNÓZY II. STUPNĚ OBTÍŽNOS</t>
  </si>
  <si>
    <t xml:space="preserve">87231  </t>
  </si>
  <si>
    <t xml:space="preserve">IMUNOHISTOCHEMIE (ZA KAŽDÝ MARKER Z 1 BLOKU)      </t>
  </si>
  <si>
    <t xml:space="preserve">87513  </t>
  </si>
  <si>
    <t>STANOVENÍ CYTOLOGICKÉ DIAGNÓZY I. STUPNĚ OBTÍŽNOST</t>
  </si>
  <si>
    <t>40</t>
  </si>
  <si>
    <t xml:space="preserve">82079  </t>
  </si>
  <si>
    <t>STANOVENÍ PROTILÁTEK PROTI ANTIGENŮM VIRŮ (MIMO VI</t>
  </si>
  <si>
    <t xml:space="preserve">82025  </t>
  </si>
  <si>
    <t xml:space="preserve">KULTIVAČNÍ VYŠETŘENÍ NA GO                        </t>
  </si>
  <si>
    <t xml:space="preserve">82065  </t>
  </si>
  <si>
    <t xml:space="preserve">STANOVENÍ CITLIVOSTI NA ATB KVANTITATIVNÍ METODOU </t>
  </si>
  <si>
    <t xml:space="preserve">82003  </t>
  </si>
  <si>
    <t>TELEFONICKÁ KONZULTACE K MIKROBIOLOGICKÉMU, PARAZI</t>
  </si>
  <si>
    <t xml:space="preserve">82057  </t>
  </si>
  <si>
    <t xml:space="preserve">IDENTIFIKACE KMENE ORIENTAČNÍ JEDNODUCHÝM TESTEM  </t>
  </si>
  <si>
    <t xml:space="preserve">82001  </t>
  </si>
  <si>
    <t>KONSULTACE K MIKROBIOLOGICKÉMU, PARAZITOLOGICKÉMU,</t>
  </si>
  <si>
    <t>41</t>
  </si>
  <si>
    <t xml:space="preserve">91131  </t>
  </si>
  <si>
    <t xml:space="preserve">STANOVENÍ IgA                                     </t>
  </si>
  <si>
    <t xml:space="preserve">91133  </t>
  </si>
  <si>
    <t xml:space="preserve">STANOVENÍ IgM                                     </t>
  </si>
  <si>
    <t xml:space="preserve">91129  </t>
  </si>
  <si>
    <t xml:space="preserve">STANOVENÍ IgG                                     </t>
  </si>
  <si>
    <t xml:space="preserve">91317  </t>
  </si>
  <si>
    <t>PRŮKAZ ANTINUKLEÁRNÍCH PROTILÁTEK - JINÉ SUBSTRÁTY</t>
  </si>
  <si>
    <t xml:space="preserve">91189  </t>
  </si>
  <si>
    <t xml:space="preserve">STANOVENÍ IgE                                     </t>
  </si>
  <si>
    <t xml:space="preserve">91263  </t>
  </si>
  <si>
    <t xml:space="preserve">STANOVENÍ ANTI SS-A/Ro Ab ELISA                   </t>
  </si>
  <si>
    <t xml:space="preserve">91501  </t>
  </si>
  <si>
    <t>STANOVENÍ HLADIN REVMATOIDNÍHO FAKTORU (RF) NEFELO</t>
  </si>
  <si>
    <t xml:space="preserve">91269  </t>
  </si>
  <si>
    <t xml:space="preserve">STANOVENÍ ANTI U1-RNP Ab ELISA                    </t>
  </si>
  <si>
    <t xml:space="preserve">91323  </t>
  </si>
  <si>
    <t xml:space="preserve">PRŮKAZ ANCA IF                                    </t>
  </si>
  <si>
    <t xml:space="preserve">91355  </t>
  </si>
  <si>
    <t xml:space="preserve">STANOVENÍ CIK METODOU PEG-IKEM                    </t>
  </si>
  <si>
    <t xml:space="preserve">82241  </t>
  </si>
  <si>
    <t>IN VITRO STIMULACE T LYMFOCYTŮ SPECIFICKÝMI ANTIGE</t>
  </si>
  <si>
    <t xml:space="preserve">91567  </t>
  </si>
  <si>
    <t xml:space="preserve">IMUNOANALYTICKÉ STANOVENÍ AUTOPROTILÁTEK          </t>
  </si>
  <si>
    <t xml:space="preserve">91161  </t>
  </si>
  <si>
    <t xml:space="preserve">STANOVENÍ C4 SLOŽKY KOMPLEMENTU                   </t>
  </si>
  <si>
    <t xml:space="preserve">91159  </t>
  </si>
  <si>
    <t xml:space="preserve">STANOVENÍ C3 SLOŽKY KOMPLEMENTU                   </t>
  </si>
  <si>
    <t xml:space="preserve">91149  </t>
  </si>
  <si>
    <t xml:space="preserve">STANOVENÍ A1 - ANTITRYPSINU                       </t>
  </si>
  <si>
    <t xml:space="preserve">91267  </t>
  </si>
  <si>
    <t xml:space="preserve">STANOVENÍ ANTI Sm Ab ELISA                        </t>
  </si>
  <si>
    <t xml:space="preserve">91261  </t>
  </si>
  <si>
    <t xml:space="preserve">STANOVENÍ ANTI ENA Ab ELISA                       </t>
  </si>
  <si>
    <t xml:space="preserve">91265  </t>
  </si>
  <si>
    <t xml:space="preserve">STANOVENÍ ANTI SS-B/La Ab ELISA                   </t>
  </si>
  <si>
    <t xml:space="preserve">91271  </t>
  </si>
  <si>
    <t xml:space="preserve">STANOVENÍ ANTI Scl-70 Ab ELISA                    </t>
  </si>
  <si>
    <t>00601</t>
  </si>
  <si>
    <t xml:space="preserve">Ošetřovací den      </t>
  </si>
  <si>
    <t>00602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</si>
</sst>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63"/>
      <name val="Calibri"/>
      <family val="2"/>
      <charset val="238"/>
    </font>
    <font>
      <b/>
      <sz val="10"/>
      <color indexed="63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35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2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16" fillId="0" borderId="0"/>
    <xf numFmtId="0" fontId="17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18" fillId="0" borderId="0"/>
    <xf numFmtId="0" fontId="16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0" fontId="30" fillId="0" borderId="0"/>
    <xf numFmtId="0" fontId="31" fillId="0" borderId="0"/>
    <xf numFmtId="0" fontId="36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767">
    <xf numFmtId="0" fontId="0" fillId="0" borderId="0" xfId="0"/>
    <xf numFmtId="0" fontId="37" fillId="2" borderId="22" xfId="81" applyFont="1" applyFill="1" applyBorder="1"/>
    <xf numFmtId="0" fontId="38" fillId="2" borderId="23" xfId="81" applyFont="1" applyFill="1" applyBorder="1"/>
    <xf numFmtId="3" fontId="38" fillId="2" borderId="24" xfId="81" applyNumberFormat="1" applyFont="1" applyFill="1" applyBorder="1"/>
    <xf numFmtId="10" fontId="38" fillId="2" borderId="25" xfId="81" applyNumberFormat="1" applyFont="1" applyFill="1" applyBorder="1"/>
    <xf numFmtId="0" fontId="38" fillId="4" borderId="23" xfId="81" applyFont="1" applyFill="1" applyBorder="1"/>
    <xf numFmtId="3" fontId="39" fillId="0" borderId="10" xfId="26" applyNumberFormat="1" applyFont="1" applyFill="1" applyBorder="1" applyAlignment="1">
      <alignment horizontal="center"/>
    </xf>
    <xf numFmtId="3" fontId="39" fillId="0" borderId="12" xfId="26" applyNumberFormat="1" applyFont="1" applyFill="1" applyBorder="1" applyAlignment="1">
      <alignment horizontal="center"/>
    </xf>
    <xf numFmtId="3" fontId="39" fillId="0" borderId="29" xfId="26" applyNumberFormat="1" applyFont="1" applyFill="1" applyBorder="1" applyAlignment="1">
      <alignment horizontal="center"/>
    </xf>
    <xf numFmtId="3" fontId="39" fillId="0" borderId="30" xfId="26" applyNumberFormat="1" applyFont="1" applyFill="1" applyBorder="1" applyAlignment="1">
      <alignment horizontal="center"/>
    </xf>
    <xf numFmtId="3" fontId="38" fillId="4" borderId="24" xfId="81" applyNumberFormat="1" applyFont="1" applyFill="1" applyBorder="1"/>
    <xf numFmtId="10" fontId="38" fillId="4" borderId="25" xfId="81" applyNumberFormat="1" applyFont="1" applyFill="1" applyBorder="1"/>
    <xf numFmtId="172" fontId="38" fillId="3" borderId="24" xfId="81" applyNumberFormat="1" applyFont="1" applyFill="1" applyBorder="1"/>
    <xf numFmtId="10" fontId="38" fillId="3" borderId="25" xfId="81" applyNumberFormat="1" applyFont="1" applyFill="1" applyBorder="1" applyAlignment="1"/>
    <xf numFmtId="0" fontId="39" fillId="5" borderId="0" xfId="74" applyFont="1" applyFill="1"/>
    <xf numFmtId="0" fontId="45" fillId="5" borderId="0" xfId="74" applyFont="1" applyFill="1"/>
    <xf numFmtId="3" fontId="37" fillId="5" borderId="29" xfId="81" applyNumberFormat="1" applyFont="1" applyFill="1" applyBorder="1"/>
    <xf numFmtId="10" fontId="37" fillId="5" borderId="30" xfId="81" applyNumberFormat="1" applyFont="1" applyFill="1" applyBorder="1"/>
    <xf numFmtId="3" fontId="37" fillId="5" borderId="10" xfId="81" applyNumberFormat="1" applyFont="1" applyFill="1" applyBorder="1"/>
    <xf numFmtId="10" fontId="37" fillId="5" borderId="12" xfId="81" applyNumberFormat="1" applyFont="1" applyFill="1" applyBorder="1"/>
    <xf numFmtId="3" fontId="37" fillId="5" borderId="14" xfId="81" applyNumberFormat="1" applyFont="1" applyFill="1" applyBorder="1"/>
    <xf numFmtId="10" fontId="37" fillId="5" borderId="16" xfId="81" applyNumberFormat="1" applyFont="1" applyFill="1" applyBorder="1"/>
    <xf numFmtId="0" fontId="37" fillId="5" borderId="0" xfId="81" applyFont="1" applyFill="1"/>
    <xf numFmtId="10" fontId="37" fillId="5" borderId="0" xfId="81" applyNumberFormat="1" applyFont="1" applyFill="1"/>
    <xf numFmtId="0" fontId="50" fillId="2" borderId="38" xfId="0" applyFont="1" applyFill="1" applyBorder="1" applyAlignment="1">
      <alignment vertical="top"/>
    </xf>
    <xf numFmtId="0" fontId="50" fillId="2" borderId="39" xfId="0" applyFont="1" applyFill="1" applyBorder="1" applyAlignment="1">
      <alignment vertical="top"/>
    </xf>
    <xf numFmtId="0" fontId="47" fillId="2" borderId="39" xfId="0" applyFont="1" applyFill="1" applyBorder="1" applyAlignment="1">
      <alignment vertical="top"/>
    </xf>
    <xf numFmtId="0" fontId="51" fillId="2" borderId="39" xfId="0" applyFont="1" applyFill="1" applyBorder="1" applyAlignment="1">
      <alignment vertical="top"/>
    </xf>
    <xf numFmtId="0" fontId="49" fillId="2" borderId="39" xfId="0" applyFont="1" applyFill="1" applyBorder="1" applyAlignment="1">
      <alignment vertical="top"/>
    </xf>
    <xf numFmtId="0" fontId="47" fillId="2" borderId="40" xfId="0" applyFont="1" applyFill="1" applyBorder="1" applyAlignment="1">
      <alignment vertical="top"/>
    </xf>
    <xf numFmtId="0" fontId="50" fillId="2" borderId="10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center" vertical="center"/>
    </xf>
    <xf numFmtId="0" fontId="50" fillId="2" borderId="27" xfId="0" applyFont="1" applyFill="1" applyBorder="1" applyAlignment="1">
      <alignment horizontal="center" vertical="center"/>
    </xf>
    <xf numFmtId="0" fontId="51" fillId="2" borderId="26" xfId="0" applyFont="1" applyFill="1" applyBorder="1" applyAlignment="1">
      <alignment horizontal="center" vertical="center" wrapText="1"/>
    </xf>
    <xf numFmtId="0" fontId="51" fillId="2" borderId="28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3" fontId="37" fillId="5" borderId="5" xfId="81" applyNumberFormat="1" applyFont="1" applyFill="1" applyBorder="1"/>
    <xf numFmtId="3" fontId="37" fillId="5" borderId="34" xfId="81" applyNumberFormat="1" applyFont="1" applyFill="1" applyBorder="1"/>
    <xf numFmtId="3" fontId="37" fillId="5" borderId="30" xfId="81" applyNumberFormat="1" applyFont="1" applyFill="1" applyBorder="1"/>
    <xf numFmtId="3" fontId="37" fillId="5" borderId="11" xfId="81" applyNumberFormat="1" applyFont="1" applyFill="1" applyBorder="1"/>
    <xf numFmtId="3" fontId="37" fillId="5" borderId="12" xfId="81" applyNumberFormat="1" applyFont="1" applyFill="1" applyBorder="1"/>
    <xf numFmtId="3" fontId="37" fillId="5" borderId="15" xfId="81" applyNumberFormat="1" applyFont="1" applyFill="1" applyBorder="1"/>
    <xf numFmtId="3" fontId="37" fillId="5" borderId="16" xfId="81" applyNumberFormat="1" applyFont="1" applyFill="1" applyBorder="1"/>
    <xf numFmtId="3" fontId="38" fillId="2" borderId="32" xfId="81" applyNumberFormat="1" applyFont="1" applyFill="1" applyBorder="1"/>
    <xf numFmtId="3" fontId="38" fillId="2" borderId="25" xfId="81" applyNumberFormat="1" applyFont="1" applyFill="1" applyBorder="1"/>
    <xf numFmtId="3" fontId="38" fillId="4" borderId="32" xfId="81" applyNumberFormat="1" applyFont="1" applyFill="1" applyBorder="1"/>
    <xf numFmtId="3" fontId="38" fillId="4" borderId="25" xfId="81" applyNumberFormat="1" applyFont="1" applyFill="1" applyBorder="1"/>
    <xf numFmtId="172" fontId="38" fillId="3" borderId="32" xfId="81" applyNumberFormat="1" applyFont="1" applyFill="1" applyBorder="1"/>
    <xf numFmtId="172" fontId="38" fillId="3" borderId="25" xfId="81" applyNumberFormat="1" applyFont="1" applyFill="1" applyBorder="1"/>
    <xf numFmtId="0" fontId="44" fillId="2" borderId="28" xfId="74" applyFont="1" applyFill="1" applyBorder="1" applyAlignment="1">
      <alignment horizontal="center"/>
    </xf>
    <xf numFmtId="0" fontId="44" fillId="2" borderId="27" xfId="74" applyFont="1" applyFill="1" applyBorder="1" applyAlignment="1">
      <alignment horizontal="center"/>
    </xf>
    <xf numFmtId="0" fontId="44" fillId="2" borderId="29" xfId="81" applyFont="1" applyFill="1" applyBorder="1" applyAlignment="1">
      <alignment horizontal="center"/>
    </xf>
    <xf numFmtId="0" fontId="44" fillId="2" borderId="30" xfId="81" applyFont="1" applyFill="1" applyBorder="1" applyAlignment="1">
      <alignment horizontal="center"/>
    </xf>
    <xf numFmtId="0" fontId="52" fillId="0" borderId="2" xfId="0" applyFont="1" applyFill="1" applyBorder="1"/>
    <xf numFmtId="0" fontId="52" fillId="0" borderId="3" xfId="0" applyFont="1" applyFill="1" applyBorder="1"/>
    <xf numFmtId="3" fontId="38" fillId="0" borderId="32" xfId="78" applyNumberFormat="1" applyFont="1" applyFill="1" applyBorder="1" applyAlignment="1">
      <alignment horizontal="right"/>
    </xf>
    <xf numFmtId="9" fontId="38" fillId="0" borderId="32" xfId="78" applyNumberFormat="1" applyFont="1" applyFill="1" applyBorder="1" applyAlignment="1">
      <alignment horizontal="right"/>
    </xf>
    <xf numFmtId="3" fontId="38" fillId="0" borderId="25" xfId="78" applyNumberFormat="1" applyFont="1" applyFill="1" applyBorder="1" applyAlignment="1">
      <alignment horizontal="right"/>
    </xf>
    <xf numFmtId="0" fontId="44" fillId="2" borderId="26" xfId="81" applyFont="1" applyFill="1" applyBorder="1" applyAlignment="1">
      <alignment horizont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45" fillId="0" borderId="0" xfId="0" applyFont="1" applyFill="1"/>
    <xf numFmtId="0" fontId="45" fillId="0" borderId="49" xfId="0" applyFont="1" applyFill="1" applyBorder="1" applyAlignment="1"/>
    <xf numFmtId="0" fontId="54" fillId="0" borderId="0" xfId="0" applyFont="1" applyFill="1" applyBorder="1" applyAlignment="1"/>
    <xf numFmtId="0" fontId="45" fillId="0" borderId="55" xfId="0" applyFont="1" applyFill="1" applyBorder="1"/>
    <xf numFmtId="0" fontId="0" fillId="0" borderId="0" xfId="0" applyFill="1"/>
    <xf numFmtId="0" fontId="0" fillId="0" borderId="55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46" fillId="0" borderId="8" xfId="0" applyNumberFormat="1" applyFont="1" applyFill="1" applyBorder="1" applyAlignment="1">
      <alignment horizontal="right" vertical="top"/>
    </xf>
    <xf numFmtId="3" fontId="46" fillId="0" borderId="6" xfId="0" applyNumberFormat="1" applyFont="1" applyFill="1" applyBorder="1" applyAlignment="1">
      <alignment horizontal="right" vertical="top"/>
    </xf>
    <xf numFmtId="3" fontId="47" fillId="0" borderId="6" xfId="0" applyNumberFormat="1" applyFont="1" applyFill="1" applyBorder="1" applyAlignment="1">
      <alignment horizontal="right" vertical="top"/>
    </xf>
    <xf numFmtId="3" fontId="46" fillId="0" borderId="13" xfId="0" applyNumberFormat="1" applyFont="1" applyFill="1" applyBorder="1" applyAlignment="1">
      <alignment horizontal="right" vertical="top"/>
    </xf>
    <xf numFmtId="3" fontId="46" fillId="0" borderId="11" xfId="0" applyNumberFormat="1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horizontal="right" vertical="top"/>
    </xf>
    <xf numFmtId="3" fontId="48" fillId="0" borderId="13" xfId="0" applyNumberFormat="1" applyFont="1" applyFill="1" applyBorder="1" applyAlignment="1">
      <alignment horizontal="right" vertical="top"/>
    </xf>
    <xf numFmtId="3" fontId="48" fillId="0" borderId="11" xfId="0" applyNumberFormat="1" applyFont="1" applyFill="1" applyBorder="1" applyAlignment="1">
      <alignment horizontal="right" vertical="top"/>
    </xf>
    <xf numFmtId="3" fontId="49" fillId="0" borderId="11" xfId="0" applyNumberFormat="1" applyFont="1" applyFill="1" applyBorder="1" applyAlignment="1">
      <alignment horizontal="right" vertical="top"/>
    </xf>
    <xf numFmtId="3" fontId="46" fillId="0" borderId="37" xfId="0" applyNumberFormat="1" applyFont="1" applyFill="1" applyBorder="1" applyAlignment="1">
      <alignment horizontal="right" vertical="top"/>
    </xf>
    <xf numFmtId="3" fontId="46" fillId="0" borderId="28" xfId="0" applyNumberFormat="1" applyFont="1" applyFill="1" applyBorder="1" applyAlignment="1">
      <alignment horizontal="right" vertical="top"/>
    </xf>
    <xf numFmtId="3" fontId="47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9" xfId="82" applyFont="1" applyFill="1" applyBorder="1" applyAlignment="1"/>
    <xf numFmtId="0" fontId="1" fillId="0" borderId="0" xfId="78" applyFill="1"/>
    <xf numFmtId="0" fontId="39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56" fillId="0" borderId="55" xfId="0" applyFont="1" applyFill="1" applyBorder="1" applyAlignment="1"/>
    <xf numFmtId="165" fontId="3" fillId="0" borderId="81" xfId="53" applyNumberFormat="1" applyFont="1" applyFill="1" applyBorder="1"/>
    <xf numFmtId="9" fontId="3" fillId="0" borderId="81" xfId="53" applyNumberFormat="1" applyFont="1" applyFill="1" applyBorder="1"/>
    <xf numFmtId="3" fontId="19" fillId="0" borderId="0" xfId="76" applyNumberFormat="1" applyFont="1" applyFill="1" applyBorder="1"/>
    <xf numFmtId="3" fontId="4" fillId="0" borderId="0" xfId="76" applyNumberFormat="1" applyFill="1"/>
    <xf numFmtId="0" fontId="2" fillId="0" borderId="55" xfId="26" applyFont="1" applyFill="1" applyBorder="1" applyAlignment="1"/>
    <xf numFmtId="3" fontId="40" fillId="0" borderId="0" xfId="26" applyNumberFormat="1" applyFont="1" applyFill="1" applyBorder="1"/>
    <xf numFmtId="9" fontId="19" fillId="0" borderId="0" xfId="76" applyNumberFormat="1" applyFont="1" applyFill="1" applyBorder="1" applyAlignment="1">
      <alignment horizontal="right"/>
    </xf>
    <xf numFmtId="9" fontId="19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39" fillId="0" borderId="0" xfId="26" applyFont="1" applyFill="1"/>
    <xf numFmtId="0" fontId="39" fillId="0" borderId="55" xfId="26" applyFont="1" applyFill="1" applyBorder="1" applyAlignment="1"/>
    <xf numFmtId="3" fontId="41" fillId="0" borderId="0" xfId="26" applyNumberFormat="1" applyFont="1" applyFill="1" applyBorder="1" applyAlignment="1">
      <alignment horizontal="center" vertical="center"/>
    </xf>
    <xf numFmtId="0" fontId="42" fillId="0" borderId="0" xfId="26" applyFont="1" applyFill="1" applyBorder="1" applyAlignment="1">
      <alignment horizontal="right"/>
    </xf>
    <xf numFmtId="171" fontId="39" fillId="0" borderId="29" xfId="26" applyNumberFormat="1" applyFont="1" applyFill="1" applyBorder="1"/>
    <xf numFmtId="9" fontId="39" fillId="0" borderId="30" xfId="26" applyNumberFormat="1" applyFont="1" applyFill="1" applyBorder="1"/>
    <xf numFmtId="171" fontId="39" fillId="0" borderId="52" xfId="26" applyNumberFormat="1" applyFont="1" applyFill="1" applyBorder="1"/>
    <xf numFmtId="9" fontId="42" fillId="0" borderId="0" xfId="26" applyNumberFormat="1" applyFont="1" applyFill="1" applyBorder="1" applyAlignment="1">
      <alignment horizontal="right"/>
    </xf>
    <xf numFmtId="171" fontId="39" fillId="0" borderId="10" xfId="26" applyNumberFormat="1" applyFont="1" applyFill="1" applyBorder="1"/>
    <xf numFmtId="9" fontId="39" fillId="0" borderId="12" xfId="26" applyNumberFormat="1" applyFont="1" applyFill="1" applyBorder="1"/>
    <xf numFmtId="171" fontId="39" fillId="0" borderId="41" xfId="26" applyNumberFormat="1" applyFont="1" applyFill="1" applyBorder="1"/>
    <xf numFmtId="3" fontId="43" fillId="0" borderId="0" xfId="26" applyNumberFormat="1" applyFont="1" applyFill="1" applyBorder="1"/>
    <xf numFmtId="171" fontId="39" fillId="0" borderId="26" xfId="26" applyNumberFormat="1" applyFont="1" applyFill="1" applyBorder="1"/>
    <xf numFmtId="9" fontId="39" fillId="0" borderId="27" xfId="26" applyNumberFormat="1" applyFont="1" applyFill="1" applyBorder="1"/>
    <xf numFmtId="171" fontId="39" fillId="0" borderId="54" xfId="26" applyNumberFormat="1" applyFont="1" applyFill="1" applyBorder="1"/>
    <xf numFmtId="0" fontId="5" fillId="0" borderId="0" xfId="26" applyFont="1" applyFill="1"/>
    <xf numFmtId="0" fontId="14" fillId="0" borderId="49" xfId="26" applyFont="1" applyFill="1" applyBorder="1" applyAlignment="1">
      <alignment vertical="center"/>
    </xf>
    <xf numFmtId="169" fontId="14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20" fillId="0" borderId="0" xfId="26" applyFont="1" applyFill="1"/>
    <xf numFmtId="3" fontId="20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0" fontId="56" fillId="0" borderId="0" xfId="0" applyFont="1" applyFill="1" applyBorder="1" applyAlignment="1"/>
    <xf numFmtId="3" fontId="0" fillId="0" borderId="0" xfId="0" applyNumberFormat="1" applyFill="1" applyBorder="1" applyAlignment="1"/>
    <xf numFmtId="0" fontId="45" fillId="0" borderId="35" xfId="0" applyFont="1" applyFill="1" applyBorder="1" applyAlignment="1"/>
    <xf numFmtId="0" fontId="45" fillId="0" borderId="36" xfId="0" applyFont="1" applyFill="1" applyBorder="1" applyAlignment="1"/>
    <xf numFmtId="0" fontId="45" fillId="0" borderId="73" xfId="0" applyFont="1" applyFill="1" applyBorder="1" applyAlignment="1"/>
    <xf numFmtId="0" fontId="38" fillId="2" borderId="31" xfId="78" applyFont="1" applyFill="1" applyBorder="1" applyAlignment="1">
      <alignment horizontal="right"/>
    </xf>
    <xf numFmtId="3" fontId="38" fillId="2" borderId="72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2" borderId="79" xfId="53" applyFont="1" applyFill="1" applyBorder="1" applyAlignment="1">
      <alignment horizontal="right"/>
    </xf>
    <xf numFmtId="3" fontId="39" fillId="7" borderId="11" xfId="26" applyNumberFormat="1" applyFont="1" applyFill="1" applyBorder="1"/>
    <xf numFmtId="3" fontId="39" fillId="7" borderId="6" xfId="26" applyNumberFormat="1" applyFont="1" applyFill="1" applyBorder="1"/>
    <xf numFmtId="3" fontId="44" fillId="2" borderId="24" xfId="26" applyNumberFormat="1" applyFont="1" applyFill="1" applyBorder="1"/>
    <xf numFmtId="3" fontId="44" fillId="2" borderId="32" xfId="26" applyNumberFormat="1" applyFont="1" applyFill="1" applyBorder="1"/>
    <xf numFmtId="3" fontId="44" fillId="4" borderId="24" xfId="26" applyNumberFormat="1" applyFont="1" applyFill="1" applyBorder="1"/>
    <xf numFmtId="3" fontId="44" fillId="7" borderId="4" xfId="26" applyNumberFormat="1" applyFont="1" applyFill="1" applyBorder="1"/>
    <xf numFmtId="3" fontId="44" fillId="7" borderId="9" xfId="26" applyNumberFormat="1" applyFont="1" applyFill="1" applyBorder="1"/>
    <xf numFmtId="3" fontId="44" fillId="2" borderId="31" xfId="26" applyNumberFormat="1" applyFont="1" applyFill="1" applyBorder="1"/>
    <xf numFmtId="3" fontId="39" fillId="7" borderId="5" xfId="26" applyNumberFormat="1" applyFont="1" applyFill="1" applyBorder="1"/>
    <xf numFmtId="3" fontId="39" fillId="7" borderId="10" xfId="26" applyNumberFormat="1" applyFont="1" applyFill="1" applyBorder="1"/>
    <xf numFmtId="3" fontId="39" fillId="5" borderId="0" xfId="26" applyNumberFormat="1" applyFont="1" applyFill="1" applyBorder="1"/>
    <xf numFmtId="3" fontId="66" fillId="5" borderId="0" xfId="26" applyNumberFormat="1" applyFont="1" applyFill="1" applyBorder="1"/>
    <xf numFmtId="168" fontId="39" fillId="5" borderId="0" xfId="26" applyNumberFormat="1" applyFont="1" applyFill="1" applyBorder="1"/>
    <xf numFmtId="0" fontId="44" fillId="2" borderId="1" xfId="26" applyNumberFormat="1" applyFont="1" applyFill="1" applyBorder="1" applyAlignment="1">
      <alignment horizontal="center"/>
    </xf>
    <xf numFmtId="0" fontId="44" fillId="2" borderId="2" xfId="26" applyNumberFormat="1" applyFont="1" applyFill="1" applyBorder="1" applyAlignment="1">
      <alignment horizontal="center"/>
    </xf>
    <xf numFmtId="168" fontId="44" fillId="2" borderId="3" xfId="26" applyNumberFormat="1" applyFont="1" applyFill="1" applyBorder="1" applyAlignment="1">
      <alignment horizontal="center"/>
    </xf>
    <xf numFmtId="3" fontId="44" fillId="2" borderId="24" xfId="26" applyNumberFormat="1" applyFont="1" applyFill="1" applyBorder="1" applyAlignment="1">
      <alignment horizontal="center"/>
    </xf>
    <xf numFmtId="168" fontId="44" fillId="2" borderId="25" xfId="26" applyNumberFormat="1" applyFont="1" applyFill="1" applyBorder="1" applyAlignment="1">
      <alignment horizontal="center"/>
    </xf>
    <xf numFmtId="168" fontId="44" fillId="7" borderId="7" xfId="86" applyNumberFormat="1" applyFont="1" applyFill="1" applyBorder="1" applyAlignment="1">
      <alignment horizontal="right"/>
    </xf>
    <xf numFmtId="3" fontId="39" fillId="7" borderId="8" xfId="26" applyNumberFormat="1" applyFont="1" applyFill="1" applyBorder="1"/>
    <xf numFmtId="168" fontId="44" fillId="7" borderId="7" xfId="86" applyNumberFormat="1" applyFont="1" applyFill="1" applyBorder="1"/>
    <xf numFmtId="168" fontId="44" fillId="7" borderId="12" xfId="86" applyNumberFormat="1" applyFont="1" applyFill="1" applyBorder="1" applyAlignment="1">
      <alignment horizontal="right"/>
    </xf>
    <xf numFmtId="3" fontId="39" fillId="7" borderId="13" xfId="26" applyNumberFormat="1" applyFont="1" applyFill="1" applyBorder="1"/>
    <xf numFmtId="168" fontId="44" fillId="7" borderId="12" xfId="86" applyNumberFormat="1" applyFont="1" applyFill="1" applyBorder="1"/>
    <xf numFmtId="168" fontId="44" fillId="2" borderId="25" xfId="86" applyNumberFormat="1" applyFont="1" applyFill="1" applyBorder="1" applyAlignment="1">
      <alignment horizontal="right"/>
    </xf>
    <xf numFmtId="3" fontId="44" fillId="2" borderId="33" xfId="26" applyNumberFormat="1" applyFont="1" applyFill="1" applyBorder="1"/>
    <xf numFmtId="168" fontId="44" fillId="2" borderId="25" xfId="86" applyNumberFormat="1" applyFont="1" applyFill="1" applyBorder="1"/>
    <xf numFmtId="3" fontId="44" fillId="2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 applyAlignment="1">
      <alignment horizontal="left"/>
    </xf>
    <xf numFmtId="3" fontId="40" fillId="7" borderId="0" xfId="26" applyNumberFormat="1" applyFont="1" applyFill="1" applyBorder="1"/>
    <xf numFmtId="0" fontId="44" fillId="3" borderId="1" xfId="26" applyNumberFormat="1" applyFont="1" applyFill="1" applyBorder="1" applyAlignment="1">
      <alignment horizontal="center"/>
    </xf>
    <xf numFmtId="0" fontId="44" fillId="3" borderId="2" xfId="26" applyNumberFormat="1" applyFont="1" applyFill="1" applyBorder="1" applyAlignment="1">
      <alignment horizontal="center"/>
    </xf>
    <xf numFmtId="168" fontId="44" fillId="3" borderId="3" xfId="26" applyNumberFormat="1" applyFont="1" applyFill="1" applyBorder="1" applyAlignment="1">
      <alignment horizontal="center"/>
    </xf>
    <xf numFmtId="3" fontId="44" fillId="3" borderId="24" xfId="26" applyNumberFormat="1" applyFont="1" applyFill="1" applyBorder="1" applyAlignment="1">
      <alignment horizontal="center"/>
    </xf>
    <xf numFmtId="168" fontId="44" fillId="3" borderId="25" xfId="26" applyNumberFormat="1" applyFont="1" applyFill="1" applyBorder="1" applyAlignment="1">
      <alignment horizontal="center"/>
    </xf>
    <xf numFmtId="3" fontId="39" fillId="7" borderId="29" xfId="26" applyNumberFormat="1" applyFont="1" applyFill="1" applyBorder="1" applyAlignment="1">
      <alignment horizontal="center"/>
    </xf>
    <xf numFmtId="3" fontId="39" fillId="7" borderId="30" xfId="26" applyNumberFormat="1" applyFont="1" applyFill="1" applyBorder="1" applyAlignment="1">
      <alignment horizontal="center"/>
    </xf>
    <xf numFmtId="3" fontId="39" fillId="7" borderId="10" xfId="26" applyNumberFormat="1" applyFont="1" applyFill="1" applyBorder="1" applyAlignment="1">
      <alignment horizontal="center"/>
    </xf>
    <xf numFmtId="3" fontId="39" fillId="7" borderId="12" xfId="26" applyNumberFormat="1" applyFont="1" applyFill="1" applyBorder="1" applyAlignment="1">
      <alignment horizontal="center"/>
    </xf>
    <xf numFmtId="3" fontId="44" fillId="3" borderId="31" xfId="26" applyNumberFormat="1" applyFont="1" applyFill="1" applyBorder="1"/>
    <xf numFmtId="3" fontId="44" fillId="3" borderId="24" xfId="26" applyNumberFormat="1" applyFont="1" applyFill="1" applyBorder="1"/>
    <xf numFmtId="3" fontId="44" fillId="3" borderId="32" xfId="26" applyNumberFormat="1" applyFont="1" applyFill="1" applyBorder="1"/>
    <xf numFmtId="168" fontId="44" fillId="3" borderId="25" xfId="86" applyNumberFormat="1" applyFont="1" applyFill="1" applyBorder="1" applyAlignment="1">
      <alignment horizontal="right"/>
    </xf>
    <xf numFmtId="168" fontId="44" fillId="3" borderId="25" xfId="86" applyNumberFormat="1" applyFont="1" applyFill="1" applyBorder="1"/>
    <xf numFmtId="3" fontId="44" fillId="3" borderId="25" xfId="26" applyNumberFormat="1" applyFont="1" applyFill="1" applyBorder="1" applyAlignment="1">
      <alignment horizontal="center"/>
    </xf>
    <xf numFmtId="3" fontId="44" fillId="7" borderId="0" xfId="26" applyNumberFormat="1" applyFont="1" applyFill="1" applyBorder="1"/>
    <xf numFmtId="3" fontId="39" fillId="7" borderId="0" xfId="26" applyNumberFormat="1" applyFont="1" applyFill="1" applyBorder="1"/>
    <xf numFmtId="168" fontId="39" fillId="7" borderId="0" xfId="26" applyNumberFormat="1" applyFont="1" applyFill="1" applyBorder="1"/>
    <xf numFmtId="0" fontId="44" fillId="6" borderId="1" xfId="26" applyNumberFormat="1" applyFont="1" applyFill="1" applyBorder="1" applyAlignment="1">
      <alignment horizontal="center"/>
    </xf>
    <xf numFmtId="0" fontId="44" fillId="6" borderId="2" xfId="26" applyNumberFormat="1" applyFont="1" applyFill="1" applyBorder="1" applyAlignment="1">
      <alignment horizontal="center"/>
    </xf>
    <xf numFmtId="0" fontId="44" fillId="6" borderId="3" xfId="26" applyNumberFormat="1" applyFont="1" applyFill="1" applyBorder="1" applyAlignment="1">
      <alignment horizontal="center"/>
    </xf>
    <xf numFmtId="3" fontId="44" fillId="7" borderId="18" xfId="26" applyNumberFormat="1" applyFont="1" applyFill="1" applyBorder="1"/>
    <xf numFmtId="168" fontId="44" fillId="7" borderId="18" xfId="86" applyNumberFormat="1" applyFont="1" applyFill="1" applyBorder="1"/>
    <xf numFmtId="3" fontId="44" fillId="7" borderId="19" xfId="26" applyNumberFormat="1" applyFont="1" applyFill="1" applyBorder="1"/>
    <xf numFmtId="168" fontId="44" fillId="7" borderId="19" xfId="86" applyNumberFormat="1" applyFont="1" applyFill="1" applyBorder="1"/>
    <xf numFmtId="3" fontId="44" fillId="6" borderId="31" xfId="26" applyNumberFormat="1" applyFont="1" applyFill="1" applyBorder="1"/>
    <xf numFmtId="3" fontId="44" fillId="6" borderId="24" xfId="26" applyNumberFormat="1" applyFont="1" applyFill="1" applyBorder="1"/>
    <xf numFmtId="3" fontId="44" fillId="6" borderId="32" xfId="26" applyNumberFormat="1" applyFont="1" applyFill="1" applyBorder="1"/>
    <xf numFmtId="168" fontId="44" fillId="6" borderId="25" xfId="86" applyNumberFormat="1" applyFont="1" applyFill="1" applyBorder="1" applyAlignment="1">
      <alignment horizontal="right"/>
    </xf>
    <xf numFmtId="3" fontId="44" fillId="6" borderId="33" xfId="26" applyNumberFormat="1" applyFont="1" applyFill="1" applyBorder="1"/>
    <xf numFmtId="168" fontId="44" fillId="6" borderId="58" xfId="86" applyNumberFormat="1" applyFont="1" applyFill="1" applyBorder="1"/>
    <xf numFmtId="168" fontId="39" fillId="7" borderId="0" xfId="26" applyNumberFormat="1" applyFont="1" applyFill="1" applyBorder="1" applyAlignment="1">
      <alignment horizontal="right"/>
    </xf>
    <xf numFmtId="0" fontId="44" fillId="4" borderId="1" xfId="26" applyNumberFormat="1" applyFont="1" applyFill="1" applyBorder="1" applyAlignment="1">
      <alignment horizontal="center"/>
    </xf>
    <xf numFmtId="0" fontId="44" fillId="4" borderId="2" xfId="26" applyNumberFormat="1" applyFont="1" applyFill="1" applyBorder="1" applyAlignment="1">
      <alignment horizontal="center"/>
    </xf>
    <xf numFmtId="168" fontId="44" fillId="4" borderId="3" xfId="26" applyNumberFormat="1" applyFont="1" applyFill="1" applyBorder="1" applyAlignment="1">
      <alignment horizontal="center"/>
    </xf>
    <xf numFmtId="3" fontId="44" fillId="4" borderId="24" xfId="26" applyNumberFormat="1" applyFont="1" applyFill="1" applyBorder="1" applyAlignment="1">
      <alignment horizontal="center"/>
    </xf>
    <xf numFmtId="168" fontId="44" fillId="4" borderId="25" xfId="26" applyNumberFormat="1" applyFont="1" applyFill="1" applyBorder="1" applyAlignment="1">
      <alignment horizontal="center"/>
    </xf>
    <xf numFmtId="3" fontId="44" fillId="4" borderId="31" xfId="26" applyNumberFormat="1" applyFont="1" applyFill="1" applyBorder="1"/>
    <xf numFmtId="3" fontId="44" fillId="4" borderId="32" xfId="26" applyNumberFormat="1" applyFont="1" applyFill="1" applyBorder="1"/>
    <xf numFmtId="168" fontId="44" fillId="4" borderId="25" xfId="86" applyNumberFormat="1" applyFont="1" applyFill="1" applyBorder="1" applyAlignment="1">
      <alignment horizontal="right"/>
    </xf>
    <xf numFmtId="3" fontId="44" fillId="4" borderId="33" xfId="26" applyNumberFormat="1" applyFont="1" applyFill="1" applyBorder="1"/>
    <xf numFmtId="168" fontId="44" fillId="4" borderId="25" xfId="86" applyNumberFormat="1" applyFont="1" applyFill="1" applyBorder="1"/>
    <xf numFmtId="3" fontId="44" fillId="4" borderId="25" xfId="26" applyNumberFormat="1" applyFont="1" applyFill="1" applyBorder="1" applyAlignment="1">
      <alignment horizontal="center"/>
    </xf>
    <xf numFmtId="3" fontId="63" fillId="0" borderId="0" xfId="26" applyNumberFormat="1" applyFont="1" applyFill="1" applyBorder="1" applyAlignment="1">
      <alignment horizontal="right" vertical="top"/>
    </xf>
    <xf numFmtId="0" fontId="53" fillId="0" borderId="0" xfId="0" applyFont="1" applyFill="1" applyBorder="1" applyAlignment="1">
      <alignment horizontal="right" vertical="top"/>
    </xf>
    <xf numFmtId="3" fontId="63" fillId="0" borderId="2" xfId="26" applyNumberFormat="1" applyFont="1" applyFill="1" applyBorder="1" applyAlignment="1">
      <alignment horizontal="right" vertical="top"/>
    </xf>
    <xf numFmtId="0" fontId="53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44" fillId="2" borderId="51" xfId="26" quotePrefix="1" applyNumberFormat="1" applyFont="1" applyFill="1" applyBorder="1" applyAlignment="1">
      <alignment horizontal="center"/>
    </xf>
    <xf numFmtId="171" fontId="44" fillId="2" borderId="9" xfId="26" quotePrefix="1" applyNumberFormat="1" applyFont="1" applyFill="1" applyBorder="1" applyAlignment="1">
      <alignment horizontal="center"/>
    </xf>
    <xf numFmtId="171" fontId="44" fillId="2" borderId="53" xfId="26" quotePrefix="1" applyNumberFormat="1" applyFont="1" applyFill="1" applyBorder="1" applyAlignment="1">
      <alignment horizontal="center"/>
    </xf>
    <xf numFmtId="0" fontId="39" fillId="2" borderId="35" xfId="26" applyFont="1" applyFill="1" applyBorder="1"/>
    <xf numFmtId="0" fontId="3" fillId="2" borderId="73" xfId="33" applyFont="1" applyFill="1" applyBorder="1" applyAlignment="1">
      <alignment horizontal="center" vertical="center"/>
    </xf>
    <xf numFmtId="9" fontId="3" fillId="0" borderId="80" xfId="53" applyNumberFormat="1" applyFont="1" applyFill="1" applyBorder="1"/>
    <xf numFmtId="0" fontId="35" fillId="3" borderId="10" xfId="1" applyFill="1" applyBorder="1"/>
    <xf numFmtId="0" fontId="45" fillId="0" borderId="30" xfId="0" applyFont="1" applyBorder="1" applyAlignment="1"/>
    <xf numFmtId="0" fontId="35" fillId="3" borderId="5" xfId="1" applyFill="1" applyBorder="1"/>
    <xf numFmtId="0" fontId="45" fillId="5" borderId="7" xfId="0" applyFont="1" applyFill="1" applyBorder="1"/>
    <xf numFmtId="0" fontId="35" fillId="6" borderId="5" xfId="1" applyFill="1" applyBorder="1"/>
    <xf numFmtId="0" fontId="45" fillId="5" borderId="12" xfId="0" applyFont="1" applyFill="1" applyBorder="1"/>
    <xf numFmtId="0" fontId="35" fillId="6" borderId="71" xfId="1" applyFill="1" applyBorder="1"/>
    <xf numFmtId="0" fontId="45" fillId="5" borderId="27" xfId="0" applyFont="1" applyFill="1" applyBorder="1"/>
    <xf numFmtId="0" fontId="45" fillId="5" borderId="49" xfId="0" applyFont="1" applyFill="1" applyBorder="1"/>
    <xf numFmtId="0" fontId="35" fillId="2" borderId="5" xfId="1" applyFill="1" applyBorder="1"/>
    <xf numFmtId="0" fontId="45" fillId="5" borderId="55" xfId="0" applyFont="1" applyFill="1" applyBorder="1"/>
    <xf numFmtId="0" fontId="35" fillId="4" borderId="5" xfId="1" applyFill="1" applyBorder="1"/>
    <xf numFmtId="9" fontId="47" fillId="0" borderId="7" xfId="0" applyNumberFormat="1" applyFont="1" applyFill="1" applyBorder="1" applyAlignment="1">
      <alignment horizontal="right" vertical="top"/>
    </xf>
    <xf numFmtId="9" fontId="47" fillId="0" borderId="12" xfId="0" applyNumberFormat="1" applyFont="1" applyFill="1" applyBorder="1" applyAlignment="1">
      <alignment horizontal="right" vertical="top"/>
    </xf>
    <xf numFmtId="9" fontId="49" fillId="0" borderId="12" xfId="0" applyNumberFormat="1" applyFont="1" applyFill="1" applyBorder="1" applyAlignment="1">
      <alignment horizontal="right" vertical="top"/>
    </xf>
    <xf numFmtId="9" fontId="47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9" fillId="0" borderId="0" xfId="76" applyFont="1" applyFill="1"/>
    <xf numFmtId="0" fontId="39" fillId="0" borderId="0" xfId="26" applyFont="1" applyFill="1" applyBorder="1" applyAlignment="1"/>
    <xf numFmtId="0" fontId="39" fillId="0" borderId="2" xfId="76" applyFont="1" applyFill="1" applyBorder="1" applyAlignment="1"/>
    <xf numFmtId="0" fontId="44" fillId="2" borderId="79" xfId="53" applyFont="1" applyFill="1" applyBorder="1" applyAlignment="1">
      <alignment horizontal="right"/>
    </xf>
    <xf numFmtId="165" fontId="44" fillId="0" borderId="84" xfId="53" applyNumberFormat="1" applyFont="1" applyFill="1" applyBorder="1"/>
    <xf numFmtId="165" fontId="44" fillId="0" borderId="85" xfId="53" applyNumberFormat="1" applyFont="1" applyFill="1" applyBorder="1"/>
    <xf numFmtId="9" fontId="44" fillId="0" borderId="86" xfId="83" applyNumberFormat="1" applyFont="1" applyFill="1" applyBorder="1"/>
    <xf numFmtId="170" fontId="44" fillId="0" borderId="84" xfId="53" applyNumberFormat="1" applyFont="1" applyFill="1" applyBorder="1"/>
    <xf numFmtId="170" fontId="44" fillId="0" borderId="85" xfId="53" applyNumberFormat="1" applyFont="1" applyFill="1" applyBorder="1"/>
    <xf numFmtId="3" fontId="44" fillId="0" borderId="86" xfId="83" applyNumberFormat="1" applyFont="1" applyFill="1" applyBorder="1"/>
    <xf numFmtId="3" fontId="39" fillId="0" borderId="0" xfId="76" applyNumberFormat="1" applyFont="1" applyFill="1"/>
    <xf numFmtId="9" fontId="39" fillId="0" borderId="0" xfId="76" applyNumberFormat="1" applyFont="1" applyFill="1"/>
    <xf numFmtId="170" fontId="39" fillId="0" borderId="0" xfId="76" applyNumberFormat="1" applyFont="1" applyFill="1"/>
    <xf numFmtId="0" fontId="0" fillId="0" borderId="0" xfId="0" applyAlignment="1"/>
    <xf numFmtId="0" fontId="39" fillId="0" borderId="55" xfId="26" applyFont="1" applyFill="1" applyBorder="1" applyAlignment="1">
      <alignment horizontal="right"/>
    </xf>
    <xf numFmtId="3" fontId="40" fillId="0" borderId="0" xfId="26" applyNumberFormat="1" applyFont="1" applyFill="1" applyBorder="1" applyAlignment="1">
      <alignment horizontal="right"/>
    </xf>
    <xf numFmtId="171" fontId="39" fillId="0" borderId="51" xfId="26" quotePrefix="1" applyNumberFormat="1" applyFont="1" applyFill="1" applyBorder="1" applyAlignment="1">
      <alignment horizontal="right"/>
    </xf>
    <xf numFmtId="171" fontId="39" fillId="0" borderId="9" xfId="26" quotePrefix="1" applyNumberFormat="1" applyFont="1" applyFill="1" applyBorder="1" applyAlignment="1">
      <alignment horizontal="right"/>
    </xf>
    <xf numFmtId="171" fontId="39" fillId="0" borderId="53" xfId="26" quotePrefix="1" applyNumberFormat="1" applyFont="1" applyFill="1" applyBorder="1" applyAlignment="1">
      <alignment horizontal="right"/>
    </xf>
    <xf numFmtId="0" fontId="39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55" fillId="0" borderId="0" xfId="78" applyNumberFormat="1" applyFont="1" applyFill="1" applyBorder="1" applyAlignment="1"/>
    <xf numFmtId="3" fontId="55" fillId="0" borderId="0" xfId="78" applyNumberFormat="1" applyFont="1" applyFill="1" applyBorder="1" applyAlignment="1"/>
    <xf numFmtId="3" fontId="44" fillId="0" borderId="34" xfId="53" applyNumberFormat="1" applyFont="1" applyFill="1" applyBorder="1"/>
    <xf numFmtId="3" fontId="44" fillId="0" borderId="30" xfId="53" applyNumberFormat="1" applyFont="1" applyFill="1" applyBorder="1"/>
    <xf numFmtId="0" fontId="0" fillId="0" borderId="0" xfId="0" applyBorder="1" applyAlignment="1"/>
    <xf numFmtId="165" fontId="44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5" xfId="0" applyFont="1" applyFill="1" applyBorder="1" applyAlignment="1"/>
    <xf numFmtId="0" fontId="33" fillId="0" borderId="0" xfId="0" applyFont="1" applyFill="1"/>
    <xf numFmtId="16" fontId="33" fillId="0" borderId="0" xfId="0" quotePrefix="1" applyNumberFormat="1" applyFont="1" applyFill="1"/>
    <xf numFmtId="0" fontId="33" fillId="0" borderId="0" xfId="0" quotePrefix="1" applyFont="1" applyFill="1"/>
    <xf numFmtId="172" fontId="33" fillId="0" borderId="0" xfId="0" applyNumberFormat="1" applyFont="1" applyFill="1"/>
    <xf numFmtId="173" fontId="33" fillId="0" borderId="0" xfId="0" applyNumberFormat="1" applyFont="1" applyFill="1"/>
    <xf numFmtId="3" fontId="33" fillId="0" borderId="0" xfId="0" applyNumberFormat="1" applyFont="1" applyFill="1"/>
    <xf numFmtId="0" fontId="38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44" fillId="2" borderId="55" xfId="0" applyFont="1" applyFill="1" applyBorder="1" applyAlignment="1">
      <alignment horizontal="center"/>
    </xf>
    <xf numFmtId="170" fontId="0" fillId="0" borderId="0" xfId="0" applyNumberFormat="1" applyFill="1"/>
    <xf numFmtId="3" fontId="56" fillId="0" borderId="55" xfId="0" applyNumberFormat="1" applyFont="1" applyFill="1" applyBorder="1" applyAlignment="1"/>
    <xf numFmtId="3" fontId="3" fillId="0" borderId="80" xfId="53" applyNumberFormat="1" applyFont="1" applyFill="1" applyBorder="1"/>
    <xf numFmtId="3" fontId="3" fillId="0" borderId="81" xfId="53" applyNumberFormat="1" applyFont="1" applyFill="1" applyBorder="1"/>
    <xf numFmtId="3" fontId="3" fillId="0" borderId="82" xfId="53" applyNumberFormat="1" applyFont="1" applyFill="1" applyBorder="1"/>
    <xf numFmtId="9" fontId="56" fillId="0" borderId="55" xfId="0" applyNumberFormat="1" applyFont="1" applyFill="1" applyBorder="1" applyAlignment="1"/>
    <xf numFmtId="0" fontId="44" fillId="2" borderId="55" xfId="0" applyNumberFormat="1" applyFont="1" applyFill="1" applyBorder="1" applyAlignment="1">
      <alignment horizontal="center"/>
    </xf>
    <xf numFmtId="3" fontId="3" fillId="0" borderId="83" xfId="53" applyNumberFormat="1" applyFont="1" applyFill="1" applyBorder="1"/>
    <xf numFmtId="3" fontId="3" fillId="0" borderId="88" xfId="53" applyNumberFormat="1" applyFont="1" applyFill="1" applyBorder="1"/>
    <xf numFmtId="0" fontId="45" fillId="0" borderId="0" xfId="0" applyFont="1" applyFill="1"/>
    <xf numFmtId="0" fontId="45" fillId="0" borderId="0" xfId="0" applyFont="1" applyFill="1"/>
    <xf numFmtId="3" fontId="0" fillId="0" borderId="0" xfId="0" applyNumberFormat="1"/>
    <xf numFmtId="9" fontId="0" fillId="0" borderId="0" xfId="0" applyNumberFormat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14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45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0" fillId="0" borderId="0" xfId="0" applyBorder="1"/>
    <xf numFmtId="3" fontId="34" fillId="2" borderId="59" xfId="0" applyNumberFormat="1" applyFont="1" applyFill="1" applyBorder="1"/>
    <xf numFmtId="3" fontId="34" fillId="2" borderId="61" xfId="0" applyNumberFormat="1" applyFont="1" applyFill="1" applyBorder="1"/>
    <xf numFmtId="9" fontId="34" fillId="2" borderId="72" xfId="0" applyNumberFormat="1" applyFont="1" applyFill="1" applyBorder="1"/>
    <xf numFmtId="0" fontId="34" fillId="0" borderId="0" xfId="0" applyFont="1" applyFill="1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37" xfId="0" applyBorder="1" applyAlignment="1"/>
    <xf numFmtId="0" fontId="0" fillId="4" borderId="33" xfId="0" applyFill="1" applyBorder="1" applyAlignment="1"/>
    <xf numFmtId="0" fontId="0" fillId="3" borderId="33" xfId="0" applyFill="1" applyBorder="1" applyAlignment="1"/>
    <xf numFmtId="0" fontId="34" fillId="2" borderId="65" xfId="0" applyFont="1" applyFill="1" applyBorder="1" applyAlignment="1"/>
    <xf numFmtId="0" fontId="34" fillId="2" borderId="39" xfId="0" applyFont="1" applyFill="1" applyBorder="1" applyAlignment="1">
      <alignment horizontal="left" indent="2"/>
    </xf>
    <xf numFmtId="0" fontId="34" fillId="4" borderId="40" xfId="0" applyFont="1" applyFill="1" applyBorder="1" applyAlignment="1">
      <alignment horizontal="left" indent="2"/>
    </xf>
    <xf numFmtId="0" fontId="34" fillId="3" borderId="23" xfId="0" applyFont="1" applyFill="1" applyBorder="1" applyAlignment="1"/>
    <xf numFmtId="0" fontId="0" fillId="2" borderId="33" xfId="0" applyFill="1" applyBorder="1" applyAlignment="1"/>
    <xf numFmtId="9" fontId="0" fillId="0" borderId="11" xfId="0" applyNumberFormat="1" applyBorder="1" applyAlignment="1"/>
    <xf numFmtId="3" fontId="0" fillId="0" borderId="11" xfId="0" applyNumberFormat="1" applyBorder="1" applyAlignment="1"/>
    <xf numFmtId="9" fontId="0" fillId="2" borderId="25" xfId="0" applyNumberFormat="1" applyFill="1" applyBorder="1" applyAlignment="1"/>
    <xf numFmtId="9" fontId="0" fillId="0" borderId="12" xfId="0" applyNumberFormat="1" applyBorder="1" applyAlignment="1"/>
    <xf numFmtId="9" fontId="0" fillId="0" borderId="27" xfId="0" applyNumberFormat="1" applyBorder="1" applyAlignment="1"/>
    <xf numFmtId="9" fontId="0" fillId="0" borderId="49" xfId="0" applyNumberFormat="1" applyBorder="1" applyAlignment="1"/>
    <xf numFmtId="9" fontId="0" fillId="4" borderId="25" xfId="0" applyNumberFormat="1" applyFill="1" applyBorder="1" applyAlignment="1"/>
    <xf numFmtId="9" fontId="0" fillId="0" borderId="55" xfId="0" applyNumberFormat="1" applyBorder="1" applyAlignment="1"/>
    <xf numFmtId="9" fontId="0" fillId="3" borderId="25" xfId="0" applyNumberFormat="1" applyFill="1" applyBorder="1" applyAlignment="1"/>
    <xf numFmtId="3" fontId="0" fillId="2" borderId="32" xfId="0" applyNumberFormat="1" applyFill="1" applyBorder="1" applyAlignment="1"/>
    <xf numFmtId="3" fontId="0" fillId="0" borderId="6" xfId="0" applyNumberFormat="1" applyBorder="1" applyAlignment="1"/>
    <xf numFmtId="3" fontId="0" fillId="0" borderId="28" xfId="0" applyNumberFormat="1" applyBorder="1" applyAlignment="1"/>
    <xf numFmtId="3" fontId="0" fillId="0" borderId="0" xfId="0" applyNumberFormat="1" applyAlignment="1"/>
    <xf numFmtId="3" fontId="0" fillId="4" borderId="32" xfId="0" applyNumberFormat="1" applyFill="1" applyBorder="1" applyAlignment="1"/>
    <xf numFmtId="3" fontId="0" fillId="3" borderId="32" xfId="0" applyNumberFormat="1" applyFill="1" applyBorder="1" applyAlignment="1"/>
    <xf numFmtId="0" fontId="34" fillId="0" borderId="49" xfId="0" applyFont="1" applyFill="1" applyBorder="1" applyAlignment="1">
      <alignment horizontal="left" indent="2"/>
    </xf>
    <xf numFmtId="0" fontId="0" fillId="0" borderId="49" xfId="0" applyBorder="1" applyAlignment="1"/>
    <xf numFmtId="3" fontId="0" fillId="0" borderId="49" xfId="0" applyNumberFormat="1" applyBorder="1" applyAlignment="1"/>
    <xf numFmtId="9" fontId="0" fillId="0" borderId="11" xfId="0" applyNumberFormat="1" applyBorder="1" applyAlignment="1">
      <alignment horizontal="right"/>
    </xf>
    <xf numFmtId="0" fontId="35" fillId="2" borderId="22" xfId="1" applyFill="1" applyBorder="1"/>
    <xf numFmtId="0" fontId="35" fillId="0" borderId="0" xfId="1" applyFill="1"/>
    <xf numFmtId="0" fontId="35" fillId="4" borderId="38" xfId="1" applyFill="1" applyBorder="1"/>
    <xf numFmtId="0" fontId="35" fillId="4" borderId="22" xfId="1" applyFill="1" applyBorder="1"/>
    <xf numFmtId="0" fontId="35" fillId="2" borderId="39" xfId="1" applyFill="1" applyBorder="1" applyAlignment="1">
      <alignment horizontal="left" indent="2"/>
    </xf>
    <xf numFmtId="0" fontId="35" fillId="2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indent="2"/>
    </xf>
    <xf numFmtId="0" fontId="35" fillId="4" borderId="39" xfId="1" applyFill="1" applyBorder="1" applyAlignment="1">
      <alignment horizontal="left" indent="4"/>
    </xf>
    <xf numFmtId="0" fontId="35" fillId="4" borderId="39" xfId="1" applyFill="1" applyBorder="1" applyAlignment="1">
      <alignment horizontal="left" wrapText="1" indent="2"/>
    </xf>
    <xf numFmtId="0" fontId="67" fillId="2" borderId="39" xfId="1" applyFont="1" applyFill="1" applyBorder="1" applyAlignment="1">
      <alignment horizontal="left" indent="2"/>
    </xf>
    <xf numFmtId="0" fontId="67" fillId="2" borderId="39" xfId="1" applyFont="1" applyFill="1" applyBorder="1" applyAlignment="1"/>
    <xf numFmtId="0" fontId="68" fillId="3" borderId="23" xfId="1" applyFont="1" applyFill="1" applyBorder="1"/>
    <xf numFmtId="0" fontId="68" fillId="2" borderId="39" xfId="1" applyFont="1" applyFill="1" applyBorder="1" applyAlignment="1"/>
    <xf numFmtId="0" fontId="68" fillId="4" borderId="23" xfId="1" applyFont="1" applyFill="1" applyBorder="1" applyAlignment="1">
      <alignment horizontal="left"/>
    </xf>
    <xf numFmtId="0" fontId="68" fillId="2" borderId="23" xfId="1" applyFont="1" applyFill="1" applyBorder="1" applyAlignment="1"/>
    <xf numFmtId="0" fontId="68" fillId="4" borderId="65" xfId="1" applyFont="1" applyFill="1" applyBorder="1" applyAlignment="1">
      <alignment horizontal="left"/>
    </xf>
    <xf numFmtId="0" fontId="68" fillId="4" borderId="39" xfId="1" applyFont="1" applyFill="1" applyBorder="1" applyAlignment="1">
      <alignment horizontal="left"/>
    </xf>
    <xf numFmtId="0" fontId="34" fillId="2" borderId="31" xfId="0" applyFont="1" applyFill="1" applyBorder="1" applyAlignment="1">
      <alignment horizontal="right"/>
    </xf>
    <xf numFmtId="170" fontId="34" fillId="0" borderId="24" xfId="0" applyNumberFormat="1" applyFont="1" applyFill="1" applyBorder="1" applyAlignment="1"/>
    <xf numFmtId="170" fontId="34" fillId="0" borderId="32" xfId="0" applyNumberFormat="1" applyFont="1" applyFill="1" applyBorder="1" applyAlignment="1"/>
    <xf numFmtId="9" fontId="34" fillId="0" borderId="58" xfId="0" applyNumberFormat="1" applyFont="1" applyFill="1" applyBorder="1" applyAlignment="1"/>
    <xf numFmtId="9" fontId="34" fillId="0" borderId="25" xfId="0" applyNumberFormat="1" applyFont="1" applyFill="1" applyBorder="1" applyAlignment="1"/>
    <xf numFmtId="170" fontId="34" fillId="0" borderId="33" xfId="0" applyNumberFormat="1" applyFont="1" applyFill="1" applyBorder="1" applyAlignment="1"/>
    <xf numFmtId="0" fontId="52" fillId="3" borderId="31" xfId="0" applyFont="1" applyFill="1" applyBorder="1" applyAlignment="1"/>
    <xf numFmtId="0" fontId="0" fillId="0" borderId="50" xfId="0" applyBorder="1" applyAlignment="1"/>
    <xf numFmtId="0" fontId="52" fillId="2" borderId="31" xfId="0" applyFont="1" applyFill="1" applyBorder="1" applyAlignment="1"/>
    <xf numFmtId="0" fontId="52" fillId="4" borderId="31" xfId="0" applyFont="1" applyFill="1" applyBorder="1" applyAlignment="1"/>
    <xf numFmtId="0" fontId="56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7" fillId="5" borderId="21" xfId="81" applyFont="1" applyFill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44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44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45" fillId="0" borderId="0" xfId="0" applyFont="1" applyFill="1"/>
    <xf numFmtId="0" fontId="2" fillId="0" borderId="2" xfId="0" applyFont="1" applyFill="1" applyBorder="1" applyAlignment="1"/>
    <xf numFmtId="0" fontId="51" fillId="2" borderId="29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59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45" fillId="2" borderId="10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51" fillId="2" borderId="34" xfId="0" applyFont="1" applyFill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32" fillId="0" borderId="2" xfId="14" applyFill="1" applyBorder="1" applyAlignment="1"/>
    <xf numFmtId="165" fontId="44" fillId="0" borderId="0" xfId="53" applyNumberFormat="1" applyFont="1" applyFill="1" applyBorder="1" applyAlignment="1">
      <alignment horizontal="center"/>
    </xf>
    <xf numFmtId="165" fontId="39" fillId="0" borderId="0" xfId="79" applyNumberFormat="1" applyFont="1" applyFill="1" applyBorder="1" applyAlignment="1">
      <alignment horizontal="center"/>
    </xf>
    <xf numFmtId="165" fontId="44" fillId="2" borderId="29" xfId="53" applyNumberFormat="1" applyFont="1" applyFill="1" applyBorder="1" applyAlignment="1">
      <alignment horizontal="right"/>
    </xf>
    <xf numFmtId="165" fontId="39" fillId="2" borderId="34" xfId="79" applyNumberFormat="1" applyFont="1" applyFill="1" applyBorder="1" applyAlignment="1">
      <alignment horizontal="right"/>
    </xf>
    <xf numFmtId="165" fontId="60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38" fillId="2" borderId="74" xfId="78" applyNumberFormat="1" applyFont="1" applyFill="1" applyBorder="1" applyAlignment="1">
      <alignment horizontal="left"/>
    </xf>
    <xf numFmtId="0" fontId="45" fillId="2" borderId="60" xfId="0" applyFont="1" applyFill="1" applyBorder="1" applyAlignment="1"/>
    <xf numFmtId="3" fontId="38" fillId="2" borderId="62" xfId="78" applyNumberFormat="1" applyFont="1" applyFill="1" applyBorder="1" applyAlignment="1"/>
    <xf numFmtId="0" fontId="52" fillId="2" borderId="74" xfId="0" applyFont="1" applyFill="1" applyBorder="1" applyAlignment="1">
      <alignment horizontal="left"/>
    </xf>
    <xf numFmtId="0" fontId="0" fillId="2" borderId="55" xfId="0" applyFill="1" applyBorder="1" applyAlignment="1">
      <alignment horizontal="left"/>
    </xf>
    <xf numFmtId="0" fontId="0" fillId="2" borderId="60" xfId="0" applyFill="1" applyBorder="1" applyAlignment="1">
      <alignment horizontal="left"/>
    </xf>
    <xf numFmtId="0" fontId="52" fillId="2" borderId="62" xfId="0" applyFont="1" applyFill="1" applyBorder="1" applyAlignment="1">
      <alignment horizontal="left"/>
    </xf>
    <xf numFmtId="3" fontId="52" fillId="2" borderId="62" xfId="0" applyNumberFormat="1" applyFont="1" applyFill="1" applyBorder="1" applyAlignment="1">
      <alignment horizontal="left"/>
    </xf>
    <xf numFmtId="3" fontId="0" fillId="2" borderId="56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3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7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5" xfId="53" applyFont="1" applyFill="1" applyBorder="1" applyAlignment="1">
      <alignment horizontal="right"/>
    </xf>
    <xf numFmtId="0" fontId="5" fillId="2" borderId="76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77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" fillId="0" borderId="2" xfId="0" applyFont="1" applyFill="1" applyBorder="1" applyAlignment="1">
      <alignment wrapText="1"/>
    </xf>
    <xf numFmtId="0" fontId="34" fillId="2" borderId="72" xfId="0" applyFont="1" applyFill="1" applyBorder="1" applyAlignment="1">
      <alignment vertical="center"/>
    </xf>
    <xf numFmtId="3" fontId="44" fillId="2" borderId="74" xfId="26" applyNumberFormat="1" applyFont="1" applyFill="1" applyBorder="1" applyAlignment="1">
      <alignment horizontal="center"/>
    </xf>
    <xf numFmtId="3" fontId="44" fillId="2" borderId="55" xfId="26" applyNumberFormat="1" applyFont="1" applyFill="1" applyBorder="1" applyAlignment="1">
      <alignment horizontal="center"/>
    </xf>
    <xf numFmtId="3" fontId="44" fillId="2" borderId="56" xfId="26" applyNumberFormat="1" applyFont="1" applyFill="1" applyBorder="1" applyAlignment="1">
      <alignment horizontal="center"/>
    </xf>
    <xf numFmtId="3" fontId="44" fillId="2" borderId="56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top" wrapText="1"/>
    </xf>
    <xf numFmtId="0" fontId="44" fillId="2" borderId="35" xfId="0" applyFont="1" applyFill="1" applyBorder="1" applyAlignment="1">
      <alignment horizontal="center" vertical="top"/>
    </xf>
    <xf numFmtId="49" fontId="44" fillId="2" borderId="35" xfId="0" applyNumberFormat="1" applyFont="1" applyFill="1" applyBorder="1" applyAlignment="1">
      <alignment horizontal="center" vertical="top"/>
    </xf>
    <xf numFmtId="0" fontId="44" fillId="2" borderId="35" xfId="0" applyFont="1" applyFill="1" applyBorder="1" applyAlignment="1">
      <alignment horizontal="center" vertical="center"/>
    </xf>
    <xf numFmtId="0" fontId="44" fillId="2" borderId="74" xfId="0" quotePrefix="1" applyFont="1" applyFill="1" applyBorder="1" applyAlignment="1">
      <alignment horizontal="center"/>
    </xf>
    <xf numFmtId="0" fontId="44" fillId="2" borderId="56" xfId="0" applyFont="1" applyFill="1" applyBorder="1" applyAlignment="1">
      <alignment horizontal="center"/>
    </xf>
    <xf numFmtId="9" fontId="61" fillId="2" borderId="56" xfId="0" applyNumberFormat="1" applyFont="1" applyFill="1" applyBorder="1" applyAlignment="1">
      <alignment horizontal="center" vertical="top"/>
    </xf>
    <xf numFmtId="0" fontId="44" fillId="2" borderId="74" xfId="0" quotePrefix="1" applyNumberFormat="1" applyFont="1" applyFill="1" applyBorder="1" applyAlignment="1">
      <alignment horizontal="center"/>
    </xf>
    <xf numFmtId="0" fontId="44" fillId="2" borderId="56" xfId="0" applyNumberFormat="1" applyFont="1" applyFill="1" applyBorder="1" applyAlignment="1">
      <alignment horizontal="center"/>
    </xf>
    <xf numFmtId="0" fontId="61" fillId="2" borderId="56" xfId="0" applyNumberFormat="1" applyFont="1" applyFill="1" applyBorder="1" applyAlignment="1">
      <alignment horizontal="center" vertical="top"/>
    </xf>
    <xf numFmtId="168" fontId="65" fillId="5" borderId="20" xfId="26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64" fillId="2" borderId="35" xfId="26" applyNumberFormat="1" applyFont="1" applyFill="1" applyBorder="1" applyAlignment="1">
      <alignment horizontal="center" vertical="center"/>
    </xf>
    <xf numFmtId="3" fontId="64" fillId="2" borderId="73" xfId="26" applyNumberFormat="1" applyFont="1" applyFill="1" applyBorder="1" applyAlignment="1">
      <alignment horizontal="center" vertical="center"/>
    </xf>
    <xf numFmtId="3" fontId="63" fillId="0" borderId="55" xfId="26" applyNumberFormat="1" applyFont="1" applyFill="1" applyBorder="1" applyAlignment="1">
      <alignment horizontal="right" vertical="top"/>
    </xf>
    <xf numFmtId="0" fontId="53" fillId="0" borderId="55" xfId="0" applyFont="1" applyFill="1" applyBorder="1" applyAlignment="1">
      <alignment horizontal="right" vertical="top"/>
    </xf>
    <xf numFmtId="3" fontId="64" fillId="4" borderId="74" xfId="26" applyNumberFormat="1" applyFont="1" applyFill="1" applyBorder="1" applyAlignment="1">
      <alignment horizontal="center" vertical="center" wrapText="1"/>
    </xf>
    <xf numFmtId="3" fontId="64" fillId="4" borderId="1" xfId="26" applyNumberFormat="1" applyFont="1" applyFill="1" applyBorder="1" applyAlignment="1">
      <alignment horizontal="center" vertical="center" wrapText="1"/>
    </xf>
    <xf numFmtId="3" fontId="44" fillId="4" borderId="74" xfId="26" applyNumberFormat="1" applyFont="1" applyFill="1" applyBorder="1" applyAlignment="1">
      <alignment horizontal="center"/>
    </xf>
    <xf numFmtId="3" fontId="44" fillId="4" borderId="55" xfId="26" applyNumberFormat="1" applyFont="1" applyFill="1" applyBorder="1" applyAlignment="1">
      <alignment horizontal="center"/>
    </xf>
    <xf numFmtId="3" fontId="44" fillId="4" borderId="56" xfId="26" applyNumberFormat="1" applyFont="1" applyFill="1" applyBorder="1" applyAlignment="1">
      <alignment horizontal="center"/>
    </xf>
    <xf numFmtId="3" fontId="64" fillId="3" borderId="74" xfId="26" applyNumberFormat="1" applyFont="1" applyFill="1" applyBorder="1" applyAlignment="1">
      <alignment horizontal="center" vertical="center"/>
    </xf>
    <xf numFmtId="3" fontId="64" fillId="3" borderId="1" xfId="26" applyNumberFormat="1" applyFont="1" applyFill="1" applyBorder="1" applyAlignment="1">
      <alignment horizontal="center" vertical="center"/>
    </xf>
    <xf numFmtId="3" fontId="44" fillId="3" borderId="74" xfId="26" applyNumberFormat="1" applyFont="1" applyFill="1" applyBorder="1" applyAlignment="1">
      <alignment horizontal="center"/>
    </xf>
    <xf numFmtId="3" fontId="44" fillId="3" borderId="55" xfId="26" applyNumberFormat="1" applyFont="1" applyFill="1" applyBorder="1" applyAlignment="1">
      <alignment horizontal="center"/>
    </xf>
    <xf numFmtId="3" fontId="44" fillId="3" borderId="56" xfId="26" applyNumberFormat="1" applyFont="1" applyFill="1" applyBorder="1" applyAlignment="1">
      <alignment horizontal="center"/>
    </xf>
    <xf numFmtId="3" fontId="64" fillId="6" borderId="74" xfId="26" applyNumberFormat="1" applyFont="1" applyFill="1" applyBorder="1" applyAlignment="1">
      <alignment horizontal="center" vertical="center" wrapText="1"/>
    </xf>
    <xf numFmtId="3" fontId="64" fillId="6" borderId="1" xfId="26" applyNumberFormat="1" applyFont="1" applyFill="1" applyBorder="1" applyAlignment="1">
      <alignment horizontal="center" vertical="center" wrapText="1"/>
    </xf>
    <xf numFmtId="3" fontId="44" fillId="6" borderId="74" xfId="26" applyNumberFormat="1" applyFont="1" applyFill="1" applyBorder="1" applyAlignment="1">
      <alignment horizontal="center"/>
    </xf>
    <xf numFmtId="3" fontId="44" fillId="6" borderId="55" xfId="26" applyNumberFormat="1" applyFont="1" applyFill="1" applyBorder="1" applyAlignment="1">
      <alignment horizontal="center"/>
    </xf>
    <xf numFmtId="3" fontId="44" fillId="6" borderId="56" xfId="26" applyNumberFormat="1" applyFont="1" applyFill="1" applyBorder="1" applyAlignment="1">
      <alignment horizontal="center"/>
    </xf>
    <xf numFmtId="3" fontId="63" fillId="5" borderId="20" xfId="26" applyNumberFormat="1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3" fontId="63" fillId="0" borderId="20" xfId="26" applyNumberFormat="1" applyFont="1" applyBorder="1" applyAlignment="1">
      <alignment horizontal="center"/>
    </xf>
    <xf numFmtId="0" fontId="56" fillId="0" borderId="2" xfId="14" applyFont="1" applyFill="1" applyBorder="1" applyAlignment="1"/>
    <xf numFmtId="3" fontId="3" fillId="2" borderId="74" xfId="27" applyNumberFormat="1" applyFont="1" applyFill="1" applyBorder="1" applyAlignment="1">
      <alignment horizontal="center"/>
    </xf>
    <xf numFmtId="0" fontId="32" fillId="2" borderId="55" xfId="14" applyFill="1" applyBorder="1" applyAlignment="1">
      <alignment horizontal="center"/>
    </xf>
    <xf numFmtId="0" fontId="32" fillId="2" borderId="56" xfId="14" applyFill="1" applyBorder="1" applyAlignment="1">
      <alignment horizontal="center"/>
    </xf>
    <xf numFmtId="3" fontId="3" fillId="2" borderId="74" xfId="24" applyNumberFormat="1" applyFont="1" applyFill="1" applyBorder="1" applyAlignment="1">
      <alignment horizontal="center"/>
    </xf>
    <xf numFmtId="0" fontId="4" fillId="2" borderId="55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4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4" xfId="26" quotePrefix="1" applyNumberFormat="1" applyFont="1" applyFill="1" applyBorder="1" applyAlignment="1">
      <alignment horizontal="center" vertical="top"/>
    </xf>
    <xf numFmtId="169" fontId="3" fillId="2" borderId="55" xfId="26" applyNumberFormat="1" applyFont="1" applyFill="1" applyBorder="1" applyAlignment="1">
      <alignment horizontal="center" vertical="top"/>
    </xf>
    <xf numFmtId="169" fontId="3" fillId="2" borderId="56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44" fillId="2" borderId="35" xfId="0" applyFont="1" applyFill="1" applyBorder="1" applyAlignment="1">
      <alignment vertical="center" wrapText="1"/>
    </xf>
    <xf numFmtId="0" fontId="60" fillId="0" borderId="2" xfId="26" applyFont="1" applyFill="1" applyBorder="1" applyAlignment="1"/>
    <xf numFmtId="0" fontId="39" fillId="0" borderId="2" xfId="26" applyFont="1" applyFill="1" applyBorder="1" applyAlignment="1"/>
    <xf numFmtId="3" fontId="44" fillId="2" borderId="59" xfId="76" applyNumberFormat="1" applyFont="1" applyFill="1" applyBorder="1" applyAlignment="1">
      <alignment horizontal="center" vertical="center"/>
    </xf>
    <xf numFmtId="3" fontId="44" fillId="2" borderId="61" xfId="76" applyNumberFormat="1" applyFont="1" applyFill="1" applyBorder="1" applyAlignment="1">
      <alignment horizontal="center" vertical="center"/>
    </xf>
    <xf numFmtId="3" fontId="44" fillId="2" borderId="6" xfId="76" applyNumberFormat="1" applyFont="1" applyFill="1" applyBorder="1" applyAlignment="1">
      <alignment horizontal="center"/>
    </xf>
    <xf numFmtId="3" fontId="44" fillId="2" borderId="87" xfId="76" applyNumberFormat="1" applyFont="1" applyFill="1" applyBorder="1" applyAlignment="1">
      <alignment horizontal="center"/>
    </xf>
    <xf numFmtId="3" fontId="44" fillId="2" borderId="8" xfId="76" applyNumberFormat="1" applyFont="1" applyFill="1" applyBorder="1" applyAlignment="1">
      <alignment horizontal="center"/>
    </xf>
    <xf numFmtId="3" fontId="44" fillId="2" borderId="7" xfId="76" applyNumberFormat="1" applyFont="1" applyFill="1" applyBorder="1" applyAlignment="1">
      <alignment horizontal="center"/>
    </xf>
    <xf numFmtId="0" fontId="69" fillId="0" borderId="0" xfId="1" applyFont="1" applyFill="1"/>
    <xf numFmtId="3" fontId="70" fillId="8" borderId="90" xfId="0" applyNumberFormat="1" applyFont="1" applyFill="1" applyBorder="1" applyAlignment="1">
      <alignment horizontal="right" vertical="top"/>
    </xf>
    <xf numFmtId="174" fontId="70" fillId="8" borderId="91" xfId="0" applyNumberFormat="1" applyFont="1" applyFill="1" applyBorder="1" applyAlignment="1">
      <alignment horizontal="right" vertical="top"/>
    </xf>
    <xf numFmtId="3" fontId="70" fillId="0" borderId="90" xfId="0" applyNumberFormat="1" applyFont="1" applyBorder="1" applyAlignment="1">
      <alignment horizontal="right" vertical="top"/>
    </xf>
    <xf numFmtId="3" fontId="71" fillId="8" borderId="93" xfId="0" applyNumberFormat="1" applyFont="1" applyFill="1" applyBorder="1" applyAlignment="1">
      <alignment horizontal="right" vertical="top"/>
    </xf>
    <xf numFmtId="174" fontId="71" fillId="8" borderId="94" xfId="0" applyNumberFormat="1" applyFont="1" applyFill="1" applyBorder="1" applyAlignment="1">
      <alignment horizontal="right" vertical="top"/>
    </xf>
    <xf numFmtId="3" fontId="71" fillId="0" borderId="93" xfId="0" applyNumberFormat="1" applyFont="1" applyBorder="1" applyAlignment="1">
      <alignment horizontal="right" vertical="top"/>
    </xf>
    <xf numFmtId="0" fontId="71" fillId="8" borderId="94" xfId="0" applyFont="1" applyFill="1" applyBorder="1" applyAlignment="1">
      <alignment horizontal="right" vertical="top"/>
    </xf>
    <xf numFmtId="0" fontId="70" fillId="8" borderId="91" xfId="0" applyFont="1" applyFill="1" applyBorder="1" applyAlignment="1">
      <alignment horizontal="right" vertical="top"/>
    </xf>
    <xf numFmtId="3" fontId="71" fillId="0" borderId="95" xfId="0" applyNumberFormat="1" applyFont="1" applyBorder="1" applyAlignment="1">
      <alignment horizontal="right" vertical="top"/>
    </xf>
    <xf numFmtId="0" fontId="71" fillId="0" borderId="96" xfId="0" applyFont="1" applyBorder="1" applyAlignment="1">
      <alignment horizontal="right" vertical="top"/>
    </xf>
    <xf numFmtId="174" fontId="71" fillId="8" borderId="96" xfId="0" applyNumberFormat="1" applyFont="1" applyFill="1" applyBorder="1" applyAlignment="1">
      <alignment horizontal="right" vertical="top"/>
    </xf>
    <xf numFmtId="0" fontId="70" fillId="9" borderId="89" xfId="0" applyFont="1" applyFill="1" applyBorder="1" applyAlignment="1">
      <alignment vertical="top"/>
    </xf>
    <xf numFmtId="0" fontId="70" fillId="9" borderId="89" xfId="0" applyFont="1" applyFill="1" applyBorder="1" applyAlignment="1">
      <alignment vertical="top" indent="2"/>
    </xf>
    <xf numFmtId="0" fontId="70" fillId="9" borderId="89" xfId="0" applyFont="1" applyFill="1" applyBorder="1" applyAlignment="1">
      <alignment vertical="top" indent="4"/>
    </xf>
    <xf numFmtId="0" fontId="71" fillId="9" borderId="92" xfId="0" applyFont="1" applyFill="1" applyBorder="1" applyAlignment="1">
      <alignment vertical="top" indent="6"/>
    </xf>
    <xf numFmtId="0" fontId="70" fillId="9" borderId="89" xfId="0" applyFont="1" applyFill="1" applyBorder="1" applyAlignment="1">
      <alignment vertical="top" indent="8"/>
    </xf>
    <xf numFmtId="0" fontId="71" fillId="9" borderId="92" xfId="0" applyFont="1" applyFill="1" applyBorder="1" applyAlignment="1">
      <alignment vertical="top" indent="2"/>
    </xf>
    <xf numFmtId="0" fontId="71" fillId="9" borderId="92" xfId="0" applyFont="1" applyFill="1" applyBorder="1" applyAlignment="1">
      <alignment vertical="top" indent="4"/>
    </xf>
    <xf numFmtId="0" fontId="70" fillId="9" borderId="89" xfId="0" applyFont="1" applyFill="1" applyBorder="1" applyAlignment="1">
      <alignment vertical="top" indent="6"/>
    </xf>
    <xf numFmtId="0" fontId="71" fillId="9" borderId="92" xfId="0" applyFont="1" applyFill="1" applyBorder="1" applyAlignment="1">
      <alignment vertical="top"/>
    </xf>
    <xf numFmtId="0" fontId="45" fillId="9" borderId="89" xfId="0" applyFont="1" applyFill="1" applyBorder="1"/>
    <xf numFmtId="0" fontId="71" fillId="9" borderId="23" xfId="0" applyFont="1" applyFill="1" applyBorder="1" applyAlignment="1">
      <alignment vertical="top"/>
    </xf>
    <xf numFmtId="0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left"/>
    </xf>
    <xf numFmtId="3" fontId="39" fillId="0" borderId="0" xfId="0" applyNumberFormat="1" applyFont="1" applyFill="1" applyBorder="1"/>
    <xf numFmtId="9" fontId="39" fillId="0" borderId="0" xfId="0" applyNumberFormat="1" applyFont="1" applyFill="1" applyBorder="1"/>
    <xf numFmtId="165" fontId="44" fillId="2" borderId="59" xfId="53" applyNumberFormat="1" applyFont="1" applyFill="1" applyBorder="1" applyAlignment="1">
      <alignment horizontal="left"/>
    </xf>
    <xf numFmtId="165" fontId="44" fillId="2" borderId="61" xfId="53" applyNumberFormat="1" applyFont="1" applyFill="1" applyBorder="1" applyAlignment="1">
      <alignment horizontal="left"/>
    </xf>
    <xf numFmtId="165" fontId="44" fillId="2" borderId="69" xfId="53" applyNumberFormat="1" applyFont="1" applyFill="1" applyBorder="1" applyAlignment="1">
      <alignment horizontal="left"/>
    </xf>
    <xf numFmtId="3" fontId="44" fillId="2" borderId="69" xfId="53" applyNumberFormat="1" applyFont="1" applyFill="1" applyBorder="1" applyAlignment="1">
      <alignment horizontal="left"/>
    </xf>
    <xf numFmtId="3" fontId="44" fillId="2" borderId="78" xfId="53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52" fillId="2" borderId="59" xfId="0" applyFont="1" applyFill="1" applyBorder="1"/>
    <xf numFmtId="3" fontId="52" fillId="2" borderId="70" xfId="0" applyNumberFormat="1" applyFont="1" applyFill="1" applyBorder="1"/>
    <xf numFmtId="9" fontId="52" fillId="2" borderId="68" xfId="0" applyNumberFormat="1" applyFont="1" applyFill="1" applyBorder="1"/>
    <xf numFmtId="3" fontId="52" fillId="2" borderId="78" xfId="0" applyNumberFormat="1" applyFont="1" applyFill="1" applyBorder="1"/>
    <xf numFmtId="9" fontId="0" fillId="0" borderId="34" xfId="0" applyNumberFormat="1" applyFill="1" applyBorder="1"/>
    <xf numFmtId="9" fontId="0" fillId="0" borderId="11" xfId="0" applyNumberFormat="1" applyFill="1" applyBorder="1"/>
    <xf numFmtId="9" fontId="0" fillId="0" borderId="28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9" fontId="0" fillId="0" borderId="32" xfId="0" applyNumberFormat="1" applyFill="1" applyBorder="1"/>
    <xf numFmtId="0" fontId="34" fillId="9" borderId="24" xfId="0" applyFont="1" applyFill="1" applyBorder="1"/>
    <xf numFmtId="3" fontId="34" fillId="9" borderId="32" xfId="0" applyNumberFormat="1" applyFont="1" applyFill="1" applyBorder="1"/>
    <xf numFmtId="9" fontId="34" fillId="9" borderId="32" xfId="0" applyNumberFormat="1" applyFont="1" applyFill="1" applyBorder="1"/>
    <xf numFmtId="3" fontId="34" fillId="9" borderId="25" xfId="0" applyNumberFormat="1" applyFont="1" applyFill="1" applyBorder="1"/>
    <xf numFmtId="0" fontId="34" fillId="0" borderId="29" xfId="0" applyFont="1" applyFill="1" applyBorder="1"/>
    <xf numFmtId="0" fontId="34" fillId="0" borderId="10" xfId="0" applyFont="1" applyFill="1" applyBorder="1"/>
    <xf numFmtId="0" fontId="34" fillId="0" borderId="14" xfId="0" applyFont="1" applyFill="1" applyBorder="1"/>
    <xf numFmtId="0" fontId="52" fillId="2" borderId="61" xfId="0" applyFont="1" applyFill="1" applyBorder="1"/>
    <xf numFmtId="3" fontId="52" fillId="2" borderId="0" xfId="0" applyNumberFormat="1" applyFont="1" applyFill="1" applyBorder="1"/>
    <xf numFmtId="3" fontId="52" fillId="2" borderId="21" xfId="0" applyNumberFormat="1" applyFont="1" applyFill="1" applyBorder="1"/>
    <xf numFmtId="0" fontId="3" fillId="2" borderId="59" xfId="79" applyFont="1" applyFill="1" applyBorder="1" applyAlignment="1">
      <alignment horizontal="left"/>
    </xf>
    <xf numFmtId="0" fontId="34" fillId="9" borderId="51" xfId="0" applyFont="1" applyFill="1" applyBorder="1"/>
    <xf numFmtId="0" fontId="34" fillId="9" borderId="9" xfId="0" applyFont="1" applyFill="1" applyBorder="1"/>
    <xf numFmtId="0" fontId="34" fillId="9" borderId="53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4" xfId="0" applyNumberFormat="1" applyFill="1" applyBorder="1"/>
    <xf numFmtId="3" fontId="0" fillId="0" borderId="19" xfId="0" applyNumberFormat="1" applyFill="1" applyBorder="1"/>
    <xf numFmtId="3" fontId="0" fillId="0" borderId="66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1" xfId="0" applyFill="1" applyBorder="1"/>
    <xf numFmtId="0" fontId="0" fillId="0" borderId="9" xfId="0" applyFill="1" applyBorder="1"/>
    <xf numFmtId="0" fontId="0" fillId="0" borderId="53" xfId="0" applyFill="1" applyBorder="1"/>
    <xf numFmtId="3" fontId="0" fillId="0" borderId="63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98" xfId="79" applyFont="1" applyFill="1" applyBorder="1" applyAlignment="1">
      <alignment horizontal="left"/>
    </xf>
    <xf numFmtId="0" fontId="3" fillId="2" borderId="99" xfId="79" applyFont="1" applyFill="1" applyBorder="1" applyAlignment="1">
      <alignment horizontal="left"/>
    </xf>
    <xf numFmtId="0" fontId="3" fillId="2" borderId="100" xfId="80" applyFont="1" applyFill="1" applyBorder="1" applyAlignment="1">
      <alignment horizontal="left"/>
    </xf>
    <xf numFmtId="0" fontId="3" fillId="2" borderId="100" xfId="79" applyFont="1" applyFill="1" applyBorder="1" applyAlignment="1">
      <alignment horizontal="left"/>
    </xf>
    <xf numFmtId="0" fontId="3" fillId="2" borderId="101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0" fontId="0" fillId="2" borderId="78" xfId="0" applyFill="1" applyBorder="1" applyAlignment="1">
      <alignment vertical="center"/>
    </xf>
    <xf numFmtId="0" fontId="44" fillId="2" borderId="20" xfId="26" applyNumberFormat="1" applyFont="1" applyFill="1" applyBorder="1"/>
    <xf numFmtId="0" fontId="44" fillId="2" borderId="0" xfId="26" applyNumberFormat="1" applyFont="1" applyFill="1" applyBorder="1"/>
    <xf numFmtId="0" fontId="44" fillId="2" borderId="21" xfId="26" applyNumberFormat="1" applyFont="1" applyFill="1" applyBorder="1" applyAlignment="1">
      <alignment horizontal="right"/>
    </xf>
    <xf numFmtId="170" fontId="0" fillId="0" borderId="32" xfId="0" applyNumberFormat="1" applyFill="1" applyBorder="1"/>
    <xf numFmtId="0" fontId="0" fillId="0" borderId="32" xfId="0" applyFill="1" applyBorder="1"/>
    <xf numFmtId="9" fontId="0" fillId="0" borderId="25" xfId="0" applyNumberFormat="1" applyFill="1" applyBorder="1"/>
    <xf numFmtId="0" fontId="34" fillId="0" borderId="24" xfId="0" applyFont="1" applyFill="1" applyBorder="1"/>
    <xf numFmtId="0" fontId="0" fillId="2" borderId="36" xfId="0" applyFill="1" applyBorder="1" applyAlignment="1">
      <alignment horizontal="center" vertical="top" wrapText="1"/>
    </xf>
    <xf numFmtId="0" fontId="44" fillId="2" borderId="36" xfId="0" applyFont="1" applyFill="1" applyBorder="1" applyAlignment="1">
      <alignment horizontal="center" vertical="top"/>
    </xf>
    <xf numFmtId="49" fontId="44" fillId="2" borderId="36" xfId="0" applyNumberFormat="1" applyFont="1" applyFill="1" applyBorder="1" applyAlignment="1">
      <alignment horizontal="center" vertical="top"/>
    </xf>
    <xf numFmtId="0" fontId="44" fillId="2" borderId="36" xfId="0" applyFont="1" applyFill="1" applyBorder="1" applyAlignment="1">
      <alignment horizontal="center" vertical="center"/>
    </xf>
    <xf numFmtId="3" fontId="44" fillId="2" borderId="20" xfId="0" applyNumberFormat="1" applyFont="1" applyFill="1" applyBorder="1" applyAlignment="1">
      <alignment horizontal="left"/>
    </xf>
    <xf numFmtId="3" fontId="44" fillId="2" borderId="21" xfId="0" applyNumberFormat="1" applyFont="1" applyFill="1" applyBorder="1" applyAlignment="1">
      <alignment horizontal="center"/>
    </xf>
    <xf numFmtId="3" fontId="44" fillId="2" borderId="0" xfId="0" applyNumberFormat="1" applyFont="1" applyFill="1" applyBorder="1" applyAlignment="1">
      <alignment horizontal="center"/>
    </xf>
    <xf numFmtId="9" fontId="61" fillId="2" borderId="21" xfId="0" applyNumberFormat="1" applyFont="1" applyFill="1" applyBorder="1" applyAlignment="1">
      <alignment horizontal="center" vertical="top"/>
    </xf>
    <xf numFmtId="3" fontId="44" fillId="2" borderId="21" xfId="0" applyNumberFormat="1" applyFont="1" applyFill="1" applyBorder="1" applyAlignment="1">
      <alignment horizontal="center" vertical="top"/>
    </xf>
    <xf numFmtId="170" fontId="0" fillId="0" borderId="34" xfId="0" applyNumberFormat="1" applyFill="1" applyBorder="1"/>
    <xf numFmtId="170" fontId="0" fillId="0" borderId="11" xfId="0" applyNumberFormat="1" applyFill="1" applyBorder="1"/>
    <xf numFmtId="170" fontId="0" fillId="0" borderId="28" xfId="0" applyNumberFormat="1" applyFill="1" applyBorder="1"/>
    <xf numFmtId="0" fontId="34" fillId="0" borderId="26" xfId="0" applyFont="1" applyFill="1" applyBorder="1"/>
    <xf numFmtId="0" fontId="44" fillId="2" borderId="20" xfId="0" applyNumberFormat="1" applyFont="1" applyFill="1" applyBorder="1" applyAlignment="1">
      <alignment horizontal="left"/>
    </xf>
    <xf numFmtId="0" fontId="44" fillId="2" borderId="21" xfId="0" applyNumberFormat="1" applyFont="1" applyFill="1" applyBorder="1" applyAlignment="1">
      <alignment horizontal="left"/>
    </xf>
    <xf numFmtId="0" fontId="44" fillId="2" borderId="0" xfId="0" applyNumberFormat="1" applyFont="1" applyFill="1" applyBorder="1" applyAlignment="1">
      <alignment horizontal="left"/>
    </xf>
    <xf numFmtId="0" fontId="61" fillId="2" borderId="21" xfId="0" applyNumberFormat="1" applyFont="1" applyFill="1" applyBorder="1" applyAlignment="1">
      <alignment horizontal="center" vertical="top"/>
    </xf>
    <xf numFmtId="3" fontId="15" fillId="0" borderId="97" xfId="0" applyNumberFormat="1" applyFont="1" applyBorder="1" applyAlignment="1">
      <alignment horizontal="right"/>
    </xf>
    <xf numFmtId="167" fontId="15" fillId="0" borderId="97" xfId="0" applyNumberFormat="1" applyFont="1" applyBorder="1" applyAlignment="1">
      <alignment horizontal="right"/>
    </xf>
    <xf numFmtId="167" fontId="15" fillId="0" borderId="57" xfId="0" applyNumberFormat="1" applyFont="1" applyBorder="1" applyAlignment="1">
      <alignment horizontal="right"/>
    </xf>
    <xf numFmtId="3" fontId="5" fillId="0" borderId="97" xfId="0" applyNumberFormat="1" applyFont="1" applyBorder="1" applyAlignment="1">
      <alignment horizontal="right"/>
    </xf>
    <xf numFmtId="167" fontId="5" fillId="0" borderId="97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175" fontId="5" fillId="0" borderId="97" xfId="0" applyNumberFormat="1" applyFont="1" applyBorder="1" applyAlignment="1">
      <alignment horizontal="right"/>
    </xf>
    <xf numFmtId="4" fontId="5" fillId="0" borderId="97" xfId="0" applyNumberFormat="1" applyFont="1" applyBorder="1" applyAlignment="1">
      <alignment horizontal="right"/>
    </xf>
    <xf numFmtId="3" fontId="5" fillId="0" borderId="97" xfId="0" applyNumberFormat="1" applyFont="1" applyBorder="1"/>
    <xf numFmtId="3" fontId="13" fillId="0" borderId="22" xfId="0" applyNumberFormat="1" applyFont="1" applyBorder="1" applyAlignment="1">
      <alignment horizontal="center"/>
    </xf>
    <xf numFmtId="3" fontId="15" fillId="0" borderId="97" xfId="0" applyNumberFormat="1" applyFont="1" applyBorder="1"/>
    <xf numFmtId="167" fontId="15" fillId="0" borderId="97" xfId="0" applyNumberFormat="1" applyFont="1" applyBorder="1"/>
    <xf numFmtId="167" fontId="15" fillId="0" borderId="57" xfId="0" applyNumberFormat="1" applyFont="1" applyBorder="1"/>
    <xf numFmtId="167" fontId="15" fillId="0" borderId="21" xfId="0" applyNumberFormat="1" applyFont="1" applyBorder="1"/>
    <xf numFmtId="167" fontId="5" fillId="0" borderId="21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center"/>
    </xf>
    <xf numFmtId="167" fontId="15" fillId="0" borderId="21" xfId="0" applyNumberFormat="1" applyFont="1" applyBorder="1" applyAlignment="1">
      <alignment horizontal="right"/>
    </xf>
    <xf numFmtId="167" fontId="13" fillId="0" borderId="57" xfId="0" applyNumberFormat="1" applyFont="1" applyBorder="1" applyAlignment="1">
      <alignment horizontal="right"/>
    </xf>
    <xf numFmtId="3" fontId="45" fillId="0" borderId="97" xfId="0" applyNumberFormat="1" applyFont="1" applyBorder="1"/>
    <xf numFmtId="167" fontId="45" fillId="0" borderId="97" xfId="0" applyNumberFormat="1" applyFont="1" applyBorder="1"/>
    <xf numFmtId="167" fontId="45" fillId="0" borderId="57" xfId="0" applyNumberFormat="1" applyFont="1" applyBorder="1"/>
    <xf numFmtId="0" fontId="5" fillId="0" borderId="97" xfId="0" applyFont="1" applyBorder="1"/>
    <xf numFmtId="9" fontId="45" fillId="0" borderId="97" xfId="0" applyNumberFormat="1" applyFont="1" applyBorder="1"/>
    <xf numFmtId="3" fontId="45" fillId="0" borderId="97" xfId="0" applyNumberFormat="1" applyFont="1" applyBorder="1" applyAlignment="1">
      <alignment horizontal="right"/>
    </xf>
    <xf numFmtId="167" fontId="45" fillId="0" borderId="21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45" fillId="0" borderId="55" xfId="0" applyNumberFormat="1" applyFont="1" applyBorder="1"/>
    <xf numFmtId="167" fontId="45" fillId="0" borderId="55" xfId="0" applyNumberFormat="1" applyFont="1" applyBorder="1"/>
    <xf numFmtId="167" fontId="45" fillId="0" borderId="56" xfId="0" applyNumberFormat="1" applyFont="1" applyBorder="1"/>
    <xf numFmtId="3" fontId="15" fillId="0" borderId="55" xfId="0" applyNumberFormat="1" applyFont="1" applyBorder="1" applyAlignment="1">
      <alignment horizontal="right"/>
    </xf>
    <xf numFmtId="167" fontId="15" fillId="0" borderId="55" xfId="0" applyNumberFormat="1" applyFont="1" applyBorder="1" applyAlignment="1">
      <alignment horizontal="right"/>
    </xf>
    <xf numFmtId="167" fontId="1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167" fontId="5" fillId="0" borderId="56" xfId="0" applyNumberFormat="1" applyFont="1" applyBorder="1" applyAlignment="1">
      <alignment horizontal="right"/>
    </xf>
    <xf numFmtId="175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9" fontId="45" fillId="0" borderId="55" xfId="0" applyNumberFormat="1" applyFont="1" applyBorder="1"/>
    <xf numFmtId="3" fontId="13" fillId="0" borderId="35" xfId="0" applyNumberFormat="1" applyFont="1" applyBorder="1" applyAlignment="1">
      <alignment horizontal="center"/>
    </xf>
    <xf numFmtId="3" fontId="15" fillId="0" borderId="0" xfId="0" applyNumberFormat="1" applyFont="1" applyBorder="1"/>
    <xf numFmtId="167" fontId="15" fillId="0" borderId="0" xfId="0" applyNumberFormat="1" applyFont="1" applyBorder="1"/>
    <xf numFmtId="3" fontId="4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45" fillId="0" borderId="0" xfId="0" applyNumberFormat="1" applyFont="1" applyBorder="1"/>
    <xf numFmtId="9" fontId="45" fillId="0" borderId="0" xfId="0" applyNumberFormat="1" applyFont="1" applyBorder="1"/>
    <xf numFmtId="167" fontId="4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167" fontId="15" fillId="0" borderId="0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73" xfId="0" applyNumberFormat="1" applyFont="1" applyBorder="1" applyAlignment="1">
      <alignment horizontal="center"/>
    </xf>
    <xf numFmtId="3" fontId="45" fillId="0" borderId="2" xfId="0" applyNumberFormat="1" applyFont="1" applyBorder="1"/>
    <xf numFmtId="167" fontId="45" fillId="0" borderId="2" xfId="0" applyNumberFormat="1" applyFont="1" applyBorder="1"/>
    <xf numFmtId="167" fontId="45" fillId="0" borderId="3" xfId="0" applyNumberFormat="1" applyFont="1" applyBorder="1"/>
    <xf numFmtId="3" fontId="4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/>
    </xf>
    <xf numFmtId="167" fontId="15" fillId="0" borderId="2" xfId="0" applyNumberFormat="1" applyFont="1" applyBorder="1" applyAlignment="1">
      <alignment horizontal="right"/>
    </xf>
    <xf numFmtId="167" fontId="15" fillId="0" borderId="3" xfId="0" applyNumberFormat="1" applyFont="1" applyBorder="1" applyAlignment="1">
      <alignment horizontal="right"/>
    </xf>
    <xf numFmtId="175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45" fillId="0" borderId="2" xfId="0" applyNumberFormat="1" applyFont="1" applyBorder="1"/>
    <xf numFmtId="3" fontId="13" fillId="0" borderId="73" xfId="0" applyNumberFormat="1" applyFont="1" applyBorder="1" applyAlignment="1">
      <alignment horizontal="center"/>
    </xf>
    <xf numFmtId="0" fontId="62" fillId="2" borderId="36" xfId="0" applyFont="1" applyFill="1" applyBorder="1" applyAlignment="1">
      <alignment vertical="center" wrapText="1"/>
    </xf>
    <xf numFmtId="0" fontId="44" fillId="2" borderId="20" xfId="26" applyNumberFormat="1" applyFont="1" applyFill="1" applyBorder="1" applyAlignment="1">
      <alignment horizontal="right"/>
    </xf>
    <xf numFmtId="0" fontId="44" fillId="2" borderId="0" xfId="26" applyNumberFormat="1" applyFont="1" applyFill="1" applyBorder="1" applyAlignment="1">
      <alignment horizontal="right"/>
    </xf>
    <xf numFmtId="3" fontId="44" fillId="2" borderId="67" xfId="76" applyNumberFormat="1" applyFont="1" applyFill="1" applyBorder="1" applyAlignment="1">
      <alignment horizontal="center" vertical="center"/>
    </xf>
    <xf numFmtId="3" fontId="44" fillId="2" borderId="69" xfId="76" applyNumberFormat="1" applyFont="1" applyFill="1" applyBorder="1" applyAlignment="1">
      <alignment horizontal="center" vertical="center"/>
    </xf>
    <xf numFmtId="0" fontId="39" fillId="0" borderId="29" xfId="76" applyFont="1" applyFill="1" applyBorder="1"/>
    <xf numFmtId="0" fontId="39" fillId="0" borderId="26" xfId="76" applyFont="1" applyFill="1" applyBorder="1"/>
    <xf numFmtId="0" fontId="39" fillId="0" borderId="64" xfId="76" applyFont="1" applyFill="1" applyBorder="1"/>
    <xf numFmtId="0" fontId="39" fillId="0" borderId="66" xfId="76" applyFont="1" applyFill="1" applyBorder="1"/>
    <xf numFmtId="0" fontId="44" fillId="2" borderId="15" xfId="76" applyNumberFormat="1" applyFont="1" applyFill="1" applyBorder="1" applyAlignment="1">
      <alignment horizontal="left"/>
    </xf>
    <xf numFmtId="0" fontId="44" fillId="2" borderId="102" xfId="76" applyNumberFormat="1" applyFont="1" applyFill="1" applyBorder="1" applyAlignment="1">
      <alignment horizontal="left"/>
    </xf>
    <xf numFmtId="3" fontId="39" fillId="0" borderId="29" xfId="76" applyNumberFormat="1" applyFont="1" applyFill="1" applyBorder="1"/>
    <xf numFmtId="3" fontId="39" fillId="0" borderId="34" xfId="76" applyNumberFormat="1" applyFont="1" applyFill="1" applyBorder="1"/>
    <xf numFmtId="3" fontId="39" fillId="0" borderId="26" xfId="76" applyNumberFormat="1" applyFont="1" applyFill="1" applyBorder="1"/>
    <xf numFmtId="3" fontId="39" fillId="0" borderId="28" xfId="76" applyNumberFormat="1" applyFont="1" applyFill="1" applyBorder="1"/>
    <xf numFmtId="9" fontId="39" fillId="0" borderId="64" xfId="76" applyNumberFormat="1" applyFont="1" applyFill="1" applyBorder="1"/>
    <xf numFmtId="9" fontId="39" fillId="0" borderId="66" xfId="76" applyNumberFormat="1" applyFont="1" applyFill="1" applyBorder="1"/>
    <xf numFmtId="0" fontId="44" fillId="2" borderId="17" xfId="76" applyNumberFormat="1" applyFont="1" applyFill="1" applyBorder="1" applyAlignment="1">
      <alignment horizontal="left"/>
    </xf>
    <xf numFmtId="170" fontId="39" fillId="0" borderId="29" xfId="76" applyNumberFormat="1" applyFont="1" applyFill="1" applyBorder="1"/>
    <xf numFmtId="170" fontId="39" fillId="0" borderId="34" xfId="76" applyNumberFormat="1" applyFont="1" applyFill="1" applyBorder="1"/>
    <xf numFmtId="170" fontId="39" fillId="0" borderId="26" xfId="76" applyNumberFormat="1" applyFont="1" applyFill="1" applyBorder="1"/>
    <xf numFmtId="170" fontId="39" fillId="0" borderId="28" xfId="76" applyNumberFormat="1" applyFont="1" applyFill="1" applyBorder="1"/>
    <xf numFmtId="0" fontId="44" fillId="2" borderId="16" xfId="76" applyNumberFormat="1" applyFont="1" applyFill="1" applyBorder="1" applyAlignment="1">
      <alignment horizontal="left"/>
    </xf>
    <xf numFmtId="3" fontId="39" fillId="0" borderId="30" xfId="76" applyNumberFormat="1" applyFont="1" applyFill="1" applyBorder="1"/>
    <xf numFmtId="3" fontId="39" fillId="0" borderId="27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0.94064696549548743</c:v>
                </c:pt>
                <c:pt idx="1">
                  <c:v>0.87265912253167821</c:v>
                </c:pt>
                <c:pt idx="2">
                  <c:v>0.86062389411964757</c:v>
                </c:pt>
                <c:pt idx="3">
                  <c:v>0.87087034349034753</c:v>
                </c:pt>
                <c:pt idx="4">
                  <c:v>0.87375224056090617</c:v>
                </c:pt>
                <c:pt idx="5">
                  <c:v>0.8637014047461099</c:v>
                </c:pt>
                <c:pt idx="6">
                  <c:v>0.86031656720499439</c:v>
                </c:pt>
                <c:pt idx="7">
                  <c:v>0.80636952053791822</c:v>
                </c:pt>
                <c:pt idx="8">
                  <c:v>0.80953025120366806</c:v>
                </c:pt>
                <c:pt idx="9">
                  <c:v>0.81657851050878227</c:v>
                </c:pt>
                <c:pt idx="10">
                  <c:v>0.82758544901608111</c:v>
                </c:pt>
                <c:pt idx="11">
                  <c:v>0.81696548931844049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670784"/>
        <c:axId val="11776727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0.82266726193531825</c:v>
                </c:pt>
                <c:pt idx="1">
                  <c:v>0.82266726193531825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416320"/>
        <c:axId val="1185418624"/>
      </c:scatterChart>
      <c:catAx>
        <c:axId val="117767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7767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672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7670784"/>
        <c:crosses val="autoZero"/>
        <c:crossBetween val="between"/>
      </c:valAx>
      <c:valAx>
        <c:axId val="118541632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85418624"/>
        <c:crosses val="max"/>
        <c:crossBetween val="midCat"/>
      </c:valAx>
      <c:valAx>
        <c:axId val="11854186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8541632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0.90825123152709364</c:v>
                </c:pt>
                <c:pt idx="1">
                  <c:v>0.98225276979893306</c:v>
                </c:pt>
                <c:pt idx="2">
                  <c:v>0.96181225677856175</c:v>
                </c:pt>
                <c:pt idx="3">
                  <c:v>0.96485760859142766</c:v>
                </c:pt>
                <c:pt idx="4">
                  <c:v>0.93766826967710781</c:v>
                </c:pt>
                <c:pt idx="5">
                  <c:v>0.90394616090547575</c:v>
                </c:pt>
                <c:pt idx="6">
                  <c:v>0.88732825317267194</c:v>
                </c:pt>
                <c:pt idx="7">
                  <c:v>0.87051683828284332</c:v>
                </c:pt>
                <c:pt idx="8">
                  <c:v>0.87473681925723346</c:v>
                </c:pt>
                <c:pt idx="9">
                  <c:v>0.87812184000152638</c:v>
                </c:pt>
                <c:pt idx="10">
                  <c:v>0.87709625155866955</c:v>
                </c:pt>
                <c:pt idx="11">
                  <c:v>0.86858769896220689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868800"/>
        <c:axId val="120387072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737152"/>
        <c:axId val="1204739456"/>
      </c:scatterChart>
      <c:catAx>
        <c:axId val="120386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387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387072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03868800"/>
        <c:crosses val="autoZero"/>
        <c:crossBetween val="between"/>
      </c:valAx>
      <c:valAx>
        <c:axId val="120473715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04739456"/>
        <c:crosses val="max"/>
        <c:crossBetween val="midCat"/>
      </c:valAx>
      <c:valAx>
        <c:axId val="12047394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0473715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392" t="s">
        <v>172</v>
      </c>
      <c r="B1" s="393"/>
      <c r="C1" s="64"/>
    </row>
    <row r="2" spans="1:3" ht="14.4" customHeight="1" thickBot="1" x14ac:dyDescent="0.35">
      <c r="A2" s="521" t="s">
        <v>245</v>
      </c>
      <c r="B2" s="66"/>
    </row>
    <row r="3" spans="1:3" ht="14.4" customHeight="1" thickBot="1" x14ac:dyDescent="0.35">
      <c r="A3" s="388" t="s">
        <v>224</v>
      </c>
      <c r="B3" s="389"/>
      <c r="C3" s="64"/>
    </row>
    <row r="4" spans="1:3" ht="14.4" customHeight="1" x14ac:dyDescent="0.3">
      <c r="A4" s="252" t="str">
        <f t="shared" ref="A4:A8" si="0">HYPERLINK("#'"&amp;C4&amp;"'!A1",C4)</f>
        <v>Motivace</v>
      </c>
      <c r="B4" s="253" t="s">
        <v>191</v>
      </c>
      <c r="C4" s="64" t="s">
        <v>192</v>
      </c>
    </row>
    <row r="5" spans="1:3" ht="14.4" customHeight="1" x14ac:dyDescent="0.3">
      <c r="A5" s="254" t="str">
        <f t="shared" si="0"/>
        <v>HI</v>
      </c>
      <c r="B5" s="255" t="s">
        <v>214</v>
      </c>
      <c r="C5" s="67" t="s">
        <v>177</v>
      </c>
    </row>
    <row r="6" spans="1:3" ht="14.4" customHeight="1" x14ac:dyDescent="0.3">
      <c r="A6" s="256" t="str">
        <f t="shared" si="0"/>
        <v>HI Graf</v>
      </c>
      <c r="B6" s="257" t="s">
        <v>169</v>
      </c>
      <c r="C6" s="67" t="s">
        <v>178</v>
      </c>
    </row>
    <row r="7" spans="1:3" ht="14.4" customHeight="1" x14ac:dyDescent="0.3">
      <c r="A7" s="256" t="str">
        <f t="shared" si="0"/>
        <v>Man Tab</v>
      </c>
      <c r="B7" s="257" t="s">
        <v>247</v>
      </c>
      <c r="C7" s="67" t="s">
        <v>179</v>
      </c>
    </row>
    <row r="8" spans="1:3" ht="14.4" customHeight="1" thickBot="1" x14ac:dyDescent="0.35">
      <c r="A8" s="258" t="str">
        <f t="shared" si="0"/>
        <v>HV</v>
      </c>
      <c r="B8" s="259" t="s">
        <v>78</v>
      </c>
      <c r="C8" s="67" t="s">
        <v>89</v>
      </c>
    </row>
    <row r="9" spans="1:3" ht="14.4" customHeight="1" thickBot="1" x14ac:dyDescent="0.35">
      <c r="A9" s="260"/>
      <c r="B9" s="260"/>
    </row>
    <row r="10" spans="1:3" ht="14.4" customHeight="1" thickBot="1" x14ac:dyDescent="0.35">
      <c r="A10" s="390" t="s">
        <v>173</v>
      </c>
      <c r="B10" s="389"/>
      <c r="C10" s="64"/>
    </row>
    <row r="11" spans="1:3" ht="14.4" customHeight="1" x14ac:dyDescent="0.3">
      <c r="A11" s="261" t="str">
        <f t="shared" ref="A11:A21" si="1">HYPERLINK("#'"&amp;C11&amp;"'!A1",C11)</f>
        <v>Léky Žádanky</v>
      </c>
      <c r="B11" s="255" t="s">
        <v>216</v>
      </c>
      <c r="C11" s="67" t="s">
        <v>180</v>
      </c>
    </row>
    <row r="12" spans="1:3" ht="14.4" customHeight="1" x14ac:dyDescent="0.3">
      <c r="A12" s="256" t="str">
        <f t="shared" si="1"/>
        <v>LŽ Detail</v>
      </c>
      <c r="B12" s="257" t="s">
        <v>215</v>
      </c>
      <c r="C12" s="67" t="s">
        <v>181</v>
      </c>
    </row>
    <row r="13" spans="1:3" ht="14.4" customHeight="1" x14ac:dyDescent="0.3">
      <c r="A13" s="256" t="str">
        <f t="shared" si="1"/>
        <v>LŽ PL</v>
      </c>
      <c r="B13" s="257" t="s">
        <v>963</v>
      </c>
      <c r="C13" s="67" t="s">
        <v>229</v>
      </c>
    </row>
    <row r="14" spans="1:3" s="318" customFormat="1" ht="14.4" customHeight="1" x14ac:dyDescent="0.3">
      <c r="A14" s="256" t="str">
        <f t="shared" si="1"/>
        <v>LŽ PL Detail</v>
      </c>
      <c r="B14" s="257" t="s">
        <v>211</v>
      </c>
      <c r="C14" s="67" t="s">
        <v>231</v>
      </c>
    </row>
    <row r="15" spans="1:3" ht="14.4" customHeight="1" x14ac:dyDescent="0.3">
      <c r="A15" s="256" t="str">
        <f t="shared" si="1"/>
        <v>Léky Recepty</v>
      </c>
      <c r="B15" s="257" t="s">
        <v>217</v>
      </c>
      <c r="C15" s="67" t="s">
        <v>182</v>
      </c>
    </row>
    <row r="16" spans="1:3" s="326" customFormat="1" ht="14.4" customHeight="1" x14ac:dyDescent="0.3">
      <c r="A16" s="256" t="str">
        <f t="shared" si="1"/>
        <v>LRp Lékaři</v>
      </c>
      <c r="B16" s="257" t="s">
        <v>234</v>
      </c>
      <c r="C16" s="67" t="s">
        <v>235</v>
      </c>
    </row>
    <row r="17" spans="1:3" ht="14.4" customHeight="1" x14ac:dyDescent="0.3">
      <c r="A17" s="256" t="str">
        <f t="shared" si="1"/>
        <v>LRp Detail</v>
      </c>
      <c r="B17" s="257" t="s">
        <v>218</v>
      </c>
      <c r="C17" s="67" t="s">
        <v>183</v>
      </c>
    </row>
    <row r="18" spans="1:3" ht="14.4" customHeight="1" x14ac:dyDescent="0.3">
      <c r="A18" s="256" t="str">
        <f t="shared" si="1"/>
        <v>LRp PL</v>
      </c>
      <c r="B18" s="257" t="s">
        <v>1709</v>
      </c>
      <c r="C18" s="67" t="s">
        <v>230</v>
      </c>
    </row>
    <row r="19" spans="1:3" s="319" customFormat="1" ht="14.4" customHeight="1" x14ac:dyDescent="0.3">
      <c r="A19" s="256" t="str">
        <f t="shared" ref="A19" si="2">HYPERLINK("#'"&amp;C19&amp;"'!A1",C19)</f>
        <v>LRp PL Detail</v>
      </c>
      <c r="B19" s="257" t="s">
        <v>213</v>
      </c>
      <c r="C19" s="67" t="s">
        <v>232</v>
      </c>
    </row>
    <row r="20" spans="1:3" ht="14.4" customHeight="1" x14ac:dyDescent="0.3">
      <c r="A20" s="261" t="str">
        <f t="shared" si="1"/>
        <v>Materiál Žádanky</v>
      </c>
      <c r="B20" s="257" t="s">
        <v>219</v>
      </c>
      <c r="C20" s="67" t="s">
        <v>184</v>
      </c>
    </row>
    <row r="21" spans="1:3" ht="14.4" customHeight="1" thickBot="1" x14ac:dyDescent="0.35">
      <c r="A21" s="256" t="str">
        <f t="shared" si="1"/>
        <v>MŽ Detail</v>
      </c>
      <c r="B21" s="257" t="s">
        <v>220</v>
      </c>
      <c r="C21" s="67" t="s">
        <v>185</v>
      </c>
    </row>
    <row r="22" spans="1:3" ht="14.4" customHeight="1" thickBot="1" x14ac:dyDescent="0.35">
      <c r="A22" s="262"/>
      <c r="B22" s="262"/>
    </row>
    <row r="23" spans="1:3" ht="14.4" customHeight="1" thickBot="1" x14ac:dyDescent="0.35">
      <c r="A23" s="391" t="s">
        <v>174</v>
      </c>
      <c r="B23" s="389"/>
      <c r="C23" s="64"/>
    </row>
    <row r="24" spans="1:3" ht="14.4" customHeight="1" x14ac:dyDescent="0.3">
      <c r="A24" s="263" t="str">
        <f t="shared" ref="A24:A33" si="3">HYPERLINK("#'"&amp;C24&amp;"'!A1",C24)</f>
        <v>ZV Vykáz.-A</v>
      </c>
      <c r="B24" s="255" t="s">
        <v>197</v>
      </c>
      <c r="C24" s="67" t="s">
        <v>193</v>
      </c>
    </row>
    <row r="25" spans="1:3" ht="14.4" customHeight="1" x14ac:dyDescent="0.3">
      <c r="A25" s="256" t="str">
        <f t="shared" si="3"/>
        <v>ZV Vykáz.-A Detail</v>
      </c>
      <c r="B25" s="257" t="s">
        <v>198</v>
      </c>
      <c r="C25" s="67" t="s">
        <v>194</v>
      </c>
    </row>
    <row r="26" spans="1:3" ht="14.4" customHeight="1" x14ac:dyDescent="0.3">
      <c r="A26" s="256" t="str">
        <f t="shared" si="3"/>
        <v>ZV Vykáz.-H</v>
      </c>
      <c r="B26" s="257" t="s">
        <v>199</v>
      </c>
      <c r="C26" s="67" t="s">
        <v>195</v>
      </c>
    </row>
    <row r="27" spans="1:3" ht="14.4" customHeight="1" x14ac:dyDescent="0.3">
      <c r="A27" s="256" t="str">
        <f t="shared" si="3"/>
        <v>ZV Vykáz.-H Detail</v>
      </c>
      <c r="B27" s="257" t="s">
        <v>200</v>
      </c>
      <c r="C27" s="67" t="s">
        <v>196</v>
      </c>
    </row>
    <row r="28" spans="1:3" ht="14.4" customHeight="1" x14ac:dyDescent="0.3">
      <c r="A28" s="263" t="str">
        <f t="shared" si="3"/>
        <v>CaseMix</v>
      </c>
      <c r="B28" s="257" t="s">
        <v>175</v>
      </c>
      <c r="C28" s="67" t="s">
        <v>186</v>
      </c>
    </row>
    <row r="29" spans="1:3" ht="14.4" customHeight="1" x14ac:dyDescent="0.3">
      <c r="A29" s="256" t="str">
        <f t="shared" si="3"/>
        <v>ALOS</v>
      </c>
      <c r="B29" s="257" t="s">
        <v>152</v>
      </c>
      <c r="C29" s="67" t="s">
        <v>123</v>
      </c>
    </row>
    <row r="30" spans="1:3" ht="14.4" customHeight="1" x14ac:dyDescent="0.3">
      <c r="A30" s="256" t="str">
        <f t="shared" si="3"/>
        <v>Total</v>
      </c>
      <c r="B30" s="257" t="s">
        <v>176</v>
      </c>
      <c r="C30" s="67" t="s">
        <v>187</v>
      </c>
    </row>
    <row r="31" spans="1:3" ht="14.4" customHeight="1" x14ac:dyDescent="0.3">
      <c r="A31" s="256" t="str">
        <f t="shared" si="3"/>
        <v>ZV Vyžád.</v>
      </c>
      <c r="B31" s="257" t="s">
        <v>201</v>
      </c>
      <c r="C31" s="67" t="s">
        <v>190</v>
      </c>
    </row>
    <row r="32" spans="1:3" ht="14.4" customHeight="1" x14ac:dyDescent="0.3">
      <c r="A32" s="256" t="str">
        <f t="shared" si="3"/>
        <v>ZV Vyžád. Detail</v>
      </c>
      <c r="B32" s="257" t="s">
        <v>202</v>
      </c>
      <c r="C32" s="67" t="s">
        <v>189</v>
      </c>
    </row>
    <row r="33" spans="1:3" ht="14.4" customHeight="1" thickBot="1" x14ac:dyDescent="0.35">
      <c r="A33" s="258" t="str">
        <f t="shared" si="3"/>
        <v>OD TISS</v>
      </c>
      <c r="B33" s="259" t="s">
        <v>223</v>
      </c>
      <c r="C33" s="67" t="s">
        <v>188</v>
      </c>
    </row>
    <row r="34" spans="1:3" ht="14.4" customHeight="1" x14ac:dyDescent="0.3">
      <c r="A34" s="68"/>
      <c r="B34" s="68"/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3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10" style="98" customWidth="1"/>
    <col min="8" max="8" width="6.77734375" style="91" bestFit="1" customWidth="1"/>
    <col min="9" max="9" width="6.6640625" style="98" customWidth="1"/>
    <col min="10" max="10" width="10" style="98" customWidth="1"/>
    <col min="11" max="11" width="6.77734375" style="91" bestFit="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203</v>
      </c>
      <c r="F3" s="56">
        <f>SUBTOTAL(9,F6:F1048576)</f>
        <v>17</v>
      </c>
      <c r="G3" s="56">
        <f>SUBTOTAL(9,G6:G1048576)</f>
        <v>1512.0785684536704</v>
      </c>
      <c r="H3" s="57">
        <f>IF(M3=0,0,G3/M3)</f>
        <v>4.6746519410539693E-4</v>
      </c>
      <c r="I3" s="56">
        <f>SUBTOTAL(9,I6:I1048576)</f>
        <v>1435.6</v>
      </c>
      <c r="J3" s="56">
        <f>SUBTOTAL(9,J6:J1048576)</f>
        <v>3233121.403283352</v>
      </c>
      <c r="K3" s="57">
        <f>IF(M3=0,0,J3/M3)</f>
        <v>0.99953253480589455</v>
      </c>
      <c r="L3" s="56">
        <f>SUBTOTAL(9,L6:L1048576)</f>
        <v>1452.6</v>
      </c>
      <c r="M3" s="58">
        <f>SUBTOTAL(9,M6:M1048576)</f>
        <v>3234633.4818518059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205</v>
      </c>
      <c r="G4" s="432"/>
      <c r="H4" s="433"/>
      <c r="I4" s="434" t="s">
        <v>204</v>
      </c>
      <c r="J4" s="432"/>
      <c r="K4" s="433"/>
      <c r="L4" s="435" t="s">
        <v>6</v>
      </c>
      <c r="M4" s="436"/>
    </row>
    <row r="5" spans="1:13" ht="14.4" customHeight="1" thickBot="1" x14ac:dyDescent="0.35">
      <c r="A5" s="571" t="s">
        <v>206</v>
      </c>
      <c r="B5" s="589" t="s">
        <v>207</v>
      </c>
      <c r="C5" s="589" t="s">
        <v>127</v>
      </c>
      <c r="D5" s="589" t="s">
        <v>208</v>
      </c>
      <c r="E5" s="589" t="s">
        <v>209</v>
      </c>
      <c r="F5" s="590" t="s">
        <v>31</v>
      </c>
      <c r="G5" s="590" t="s">
        <v>17</v>
      </c>
      <c r="H5" s="573" t="s">
        <v>210</v>
      </c>
      <c r="I5" s="572" t="s">
        <v>31</v>
      </c>
      <c r="J5" s="590" t="s">
        <v>17</v>
      </c>
      <c r="K5" s="573" t="s">
        <v>210</v>
      </c>
      <c r="L5" s="572" t="s">
        <v>31</v>
      </c>
      <c r="M5" s="591" t="s">
        <v>17</v>
      </c>
    </row>
    <row r="6" spans="1:13" ht="14.4" customHeight="1" x14ac:dyDescent="0.3">
      <c r="A6" s="553" t="s">
        <v>452</v>
      </c>
      <c r="B6" s="554" t="s">
        <v>981</v>
      </c>
      <c r="C6" s="554" t="s">
        <v>500</v>
      </c>
      <c r="D6" s="554" t="s">
        <v>501</v>
      </c>
      <c r="E6" s="554" t="s">
        <v>502</v>
      </c>
      <c r="F6" s="557"/>
      <c r="G6" s="557"/>
      <c r="H6" s="575">
        <v>0</v>
      </c>
      <c r="I6" s="557">
        <v>1</v>
      </c>
      <c r="J6" s="557">
        <v>143.07</v>
      </c>
      <c r="K6" s="575">
        <v>1</v>
      </c>
      <c r="L6" s="557">
        <v>1</v>
      </c>
      <c r="M6" s="558">
        <v>143.07</v>
      </c>
    </row>
    <row r="7" spans="1:13" ht="14.4" customHeight="1" x14ac:dyDescent="0.3">
      <c r="A7" s="559" t="s">
        <v>452</v>
      </c>
      <c r="B7" s="560" t="s">
        <v>981</v>
      </c>
      <c r="C7" s="560" t="s">
        <v>504</v>
      </c>
      <c r="D7" s="560" t="s">
        <v>501</v>
      </c>
      <c r="E7" s="560" t="s">
        <v>505</v>
      </c>
      <c r="F7" s="563"/>
      <c r="G7" s="563"/>
      <c r="H7" s="576">
        <v>0</v>
      </c>
      <c r="I7" s="563">
        <v>2</v>
      </c>
      <c r="J7" s="563">
        <v>476.57984321451301</v>
      </c>
      <c r="K7" s="576">
        <v>1</v>
      </c>
      <c r="L7" s="563">
        <v>2</v>
      </c>
      <c r="M7" s="564">
        <v>476.57984321451301</v>
      </c>
    </row>
    <row r="8" spans="1:13" ht="14.4" customHeight="1" x14ac:dyDescent="0.3">
      <c r="A8" s="559" t="s">
        <v>452</v>
      </c>
      <c r="B8" s="560" t="s">
        <v>982</v>
      </c>
      <c r="C8" s="560" t="s">
        <v>983</v>
      </c>
      <c r="D8" s="560" t="s">
        <v>984</v>
      </c>
      <c r="E8" s="560" t="s">
        <v>985</v>
      </c>
      <c r="F8" s="563"/>
      <c r="G8" s="563"/>
      <c r="H8" s="576">
        <v>0</v>
      </c>
      <c r="I8" s="563">
        <v>1</v>
      </c>
      <c r="J8" s="563">
        <v>128.20928345395399</v>
      </c>
      <c r="K8" s="576">
        <v>1</v>
      </c>
      <c r="L8" s="563">
        <v>1</v>
      </c>
      <c r="M8" s="564">
        <v>128.20928345395399</v>
      </c>
    </row>
    <row r="9" spans="1:13" ht="14.4" customHeight="1" x14ac:dyDescent="0.3">
      <c r="A9" s="559" t="s">
        <v>452</v>
      </c>
      <c r="B9" s="560" t="s">
        <v>986</v>
      </c>
      <c r="C9" s="560" t="s">
        <v>467</v>
      </c>
      <c r="D9" s="560" t="s">
        <v>468</v>
      </c>
      <c r="E9" s="560" t="s">
        <v>987</v>
      </c>
      <c r="F9" s="563">
        <v>2</v>
      </c>
      <c r="G9" s="563">
        <v>253.25885460506998</v>
      </c>
      <c r="H9" s="576">
        <v>1</v>
      </c>
      <c r="I9" s="563"/>
      <c r="J9" s="563"/>
      <c r="K9" s="576">
        <v>0</v>
      </c>
      <c r="L9" s="563">
        <v>2</v>
      </c>
      <c r="M9" s="564">
        <v>253.25885460506998</v>
      </c>
    </row>
    <row r="10" spans="1:13" ht="14.4" customHeight="1" x14ac:dyDescent="0.3">
      <c r="A10" s="559" t="s">
        <v>452</v>
      </c>
      <c r="B10" s="560" t="s">
        <v>986</v>
      </c>
      <c r="C10" s="560" t="s">
        <v>705</v>
      </c>
      <c r="D10" s="560" t="s">
        <v>706</v>
      </c>
      <c r="E10" s="560" t="s">
        <v>707</v>
      </c>
      <c r="F10" s="563"/>
      <c r="G10" s="563"/>
      <c r="H10" s="576">
        <v>0</v>
      </c>
      <c r="I10" s="563">
        <v>3</v>
      </c>
      <c r="J10" s="563">
        <v>351.39</v>
      </c>
      <c r="K10" s="576">
        <v>1</v>
      </c>
      <c r="L10" s="563">
        <v>3</v>
      </c>
      <c r="M10" s="564">
        <v>351.39</v>
      </c>
    </row>
    <row r="11" spans="1:13" ht="14.4" customHeight="1" x14ac:dyDescent="0.3">
      <c r="A11" s="559" t="s">
        <v>452</v>
      </c>
      <c r="B11" s="560" t="s">
        <v>988</v>
      </c>
      <c r="C11" s="560" t="s">
        <v>719</v>
      </c>
      <c r="D11" s="560" t="s">
        <v>720</v>
      </c>
      <c r="E11" s="560" t="s">
        <v>721</v>
      </c>
      <c r="F11" s="563"/>
      <c r="G11" s="563"/>
      <c r="H11" s="576">
        <v>0</v>
      </c>
      <c r="I11" s="563">
        <v>1</v>
      </c>
      <c r="J11" s="563">
        <v>30.59</v>
      </c>
      <c r="K11" s="576">
        <v>1</v>
      </c>
      <c r="L11" s="563">
        <v>1</v>
      </c>
      <c r="M11" s="564">
        <v>30.59</v>
      </c>
    </row>
    <row r="12" spans="1:13" ht="14.4" customHeight="1" x14ac:dyDescent="0.3">
      <c r="A12" s="559" t="s">
        <v>452</v>
      </c>
      <c r="B12" s="560" t="s">
        <v>989</v>
      </c>
      <c r="C12" s="560" t="s">
        <v>731</v>
      </c>
      <c r="D12" s="560" t="s">
        <v>732</v>
      </c>
      <c r="E12" s="560" t="s">
        <v>733</v>
      </c>
      <c r="F12" s="563"/>
      <c r="G12" s="563"/>
      <c r="H12" s="576">
        <v>0</v>
      </c>
      <c r="I12" s="563">
        <v>2</v>
      </c>
      <c r="J12" s="563">
        <v>195.5</v>
      </c>
      <c r="K12" s="576">
        <v>1</v>
      </c>
      <c r="L12" s="563">
        <v>2</v>
      </c>
      <c r="M12" s="564">
        <v>195.5</v>
      </c>
    </row>
    <row r="13" spans="1:13" ht="14.4" customHeight="1" x14ac:dyDescent="0.3">
      <c r="A13" s="559" t="s">
        <v>452</v>
      </c>
      <c r="B13" s="560" t="s">
        <v>990</v>
      </c>
      <c r="C13" s="560" t="s">
        <v>991</v>
      </c>
      <c r="D13" s="560" t="s">
        <v>992</v>
      </c>
      <c r="E13" s="560" t="s">
        <v>993</v>
      </c>
      <c r="F13" s="563"/>
      <c r="G13" s="563"/>
      <c r="H13" s="576">
        <v>0</v>
      </c>
      <c r="I13" s="563">
        <v>1</v>
      </c>
      <c r="J13" s="563">
        <v>105.82</v>
      </c>
      <c r="K13" s="576">
        <v>1</v>
      </c>
      <c r="L13" s="563">
        <v>1</v>
      </c>
      <c r="M13" s="564">
        <v>105.82</v>
      </c>
    </row>
    <row r="14" spans="1:13" ht="14.4" customHeight="1" x14ac:dyDescent="0.3">
      <c r="A14" s="559" t="s">
        <v>452</v>
      </c>
      <c r="B14" s="560" t="s">
        <v>990</v>
      </c>
      <c r="C14" s="560" t="s">
        <v>463</v>
      </c>
      <c r="D14" s="560" t="s">
        <v>994</v>
      </c>
      <c r="E14" s="560" t="s">
        <v>995</v>
      </c>
      <c r="F14" s="563">
        <v>1</v>
      </c>
      <c r="G14" s="563">
        <v>104.18</v>
      </c>
      <c r="H14" s="576">
        <v>1</v>
      </c>
      <c r="I14" s="563"/>
      <c r="J14" s="563"/>
      <c r="K14" s="576">
        <v>0</v>
      </c>
      <c r="L14" s="563">
        <v>1</v>
      </c>
      <c r="M14" s="564">
        <v>104.18</v>
      </c>
    </row>
    <row r="15" spans="1:13" ht="14.4" customHeight="1" x14ac:dyDescent="0.3">
      <c r="A15" s="559" t="s">
        <v>452</v>
      </c>
      <c r="B15" s="560" t="s">
        <v>996</v>
      </c>
      <c r="C15" s="560" t="s">
        <v>997</v>
      </c>
      <c r="D15" s="560" t="s">
        <v>998</v>
      </c>
      <c r="E15" s="560" t="s">
        <v>999</v>
      </c>
      <c r="F15" s="563"/>
      <c r="G15" s="563"/>
      <c r="H15" s="576">
        <v>0</v>
      </c>
      <c r="I15" s="563">
        <v>1</v>
      </c>
      <c r="J15" s="563">
        <v>98.269537772597602</v>
      </c>
      <c r="K15" s="576">
        <v>1</v>
      </c>
      <c r="L15" s="563">
        <v>1</v>
      </c>
      <c r="M15" s="564">
        <v>98.269537772597602</v>
      </c>
    </row>
    <row r="16" spans="1:13" ht="14.4" customHeight="1" x14ac:dyDescent="0.3">
      <c r="A16" s="559" t="s">
        <v>452</v>
      </c>
      <c r="B16" s="560" t="s">
        <v>1000</v>
      </c>
      <c r="C16" s="560" t="s">
        <v>471</v>
      </c>
      <c r="D16" s="560" t="s">
        <v>1001</v>
      </c>
      <c r="E16" s="560" t="s">
        <v>1002</v>
      </c>
      <c r="F16" s="563">
        <v>1</v>
      </c>
      <c r="G16" s="563">
        <v>60.47</v>
      </c>
      <c r="H16" s="576">
        <v>1</v>
      </c>
      <c r="I16" s="563"/>
      <c r="J16" s="563"/>
      <c r="K16" s="576">
        <v>0</v>
      </c>
      <c r="L16" s="563">
        <v>1</v>
      </c>
      <c r="M16" s="564">
        <v>60.47</v>
      </c>
    </row>
    <row r="17" spans="1:13" ht="14.4" customHeight="1" x14ac:dyDescent="0.3">
      <c r="A17" s="559" t="s">
        <v>452</v>
      </c>
      <c r="B17" s="560" t="s">
        <v>1000</v>
      </c>
      <c r="C17" s="560" t="s">
        <v>1003</v>
      </c>
      <c r="D17" s="560" t="s">
        <v>710</v>
      </c>
      <c r="E17" s="560" t="s">
        <v>1004</v>
      </c>
      <c r="F17" s="563">
        <v>3</v>
      </c>
      <c r="G17" s="563">
        <v>149.39999999999998</v>
      </c>
      <c r="H17" s="576">
        <v>1</v>
      </c>
      <c r="I17" s="563"/>
      <c r="J17" s="563"/>
      <c r="K17" s="576">
        <v>0</v>
      </c>
      <c r="L17" s="563">
        <v>3</v>
      </c>
      <c r="M17" s="564">
        <v>149.39999999999998</v>
      </c>
    </row>
    <row r="18" spans="1:13" ht="14.4" customHeight="1" x14ac:dyDescent="0.3">
      <c r="A18" s="559" t="s">
        <v>452</v>
      </c>
      <c r="B18" s="560" t="s">
        <v>1000</v>
      </c>
      <c r="C18" s="560" t="s">
        <v>727</v>
      </c>
      <c r="D18" s="560" t="s">
        <v>728</v>
      </c>
      <c r="E18" s="560" t="s">
        <v>729</v>
      </c>
      <c r="F18" s="563"/>
      <c r="G18" s="563"/>
      <c r="H18" s="576">
        <v>0</v>
      </c>
      <c r="I18" s="563">
        <v>1</v>
      </c>
      <c r="J18" s="563">
        <v>82.42</v>
      </c>
      <c r="K18" s="576">
        <v>1</v>
      </c>
      <c r="L18" s="563">
        <v>1</v>
      </c>
      <c r="M18" s="564">
        <v>82.42</v>
      </c>
    </row>
    <row r="19" spans="1:13" ht="14.4" customHeight="1" x14ac:dyDescent="0.3">
      <c r="A19" s="559" t="s">
        <v>452</v>
      </c>
      <c r="B19" s="560" t="s">
        <v>1000</v>
      </c>
      <c r="C19" s="560" t="s">
        <v>608</v>
      </c>
      <c r="D19" s="560" t="s">
        <v>1005</v>
      </c>
      <c r="E19" s="560" t="s">
        <v>1006</v>
      </c>
      <c r="F19" s="563">
        <v>2</v>
      </c>
      <c r="G19" s="563">
        <v>213.46987577080699</v>
      </c>
      <c r="H19" s="576">
        <v>1</v>
      </c>
      <c r="I19" s="563"/>
      <c r="J19" s="563"/>
      <c r="K19" s="576">
        <v>0</v>
      </c>
      <c r="L19" s="563">
        <v>2</v>
      </c>
      <c r="M19" s="564">
        <v>213.46987577080699</v>
      </c>
    </row>
    <row r="20" spans="1:13" ht="14.4" customHeight="1" x14ac:dyDescent="0.3">
      <c r="A20" s="559" t="s">
        <v>452</v>
      </c>
      <c r="B20" s="560" t="s">
        <v>1000</v>
      </c>
      <c r="C20" s="560" t="s">
        <v>723</v>
      </c>
      <c r="D20" s="560" t="s">
        <v>724</v>
      </c>
      <c r="E20" s="560" t="s">
        <v>1007</v>
      </c>
      <c r="F20" s="563"/>
      <c r="G20" s="563"/>
      <c r="H20" s="576">
        <v>0</v>
      </c>
      <c r="I20" s="563">
        <v>2</v>
      </c>
      <c r="J20" s="563">
        <v>189.29000000000002</v>
      </c>
      <c r="K20" s="576">
        <v>1</v>
      </c>
      <c r="L20" s="563">
        <v>2</v>
      </c>
      <c r="M20" s="564">
        <v>189.29000000000002</v>
      </c>
    </row>
    <row r="21" spans="1:13" ht="14.4" customHeight="1" x14ac:dyDescent="0.3">
      <c r="A21" s="559" t="s">
        <v>452</v>
      </c>
      <c r="B21" s="560" t="s">
        <v>1000</v>
      </c>
      <c r="C21" s="560" t="s">
        <v>709</v>
      </c>
      <c r="D21" s="560" t="s">
        <v>710</v>
      </c>
      <c r="E21" s="560" t="s">
        <v>1008</v>
      </c>
      <c r="F21" s="563"/>
      <c r="G21" s="563"/>
      <c r="H21" s="576">
        <v>0</v>
      </c>
      <c r="I21" s="563">
        <v>8</v>
      </c>
      <c r="J21" s="563">
        <v>410.46959092050758</v>
      </c>
      <c r="K21" s="576">
        <v>1</v>
      </c>
      <c r="L21" s="563">
        <v>8</v>
      </c>
      <c r="M21" s="564">
        <v>410.46959092050758</v>
      </c>
    </row>
    <row r="22" spans="1:13" ht="14.4" customHeight="1" x14ac:dyDescent="0.3">
      <c r="A22" s="559" t="s">
        <v>452</v>
      </c>
      <c r="B22" s="560" t="s">
        <v>1000</v>
      </c>
      <c r="C22" s="560" t="s">
        <v>712</v>
      </c>
      <c r="D22" s="560" t="s">
        <v>713</v>
      </c>
      <c r="E22" s="560" t="s">
        <v>1009</v>
      </c>
      <c r="F22" s="563"/>
      <c r="G22" s="563"/>
      <c r="H22" s="576">
        <v>0</v>
      </c>
      <c r="I22" s="563">
        <v>11</v>
      </c>
      <c r="J22" s="563">
        <v>709.21987507650908</v>
      </c>
      <c r="K22" s="576">
        <v>1</v>
      </c>
      <c r="L22" s="563">
        <v>11</v>
      </c>
      <c r="M22" s="564">
        <v>709.21987507650908</v>
      </c>
    </row>
    <row r="23" spans="1:13" ht="14.4" customHeight="1" x14ac:dyDescent="0.3">
      <c r="A23" s="559" t="s">
        <v>452</v>
      </c>
      <c r="B23" s="560" t="s">
        <v>1000</v>
      </c>
      <c r="C23" s="560" t="s">
        <v>612</v>
      </c>
      <c r="D23" s="560" t="s">
        <v>1010</v>
      </c>
      <c r="E23" s="560" t="s">
        <v>1011</v>
      </c>
      <c r="F23" s="563">
        <v>2</v>
      </c>
      <c r="G23" s="563">
        <v>135.09982153908339</v>
      </c>
      <c r="H23" s="576">
        <v>1</v>
      </c>
      <c r="I23" s="563"/>
      <c r="J23" s="563"/>
      <c r="K23" s="576">
        <v>0</v>
      </c>
      <c r="L23" s="563">
        <v>2</v>
      </c>
      <c r="M23" s="564">
        <v>135.09982153908339</v>
      </c>
    </row>
    <row r="24" spans="1:13" ht="14.4" customHeight="1" x14ac:dyDescent="0.3">
      <c r="A24" s="559" t="s">
        <v>452</v>
      </c>
      <c r="B24" s="560" t="s">
        <v>1000</v>
      </c>
      <c r="C24" s="560" t="s">
        <v>624</v>
      </c>
      <c r="D24" s="560" t="s">
        <v>1012</v>
      </c>
      <c r="E24" s="560" t="s">
        <v>1013</v>
      </c>
      <c r="F24" s="563">
        <v>4</v>
      </c>
      <c r="G24" s="563">
        <v>379.65999896349217</v>
      </c>
      <c r="H24" s="576">
        <v>1</v>
      </c>
      <c r="I24" s="563"/>
      <c r="J24" s="563"/>
      <c r="K24" s="576">
        <v>0</v>
      </c>
      <c r="L24" s="563">
        <v>4</v>
      </c>
      <c r="M24" s="564">
        <v>379.65999896349217</v>
      </c>
    </row>
    <row r="25" spans="1:13" ht="14.4" customHeight="1" x14ac:dyDescent="0.3">
      <c r="A25" s="559" t="s">
        <v>452</v>
      </c>
      <c r="B25" s="560" t="s">
        <v>1014</v>
      </c>
      <c r="C25" s="560" t="s">
        <v>738</v>
      </c>
      <c r="D25" s="560" t="s">
        <v>1015</v>
      </c>
      <c r="E25" s="560" t="s">
        <v>1016</v>
      </c>
      <c r="F25" s="563"/>
      <c r="G25" s="563"/>
      <c r="H25" s="576">
        <v>0</v>
      </c>
      <c r="I25" s="563">
        <v>1</v>
      </c>
      <c r="J25" s="563">
        <v>245.420183308623</v>
      </c>
      <c r="K25" s="576">
        <v>1</v>
      </c>
      <c r="L25" s="563">
        <v>1</v>
      </c>
      <c r="M25" s="564">
        <v>245.420183308623</v>
      </c>
    </row>
    <row r="26" spans="1:13" ht="14.4" customHeight="1" x14ac:dyDescent="0.3">
      <c r="A26" s="559" t="s">
        <v>452</v>
      </c>
      <c r="B26" s="560" t="s">
        <v>1014</v>
      </c>
      <c r="C26" s="560" t="s">
        <v>742</v>
      </c>
      <c r="D26" s="560" t="s">
        <v>1017</v>
      </c>
      <c r="E26" s="560" t="s">
        <v>1018</v>
      </c>
      <c r="F26" s="563"/>
      <c r="G26" s="563"/>
      <c r="H26" s="576">
        <v>0</v>
      </c>
      <c r="I26" s="563">
        <v>0.6</v>
      </c>
      <c r="J26" s="563">
        <v>136.554</v>
      </c>
      <c r="K26" s="576">
        <v>1</v>
      </c>
      <c r="L26" s="563">
        <v>0.6</v>
      </c>
      <c r="M26" s="564">
        <v>136.554</v>
      </c>
    </row>
    <row r="27" spans="1:13" ht="14.4" customHeight="1" x14ac:dyDescent="0.3">
      <c r="A27" s="559" t="s">
        <v>452</v>
      </c>
      <c r="B27" s="560" t="s">
        <v>1019</v>
      </c>
      <c r="C27" s="560" t="s">
        <v>697</v>
      </c>
      <c r="D27" s="560" t="s">
        <v>698</v>
      </c>
      <c r="E27" s="560" t="s">
        <v>1020</v>
      </c>
      <c r="F27" s="563"/>
      <c r="G27" s="563"/>
      <c r="H27" s="576">
        <v>0</v>
      </c>
      <c r="I27" s="563">
        <v>1</v>
      </c>
      <c r="J27" s="563">
        <v>131.09</v>
      </c>
      <c r="K27" s="576">
        <v>1</v>
      </c>
      <c r="L27" s="563">
        <v>1</v>
      </c>
      <c r="M27" s="564">
        <v>131.09</v>
      </c>
    </row>
    <row r="28" spans="1:13" ht="14.4" customHeight="1" x14ac:dyDescent="0.3">
      <c r="A28" s="559" t="s">
        <v>452</v>
      </c>
      <c r="B28" s="560" t="s">
        <v>1021</v>
      </c>
      <c r="C28" s="560" t="s">
        <v>701</v>
      </c>
      <c r="D28" s="560" t="s">
        <v>702</v>
      </c>
      <c r="E28" s="560" t="s">
        <v>703</v>
      </c>
      <c r="F28" s="563"/>
      <c r="G28" s="563"/>
      <c r="H28" s="576">
        <v>0</v>
      </c>
      <c r="I28" s="563">
        <v>1</v>
      </c>
      <c r="J28" s="563">
        <v>58.42</v>
      </c>
      <c r="K28" s="576">
        <v>1</v>
      </c>
      <c r="L28" s="563">
        <v>1</v>
      </c>
      <c r="M28" s="564">
        <v>58.42</v>
      </c>
    </row>
    <row r="29" spans="1:13" ht="14.4" customHeight="1" x14ac:dyDescent="0.3">
      <c r="A29" s="559" t="s">
        <v>452</v>
      </c>
      <c r="B29" s="560" t="s">
        <v>1022</v>
      </c>
      <c r="C29" s="560" t="s">
        <v>715</v>
      </c>
      <c r="D29" s="560" t="s">
        <v>1023</v>
      </c>
      <c r="E29" s="560" t="s">
        <v>1024</v>
      </c>
      <c r="F29" s="563"/>
      <c r="G29" s="563"/>
      <c r="H29" s="576">
        <v>0</v>
      </c>
      <c r="I29" s="563">
        <v>1</v>
      </c>
      <c r="J29" s="563">
        <v>43.06</v>
      </c>
      <c r="K29" s="576">
        <v>1</v>
      </c>
      <c r="L29" s="563">
        <v>1</v>
      </c>
      <c r="M29" s="564">
        <v>43.06</v>
      </c>
    </row>
    <row r="30" spans="1:13" ht="14.4" customHeight="1" x14ac:dyDescent="0.3">
      <c r="A30" s="559" t="s">
        <v>452</v>
      </c>
      <c r="B30" s="560" t="s">
        <v>1025</v>
      </c>
      <c r="C30" s="560" t="s">
        <v>1026</v>
      </c>
      <c r="D30" s="560" t="s">
        <v>1027</v>
      </c>
      <c r="E30" s="560" t="s">
        <v>1028</v>
      </c>
      <c r="F30" s="563"/>
      <c r="G30" s="563"/>
      <c r="H30" s="576">
        <v>0</v>
      </c>
      <c r="I30" s="563">
        <v>1</v>
      </c>
      <c r="J30" s="563">
        <v>108.92</v>
      </c>
      <c r="K30" s="576">
        <v>1</v>
      </c>
      <c r="L30" s="563">
        <v>1</v>
      </c>
      <c r="M30" s="564">
        <v>108.92</v>
      </c>
    </row>
    <row r="31" spans="1:13" ht="14.4" customHeight="1" x14ac:dyDescent="0.3">
      <c r="A31" s="559" t="s">
        <v>456</v>
      </c>
      <c r="B31" s="560" t="s">
        <v>1029</v>
      </c>
      <c r="C31" s="560" t="s">
        <v>746</v>
      </c>
      <c r="D31" s="560" t="s">
        <v>1030</v>
      </c>
      <c r="E31" s="560" t="s">
        <v>1031</v>
      </c>
      <c r="F31" s="563">
        <v>1</v>
      </c>
      <c r="G31" s="563">
        <v>108.270008787609</v>
      </c>
      <c r="H31" s="576">
        <v>1</v>
      </c>
      <c r="I31" s="563"/>
      <c r="J31" s="563"/>
      <c r="K31" s="576">
        <v>0</v>
      </c>
      <c r="L31" s="563">
        <v>1</v>
      </c>
      <c r="M31" s="564">
        <v>108.270008787609</v>
      </c>
    </row>
    <row r="32" spans="1:13" ht="14.4" customHeight="1" x14ac:dyDescent="0.3">
      <c r="A32" s="559" t="s">
        <v>456</v>
      </c>
      <c r="B32" s="560" t="s">
        <v>1032</v>
      </c>
      <c r="C32" s="560" t="s">
        <v>848</v>
      </c>
      <c r="D32" s="560" t="s">
        <v>849</v>
      </c>
      <c r="E32" s="560" t="s">
        <v>1033</v>
      </c>
      <c r="F32" s="563"/>
      <c r="G32" s="563"/>
      <c r="H32" s="576">
        <v>0</v>
      </c>
      <c r="I32" s="563">
        <v>1</v>
      </c>
      <c r="J32" s="563">
        <v>52.810026990031602</v>
      </c>
      <c r="K32" s="576">
        <v>1</v>
      </c>
      <c r="L32" s="563">
        <v>1</v>
      </c>
      <c r="M32" s="564">
        <v>52.810026990031602</v>
      </c>
    </row>
    <row r="33" spans="1:13" ht="14.4" customHeight="1" x14ac:dyDescent="0.3">
      <c r="A33" s="559" t="s">
        <v>460</v>
      </c>
      <c r="B33" s="560" t="s">
        <v>1034</v>
      </c>
      <c r="C33" s="560" t="s">
        <v>932</v>
      </c>
      <c r="D33" s="560" t="s">
        <v>933</v>
      </c>
      <c r="E33" s="560" t="s">
        <v>934</v>
      </c>
      <c r="F33" s="563"/>
      <c r="G33" s="563"/>
      <c r="H33" s="576">
        <v>0</v>
      </c>
      <c r="I33" s="563">
        <v>2</v>
      </c>
      <c r="J33" s="563">
        <v>944.96061314090298</v>
      </c>
      <c r="K33" s="576">
        <v>1</v>
      </c>
      <c r="L33" s="563">
        <v>2</v>
      </c>
      <c r="M33" s="564">
        <v>944.96061314090298</v>
      </c>
    </row>
    <row r="34" spans="1:13" ht="14.4" customHeight="1" x14ac:dyDescent="0.3">
      <c r="A34" s="559" t="s">
        <v>460</v>
      </c>
      <c r="B34" s="560" t="s">
        <v>1021</v>
      </c>
      <c r="C34" s="560" t="s">
        <v>928</v>
      </c>
      <c r="D34" s="560" t="s">
        <v>929</v>
      </c>
      <c r="E34" s="560" t="s">
        <v>930</v>
      </c>
      <c r="F34" s="563"/>
      <c r="G34" s="563"/>
      <c r="H34" s="576">
        <v>0</v>
      </c>
      <c r="I34" s="563">
        <v>2</v>
      </c>
      <c r="J34" s="563">
        <v>122.44999999999999</v>
      </c>
      <c r="K34" s="576">
        <v>1</v>
      </c>
      <c r="L34" s="563">
        <v>2</v>
      </c>
      <c r="M34" s="564">
        <v>122.44999999999999</v>
      </c>
    </row>
    <row r="35" spans="1:13" ht="14.4" customHeight="1" x14ac:dyDescent="0.3">
      <c r="A35" s="559" t="s">
        <v>460</v>
      </c>
      <c r="B35" s="560" t="s">
        <v>1029</v>
      </c>
      <c r="C35" s="560" t="s">
        <v>746</v>
      </c>
      <c r="D35" s="560" t="s">
        <v>1030</v>
      </c>
      <c r="E35" s="560" t="s">
        <v>1031</v>
      </c>
      <c r="F35" s="563">
        <v>1</v>
      </c>
      <c r="G35" s="563">
        <v>108.270008787609</v>
      </c>
      <c r="H35" s="576">
        <v>1</v>
      </c>
      <c r="I35" s="563"/>
      <c r="J35" s="563"/>
      <c r="K35" s="576">
        <v>0</v>
      </c>
      <c r="L35" s="563">
        <v>1</v>
      </c>
      <c r="M35" s="564">
        <v>108.270008787609</v>
      </c>
    </row>
    <row r="36" spans="1:13" ht="14.4" customHeight="1" x14ac:dyDescent="0.3">
      <c r="A36" s="559" t="s">
        <v>460</v>
      </c>
      <c r="B36" s="560" t="s">
        <v>1035</v>
      </c>
      <c r="C36" s="560" t="s">
        <v>951</v>
      </c>
      <c r="D36" s="560" t="s">
        <v>959</v>
      </c>
      <c r="E36" s="560" t="s">
        <v>1036</v>
      </c>
      <c r="F36" s="563"/>
      <c r="G36" s="563"/>
      <c r="H36" s="576">
        <v>0</v>
      </c>
      <c r="I36" s="563">
        <v>6</v>
      </c>
      <c r="J36" s="563">
        <v>32764.784513213737</v>
      </c>
      <c r="K36" s="576">
        <v>1</v>
      </c>
      <c r="L36" s="563">
        <v>6</v>
      </c>
      <c r="M36" s="564">
        <v>32764.784513213737</v>
      </c>
    </row>
    <row r="37" spans="1:13" ht="14.4" customHeight="1" x14ac:dyDescent="0.3">
      <c r="A37" s="559" t="s">
        <v>460</v>
      </c>
      <c r="B37" s="560" t="s">
        <v>1035</v>
      </c>
      <c r="C37" s="560" t="s">
        <v>955</v>
      </c>
      <c r="D37" s="560" t="s">
        <v>959</v>
      </c>
      <c r="E37" s="560" t="s">
        <v>1037</v>
      </c>
      <c r="F37" s="563"/>
      <c r="G37" s="563"/>
      <c r="H37" s="576">
        <v>0</v>
      </c>
      <c r="I37" s="563">
        <v>27</v>
      </c>
      <c r="J37" s="563">
        <v>294565.44819468487</v>
      </c>
      <c r="K37" s="576">
        <v>1</v>
      </c>
      <c r="L37" s="563">
        <v>27</v>
      </c>
      <c r="M37" s="564">
        <v>294565.44819468487</v>
      </c>
    </row>
    <row r="38" spans="1:13" ht="14.4" customHeight="1" thickBot="1" x14ac:dyDescent="0.35">
      <c r="A38" s="565" t="s">
        <v>460</v>
      </c>
      <c r="B38" s="566" t="s">
        <v>1035</v>
      </c>
      <c r="C38" s="566" t="s">
        <v>958</v>
      </c>
      <c r="D38" s="566" t="s">
        <v>959</v>
      </c>
      <c r="E38" s="566" t="s">
        <v>938</v>
      </c>
      <c r="F38" s="569"/>
      <c r="G38" s="569"/>
      <c r="H38" s="577">
        <v>0</v>
      </c>
      <c r="I38" s="569">
        <v>1358</v>
      </c>
      <c r="J38" s="569">
        <v>2901026.657621576</v>
      </c>
      <c r="K38" s="577">
        <v>1</v>
      </c>
      <c r="L38" s="569">
        <v>1358</v>
      </c>
      <c r="M38" s="570">
        <v>2901026.657621576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427" t="s">
        <v>217</v>
      </c>
      <c r="B1" s="437"/>
      <c r="C1" s="437"/>
      <c r="D1" s="437"/>
      <c r="E1" s="437"/>
      <c r="F1" s="437"/>
      <c r="G1" s="437"/>
      <c r="H1" s="437"/>
      <c r="I1" s="394"/>
      <c r="J1" s="394"/>
      <c r="K1" s="394"/>
      <c r="L1" s="394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439" t="s">
        <v>18</v>
      </c>
      <c r="D3" s="438"/>
      <c r="E3" s="438" t="s">
        <v>19</v>
      </c>
      <c r="F3" s="438"/>
      <c r="G3" s="438"/>
      <c r="H3" s="438"/>
      <c r="I3" s="438" t="s">
        <v>233</v>
      </c>
      <c r="J3" s="438"/>
      <c r="K3" s="438"/>
      <c r="L3" s="440"/>
    </row>
    <row r="4" spans="1:13" ht="14.4" customHeight="1" thickBot="1" x14ac:dyDescent="0.35">
      <c r="A4" s="157" t="s">
        <v>20</v>
      </c>
      <c r="B4" s="158" t="s">
        <v>21</v>
      </c>
      <c r="C4" s="159" t="s">
        <v>22</v>
      </c>
      <c r="D4" s="159" t="s">
        <v>23</v>
      </c>
      <c r="E4" s="159" t="s">
        <v>22</v>
      </c>
      <c r="F4" s="159" t="s">
        <v>5</v>
      </c>
      <c r="G4" s="159" t="s">
        <v>23</v>
      </c>
      <c r="H4" s="159" t="s">
        <v>5</v>
      </c>
      <c r="I4" s="159" t="s">
        <v>22</v>
      </c>
      <c r="J4" s="159" t="s">
        <v>5</v>
      </c>
      <c r="K4" s="159" t="s">
        <v>23</v>
      </c>
      <c r="L4" s="160" t="s">
        <v>5</v>
      </c>
    </row>
    <row r="5" spans="1:13" ht="14.4" customHeight="1" x14ac:dyDescent="0.3">
      <c r="A5" s="544">
        <v>22</v>
      </c>
      <c r="B5" s="545" t="s">
        <v>444</v>
      </c>
      <c r="C5" s="546">
        <v>335821.12000000011</v>
      </c>
      <c r="D5" s="546">
        <v>2192</v>
      </c>
      <c r="E5" s="546">
        <v>133892.04000000004</v>
      </c>
      <c r="F5" s="547">
        <v>0.39870047482421594</v>
      </c>
      <c r="G5" s="546">
        <v>863</v>
      </c>
      <c r="H5" s="547">
        <v>0.39370437956204379</v>
      </c>
      <c r="I5" s="546">
        <v>201929.0800000001</v>
      </c>
      <c r="J5" s="547">
        <v>0.60129952517578422</v>
      </c>
      <c r="K5" s="546">
        <v>1329</v>
      </c>
      <c r="L5" s="547">
        <v>0.60629562043795615</v>
      </c>
      <c r="M5" s="546" t="s">
        <v>109</v>
      </c>
    </row>
    <row r="6" spans="1:13" ht="14.4" customHeight="1" x14ac:dyDescent="0.3">
      <c r="A6" s="544">
        <v>22</v>
      </c>
      <c r="B6" s="545" t="s">
        <v>1038</v>
      </c>
      <c r="C6" s="546">
        <v>335821.12000000011</v>
      </c>
      <c r="D6" s="546">
        <v>2191</v>
      </c>
      <c r="E6" s="546">
        <v>133892.04000000004</v>
      </c>
      <c r="F6" s="547">
        <v>0.39870047482421594</v>
      </c>
      <c r="G6" s="546">
        <v>863</v>
      </c>
      <c r="H6" s="547">
        <v>0.39388407120036512</v>
      </c>
      <c r="I6" s="546">
        <v>201929.0800000001</v>
      </c>
      <c r="J6" s="547">
        <v>0.60129952517578422</v>
      </c>
      <c r="K6" s="546">
        <v>1328</v>
      </c>
      <c r="L6" s="547">
        <v>0.60611592879963483</v>
      </c>
      <c r="M6" s="546" t="s">
        <v>2</v>
      </c>
    </row>
    <row r="7" spans="1:13" ht="14.4" customHeight="1" x14ac:dyDescent="0.3">
      <c r="A7" s="544">
        <v>22</v>
      </c>
      <c r="B7" s="545" t="s">
        <v>1039</v>
      </c>
      <c r="C7" s="546">
        <v>0</v>
      </c>
      <c r="D7" s="546">
        <v>1</v>
      </c>
      <c r="E7" s="546" t="s">
        <v>443</v>
      </c>
      <c r="F7" s="547" t="s">
        <v>443</v>
      </c>
      <c r="G7" s="546" t="s">
        <v>443</v>
      </c>
      <c r="H7" s="547">
        <v>0</v>
      </c>
      <c r="I7" s="546">
        <v>0</v>
      </c>
      <c r="J7" s="547" t="s">
        <v>443</v>
      </c>
      <c r="K7" s="546">
        <v>1</v>
      </c>
      <c r="L7" s="547">
        <v>1</v>
      </c>
      <c r="M7" s="546" t="s">
        <v>2</v>
      </c>
    </row>
    <row r="8" spans="1:13" ht="14.4" customHeight="1" x14ac:dyDescent="0.3">
      <c r="A8" s="544" t="s">
        <v>442</v>
      </c>
      <c r="B8" s="545" t="s">
        <v>6</v>
      </c>
      <c r="C8" s="546">
        <v>335821.12000000011</v>
      </c>
      <c r="D8" s="546">
        <v>2192</v>
      </c>
      <c r="E8" s="546">
        <v>133892.04000000004</v>
      </c>
      <c r="F8" s="547">
        <v>0.39870047482421594</v>
      </c>
      <c r="G8" s="546">
        <v>863</v>
      </c>
      <c r="H8" s="547">
        <v>0.39370437956204379</v>
      </c>
      <c r="I8" s="546">
        <v>201929.0800000001</v>
      </c>
      <c r="J8" s="547">
        <v>0.60129952517578422</v>
      </c>
      <c r="K8" s="546">
        <v>1329</v>
      </c>
      <c r="L8" s="547">
        <v>0.60629562043795615</v>
      </c>
      <c r="M8" s="546" t="s">
        <v>451</v>
      </c>
    </row>
    <row r="10" spans="1:13" ht="14.4" customHeight="1" x14ac:dyDescent="0.3">
      <c r="A10" s="544">
        <v>22</v>
      </c>
      <c r="B10" s="545" t="s">
        <v>444</v>
      </c>
      <c r="C10" s="546" t="s">
        <v>443</v>
      </c>
      <c r="D10" s="546" t="s">
        <v>443</v>
      </c>
      <c r="E10" s="546" t="s">
        <v>443</v>
      </c>
      <c r="F10" s="547" t="s">
        <v>443</v>
      </c>
      <c r="G10" s="546" t="s">
        <v>443</v>
      </c>
      <c r="H10" s="547" t="s">
        <v>443</v>
      </c>
      <c r="I10" s="546" t="s">
        <v>443</v>
      </c>
      <c r="J10" s="547" t="s">
        <v>443</v>
      </c>
      <c r="K10" s="546" t="s">
        <v>443</v>
      </c>
      <c r="L10" s="547" t="s">
        <v>443</v>
      </c>
      <c r="M10" s="546" t="s">
        <v>109</v>
      </c>
    </row>
    <row r="11" spans="1:13" ht="14.4" customHeight="1" x14ac:dyDescent="0.3">
      <c r="A11" s="544">
        <v>89301221</v>
      </c>
      <c r="B11" s="545" t="s">
        <v>1038</v>
      </c>
      <c r="C11" s="546">
        <v>49943.990000000005</v>
      </c>
      <c r="D11" s="546">
        <v>292</v>
      </c>
      <c r="E11" s="546">
        <v>15096.460000000006</v>
      </c>
      <c r="F11" s="547">
        <v>0.30226780038999695</v>
      </c>
      <c r="G11" s="546">
        <v>95</v>
      </c>
      <c r="H11" s="547">
        <v>0.32534246575342468</v>
      </c>
      <c r="I11" s="546">
        <v>34847.53</v>
      </c>
      <c r="J11" s="547">
        <v>0.69773219961000299</v>
      </c>
      <c r="K11" s="546">
        <v>197</v>
      </c>
      <c r="L11" s="547">
        <v>0.67465753424657537</v>
      </c>
      <c r="M11" s="546" t="s">
        <v>2</v>
      </c>
    </row>
    <row r="12" spans="1:13" ht="14.4" customHeight="1" x14ac:dyDescent="0.3">
      <c r="A12" s="544">
        <v>89301221</v>
      </c>
      <c r="B12" s="545" t="s">
        <v>1039</v>
      </c>
      <c r="C12" s="546">
        <v>0</v>
      </c>
      <c r="D12" s="546">
        <v>1</v>
      </c>
      <c r="E12" s="546" t="s">
        <v>443</v>
      </c>
      <c r="F12" s="547" t="s">
        <v>443</v>
      </c>
      <c r="G12" s="546" t="s">
        <v>443</v>
      </c>
      <c r="H12" s="547">
        <v>0</v>
      </c>
      <c r="I12" s="546">
        <v>0</v>
      </c>
      <c r="J12" s="547" t="s">
        <v>443</v>
      </c>
      <c r="K12" s="546">
        <v>1</v>
      </c>
      <c r="L12" s="547">
        <v>1</v>
      </c>
      <c r="M12" s="546" t="s">
        <v>2</v>
      </c>
    </row>
    <row r="13" spans="1:13" ht="14.4" customHeight="1" x14ac:dyDescent="0.3">
      <c r="A13" s="544" t="s">
        <v>1040</v>
      </c>
      <c r="B13" s="545" t="s">
        <v>1041</v>
      </c>
      <c r="C13" s="546">
        <v>49943.990000000005</v>
      </c>
      <c r="D13" s="546">
        <v>293</v>
      </c>
      <c r="E13" s="546">
        <v>15096.460000000006</v>
      </c>
      <c r="F13" s="547">
        <v>0.30226780038999695</v>
      </c>
      <c r="G13" s="546">
        <v>95</v>
      </c>
      <c r="H13" s="547">
        <v>0.32423208191126279</v>
      </c>
      <c r="I13" s="546">
        <v>34847.53</v>
      </c>
      <c r="J13" s="547">
        <v>0.69773219961000299</v>
      </c>
      <c r="K13" s="546">
        <v>198</v>
      </c>
      <c r="L13" s="547">
        <v>0.67576791808873715</v>
      </c>
      <c r="M13" s="546" t="s">
        <v>454</v>
      </c>
    </row>
    <row r="14" spans="1:13" ht="14.4" customHeight="1" x14ac:dyDescent="0.3">
      <c r="A14" s="544" t="s">
        <v>443</v>
      </c>
      <c r="B14" s="545" t="s">
        <v>443</v>
      </c>
      <c r="C14" s="546" t="s">
        <v>443</v>
      </c>
      <c r="D14" s="546" t="s">
        <v>443</v>
      </c>
      <c r="E14" s="546" t="s">
        <v>443</v>
      </c>
      <c r="F14" s="547" t="s">
        <v>443</v>
      </c>
      <c r="G14" s="546" t="s">
        <v>443</v>
      </c>
      <c r="H14" s="547" t="s">
        <v>443</v>
      </c>
      <c r="I14" s="546" t="s">
        <v>443</v>
      </c>
      <c r="J14" s="547" t="s">
        <v>443</v>
      </c>
      <c r="K14" s="546" t="s">
        <v>443</v>
      </c>
      <c r="L14" s="547" t="s">
        <v>443</v>
      </c>
      <c r="M14" s="546" t="s">
        <v>455</v>
      </c>
    </row>
    <row r="15" spans="1:13" ht="14.4" customHeight="1" x14ac:dyDescent="0.3">
      <c r="A15" s="544">
        <v>89301222</v>
      </c>
      <c r="B15" s="545" t="s">
        <v>1038</v>
      </c>
      <c r="C15" s="546">
        <v>285877.13</v>
      </c>
      <c r="D15" s="546">
        <v>1899</v>
      </c>
      <c r="E15" s="546">
        <v>118795.57999999996</v>
      </c>
      <c r="F15" s="547">
        <v>0.41554768651833029</v>
      </c>
      <c r="G15" s="546">
        <v>768</v>
      </c>
      <c r="H15" s="547">
        <v>0.40442338072669826</v>
      </c>
      <c r="I15" s="546">
        <v>167081.55000000002</v>
      </c>
      <c r="J15" s="547">
        <v>0.58445231348166959</v>
      </c>
      <c r="K15" s="546">
        <v>1131</v>
      </c>
      <c r="L15" s="547">
        <v>0.59557661927330174</v>
      </c>
      <c r="M15" s="546" t="s">
        <v>2</v>
      </c>
    </row>
    <row r="16" spans="1:13" ht="14.4" customHeight="1" x14ac:dyDescent="0.3">
      <c r="A16" s="544" t="s">
        <v>1042</v>
      </c>
      <c r="B16" s="545" t="s">
        <v>1043</v>
      </c>
      <c r="C16" s="546">
        <v>285877.13</v>
      </c>
      <c r="D16" s="546">
        <v>1899</v>
      </c>
      <c r="E16" s="546">
        <v>118795.57999999996</v>
      </c>
      <c r="F16" s="547">
        <v>0.41554768651833029</v>
      </c>
      <c r="G16" s="546">
        <v>768</v>
      </c>
      <c r="H16" s="547">
        <v>0.40442338072669826</v>
      </c>
      <c r="I16" s="546">
        <v>167081.55000000002</v>
      </c>
      <c r="J16" s="547">
        <v>0.58445231348166959</v>
      </c>
      <c r="K16" s="546">
        <v>1131</v>
      </c>
      <c r="L16" s="547">
        <v>0.59557661927330174</v>
      </c>
      <c r="M16" s="546" t="s">
        <v>454</v>
      </c>
    </row>
    <row r="17" spans="1:13" ht="14.4" customHeight="1" x14ac:dyDescent="0.3">
      <c r="A17" s="544" t="s">
        <v>443</v>
      </c>
      <c r="B17" s="545" t="s">
        <v>443</v>
      </c>
      <c r="C17" s="546" t="s">
        <v>443</v>
      </c>
      <c r="D17" s="546" t="s">
        <v>443</v>
      </c>
      <c r="E17" s="546" t="s">
        <v>443</v>
      </c>
      <c r="F17" s="547" t="s">
        <v>443</v>
      </c>
      <c r="G17" s="546" t="s">
        <v>443</v>
      </c>
      <c r="H17" s="547" t="s">
        <v>443</v>
      </c>
      <c r="I17" s="546" t="s">
        <v>443</v>
      </c>
      <c r="J17" s="547" t="s">
        <v>443</v>
      </c>
      <c r="K17" s="546" t="s">
        <v>443</v>
      </c>
      <c r="L17" s="547" t="s">
        <v>443</v>
      </c>
      <c r="M17" s="546" t="s">
        <v>455</v>
      </c>
    </row>
    <row r="18" spans="1:13" ht="14.4" customHeight="1" x14ac:dyDescent="0.3">
      <c r="A18" s="544" t="s">
        <v>442</v>
      </c>
      <c r="B18" s="545" t="s">
        <v>1044</v>
      </c>
      <c r="C18" s="546">
        <v>335821.12</v>
      </c>
      <c r="D18" s="546">
        <v>2192</v>
      </c>
      <c r="E18" s="546">
        <v>133892.03999999998</v>
      </c>
      <c r="F18" s="547">
        <v>0.39870047482421589</v>
      </c>
      <c r="G18" s="546">
        <v>863</v>
      </c>
      <c r="H18" s="547">
        <v>0.39370437956204379</v>
      </c>
      <c r="I18" s="546">
        <v>201929.08000000002</v>
      </c>
      <c r="J18" s="547">
        <v>0.60129952517578411</v>
      </c>
      <c r="K18" s="546">
        <v>1329</v>
      </c>
      <c r="L18" s="547">
        <v>0.60629562043795615</v>
      </c>
      <c r="M18" s="546" t="s">
        <v>451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2" priority="15" stopIfTrue="1" operator="lessThan">
      <formula>0.6</formula>
    </cfRule>
  </conditionalFormatting>
  <conditionalFormatting sqref="B5:B8">
    <cfRule type="expression" dxfId="51" priority="12">
      <formula>AND(LEFT(M5,6)&lt;&gt;"mezera",M5&lt;&gt;"")</formula>
    </cfRule>
  </conditionalFormatting>
  <conditionalFormatting sqref="A5:A8">
    <cfRule type="expression" dxfId="50" priority="9">
      <formula>AND(M5&lt;&gt;"",M5&lt;&gt;"mezeraKL")</formula>
    </cfRule>
  </conditionalFormatting>
  <conditionalFormatting sqref="B5:L8">
    <cfRule type="expression" dxfId="49" priority="10">
      <formula>$M5="SumaNS"</formula>
    </cfRule>
    <cfRule type="expression" dxfId="48" priority="11">
      <formula>OR($M5="KL",$M5="SumaKL")</formula>
    </cfRule>
  </conditionalFormatting>
  <conditionalFormatting sqref="F5:F8">
    <cfRule type="cellIs" dxfId="47" priority="8" operator="lessThan">
      <formula>0.6</formula>
    </cfRule>
  </conditionalFormatting>
  <conditionalFormatting sqref="A5:L8">
    <cfRule type="expression" dxfId="46" priority="7">
      <formula>$M5&lt;&gt;""</formula>
    </cfRule>
  </conditionalFormatting>
  <conditionalFormatting sqref="B10:B18">
    <cfRule type="expression" dxfId="45" priority="6">
      <formula>AND(LEFT(M10,6)&lt;&gt;"mezera",M10&lt;&gt;"")</formula>
    </cfRule>
  </conditionalFormatting>
  <conditionalFormatting sqref="A10:A18">
    <cfRule type="expression" dxfId="44" priority="3">
      <formula>AND(M10&lt;&gt;"",M10&lt;&gt;"mezeraKL")</formula>
    </cfRule>
  </conditionalFormatting>
  <conditionalFormatting sqref="B10:L18">
    <cfRule type="expression" dxfId="43" priority="4">
      <formula>$M10="SumaNS"</formula>
    </cfRule>
    <cfRule type="expression" dxfId="42" priority="5">
      <formula>OR($M10="KL",$M10="SumaKL")</formula>
    </cfRule>
  </conditionalFormatting>
  <conditionalFormatting sqref="F10:F18">
    <cfRule type="cellIs" dxfId="41" priority="2" operator="lessThan">
      <formula>0.6</formula>
    </cfRule>
  </conditionalFormatting>
  <conditionalFormatting sqref="A10:L18">
    <cfRule type="expression" dxfId="40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427" t="s">
        <v>234</v>
      </c>
      <c r="B1" s="437"/>
      <c r="C1" s="437"/>
      <c r="D1" s="437"/>
      <c r="E1" s="437"/>
      <c r="F1" s="437"/>
      <c r="G1" s="437"/>
      <c r="H1" s="437"/>
      <c r="I1" s="437"/>
      <c r="J1" s="394"/>
      <c r="K1" s="394"/>
      <c r="L1" s="394"/>
      <c r="M1" s="394"/>
    </row>
    <row r="2" spans="1:13" ht="14.4" customHeight="1" thickBot="1" x14ac:dyDescent="0.35">
      <c r="A2" s="521" t="s">
        <v>245</v>
      </c>
      <c r="B2" s="97"/>
      <c r="C2" s="96"/>
      <c r="D2" s="97"/>
      <c r="E2" s="96"/>
      <c r="F2" s="97"/>
      <c r="G2" s="307"/>
      <c r="H2" s="97"/>
      <c r="I2" s="307"/>
    </row>
    <row r="3" spans="1:13" ht="14.4" customHeight="1" thickBot="1" x14ac:dyDescent="0.35">
      <c r="A3" s="328"/>
      <c r="B3" s="439" t="s">
        <v>18</v>
      </c>
      <c r="C3" s="441"/>
      <c r="D3" s="438"/>
      <c r="E3" s="327"/>
      <c r="F3" s="438" t="s">
        <v>19</v>
      </c>
      <c r="G3" s="438"/>
      <c r="H3" s="438"/>
      <c r="I3" s="438"/>
      <c r="J3" s="438" t="s">
        <v>233</v>
      </c>
      <c r="K3" s="438"/>
      <c r="L3" s="438"/>
      <c r="M3" s="440"/>
    </row>
    <row r="4" spans="1:13" ht="14.4" customHeight="1" thickBot="1" x14ac:dyDescent="0.35">
      <c r="A4" s="592" t="s">
        <v>212</v>
      </c>
      <c r="B4" s="596" t="s">
        <v>22</v>
      </c>
      <c r="C4" s="597"/>
      <c r="D4" s="596" t="s">
        <v>23</v>
      </c>
      <c r="E4" s="597"/>
      <c r="F4" s="596" t="s">
        <v>22</v>
      </c>
      <c r="G4" s="604" t="s">
        <v>5</v>
      </c>
      <c r="H4" s="596" t="s">
        <v>23</v>
      </c>
      <c r="I4" s="604" t="s">
        <v>5</v>
      </c>
      <c r="J4" s="596" t="s">
        <v>22</v>
      </c>
      <c r="K4" s="604" t="s">
        <v>5</v>
      </c>
      <c r="L4" s="596" t="s">
        <v>23</v>
      </c>
      <c r="M4" s="605" t="s">
        <v>5</v>
      </c>
    </row>
    <row r="5" spans="1:13" ht="14.4" customHeight="1" x14ac:dyDescent="0.3">
      <c r="A5" s="593" t="s">
        <v>1045</v>
      </c>
      <c r="B5" s="598">
        <v>49409.369999999995</v>
      </c>
      <c r="C5" s="554">
        <v>1</v>
      </c>
      <c r="D5" s="601">
        <v>337</v>
      </c>
      <c r="E5" s="609" t="s">
        <v>1045</v>
      </c>
      <c r="F5" s="598">
        <v>18737.73</v>
      </c>
      <c r="G5" s="575">
        <v>0.37923434360729558</v>
      </c>
      <c r="H5" s="557">
        <v>123</v>
      </c>
      <c r="I5" s="606">
        <v>0.36498516320474778</v>
      </c>
      <c r="J5" s="612">
        <v>30671.64</v>
      </c>
      <c r="K5" s="575">
        <v>0.62076565639270453</v>
      </c>
      <c r="L5" s="557">
        <v>214</v>
      </c>
      <c r="M5" s="606">
        <v>0.63501483679525228</v>
      </c>
    </row>
    <row r="6" spans="1:13" ht="14.4" customHeight="1" x14ac:dyDescent="0.3">
      <c r="A6" s="594" t="s">
        <v>1046</v>
      </c>
      <c r="B6" s="599">
        <v>2426.71</v>
      </c>
      <c r="C6" s="560">
        <v>1</v>
      </c>
      <c r="D6" s="602">
        <v>4</v>
      </c>
      <c r="E6" s="610" t="s">
        <v>1046</v>
      </c>
      <c r="F6" s="599">
        <v>2426.71</v>
      </c>
      <c r="G6" s="576">
        <v>1</v>
      </c>
      <c r="H6" s="563">
        <v>4</v>
      </c>
      <c r="I6" s="607">
        <v>1</v>
      </c>
      <c r="J6" s="613"/>
      <c r="K6" s="576">
        <v>0</v>
      </c>
      <c r="L6" s="563"/>
      <c r="M6" s="607">
        <v>0</v>
      </c>
    </row>
    <row r="7" spans="1:13" ht="14.4" customHeight="1" x14ac:dyDescent="0.3">
      <c r="A7" s="594" t="s">
        <v>1047</v>
      </c>
      <c r="B7" s="599">
        <v>78629.25999999998</v>
      </c>
      <c r="C7" s="560">
        <v>1</v>
      </c>
      <c r="D7" s="602">
        <v>522</v>
      </c>
      <c r="E7" s="610" t="s">
        <v>1047</v>
      </c>
      <c r="F7" s="599">
        <v>27337.79</v>
      </c>
      <c r="G7" s="576">
        <v>0.34767960425927968</v>
      </c>
      <c r="H7" s="563">
        <v>209</v>
      </c>
      <c r="I7" s="607">
        <v>0.4003831417624521</v>
      </c>
      <c r="J7" s="613">
        <v>51291.469999999987</v>
      </c>
      <c r="K7" s="576">
        <v>0.65232039574072043</v>
      </c>
      <c r="L7" s="563">
        <v>313</v>
      </c>
      <c r="M7" s="607">
        <v>0.59961685823754785</v>
      </c>
    </row>
    <row r="8" spans="1:13" ht="14.4" customHeight="1" x14ac:dyDescent="0.3">
      <c r="A8" s="594" t="s">
        <v>1048</v>
      </c>
      <c r="B8" s="599">
        <v>438.02</v>
      </c>
      <c r="C8" s="560">
        <v>1</v>
      </c>
      <c r="D8" s="602">
        <v>7</v>
      </c>
      <c r="E8" s="610" t="s">
        <v>1048</v>
      </c>
      <c r="F8" s="599">
        <v>438.02</v>
      </c>
      <c r="G8" s="576">
        <v>1</v>
      </c>
      <c r="H8" s="563">
        <v>7</v>
      </c>
      <c r="I8" s="607">
        <v>1</v>
      </c>
      <c r="J8" s="613"/>
      <c r="K8" s="576">
        <v>0</v>
      </c>
      <c r="L8" s="563"/>
      <c r="M8" s="607">
        <v>0</v>
      </c>
    </row>
    <row r="9" spans="1:13" ht="14.4" customHeight="1" x14ac:dyDescent="0.3">
      <c r="A9" s="594" t="s">
        <v>1049</v>
      </c>
      <c r="B9" s="599">
        <v>59842.839999999989</v>
      </c>
      <c r="C9" s="560">
        <v>1</v>
      </c>
      <c r="D9" s="602">
        <v>366</v>
      </c>
      <c r="E9" s="610" t="s">
        <v>1049</v>
      </c>
      <c r="F9" s="599">
        <v>22820.93</v>
      </c>
      <c r="G9" s="576">
        <v>0.38134771010199392</v>
      </c>
      <c r="H9" s="563">
        <v>137</v>
      </c>
      <c r="I9" s="607">
        <v>0.37431693989071041</v>
      </c>
      <c r="J9" s="613">
        <v>37021.909999999989</v>
      </c>
      <c r="K9" s="576">
        <v>0.61865228989800614</v>
      </c>
      <c r="L9" s="563">
        <v>229</v>
      </c>
      <c r="M9" s="607">
        <v>0.62568306010928965</v>
      </c>
    </row>
    <row r="10" spans="1:13" ht="14.4" customHeight="1" x14ac:dyDescent="0.3">
      <c r="A10" s="594" t="s">
        <v>1050</v>
      </c>
      <c r="B10" s="599">
        <v>2008.13</v>
      </c>
      <c r="C10" s="560">
        <v>1</v>
      </c>
      <c r="D10" s="602">
        <v>8</v>
      </c>
      <c r="E10" s="610" t="s">
        <v>1050</v>
      </c>
      <c r="F10" s="599">
        <v>1732.65</v>
      </c>
      <c r="G10" s="576">
        <v>0.8628176462679209</v>
      </c>
      <c r="H10" s="563">
        <v>6</v>
      </c>
      <c r="I10" s="607">
        <v>0.75</v>
      </c>
      <c r="J10" s="613">
        <v>275.48</v>
      </c>
      <c r="K10" s="576">
        <v>0.1371823537320791</v>
      </c>
      <c r="L10" s="563">
        <v>2</v>
      </c>
      <c r="M10" s="607">
        <v>0.25</v>
      </c>
    </row>
    <row r="11" spans="1:13" ht="14.4" customHeight="1" x14ac:dyDescent="0.3">
      <c r="A11" s="594" t="s">
        <v>1051</v>
      </c>
      <c r="B11" s="599">
        <v>5463.3100000000013</v>
      </c>
      <c r="C11" s="560">
        <v>1</v>
      </c>
      <c r="D11" s="602">
        <v>39</v>
      </c>
      <c r="E11" s="610" t="s">
        <v>1051</v>
      </c>
      <c r="F11" s="599">
        <v>3177.82</v>
      </c>
      <c r="G11" s="576">
        <v>0.5816656935081479</v>
      </c>
      <c r="H11" s="563">
        <v>15</v>
      </c>
      <c r="I11" s="607">
        <v>0.38461538461538464</v>
      </c>
      <c r="J11" s="613">
        <v>2285.4900000000007</v>
      </c>
      <c r="K11" s="576">
        <v>0.41833430649185205</v>
      </c>
      <c r="L11" s="563">
        <v>24</v>
      </c>
      <c r="M11" s="607">
        <v>0.61538461538461542</v>
      </c>
    </row>
    <row r="12" spans="1:13" ht="14.4" customHeight="1" x14ac:dyDescent="0.3">
      <c r="A12" s="594" t="s">
        <v>1052</v>
      </c>
      <c r="B12" s="599">
        <v>75187.64</v>
      </c>
      <c r="C12" s="560">
        <v>1</v>
      </c>
      <c r="D12" s="602">
        <v>476</v>
      </c>
      <c r="E12" s="610" t="s">
        <v>1052</v>
      </c>
      <c r="F12" s="599">
        <v>31685.059999999994</v>
      </c>
      <c r="G12" s="576">
        <v>0.42141314716088968</v>
      </c>
      <c r="H12" s="563">
        <v>190</v>
      </c>
      <c r="I12" s="607">
        <v>0.39915966386554624</v>
      </c>
      <c r="J12" s="613">
        <v>43502.580000000009</v>
      </c>
      <c r="K12" s="576">
        <v>0.57858685283911038</v>
      </c>
      <c r="L12" s="563">
        <v>286</v>
      </c>
      <c r="M12" s="607">
        <v>0.60084033613445376</v>
      </c>
    </row>
    <row r="13" spans="1:13" ht="14.4" customHeight="1" x14ac:dyDescent="0.3">
      <c r="A13" s="594" t="s">
        <v>1053</v>
      </c>
      <c r="B13" s="599">
        <v>6934.06</v>
      </c>
      <c r="C13" s="560">
        <v>1</v>
      </c>
      <c r="D13" s="602">
        <v>30</v>
      </c>
      <c r="E13" s="610" t="s">
        <v>1053</v>
      </c>
      <c r="F13" s="599">
        <v>2978.3100000000004</v>
      </c>
      <c r="G13" s="576">
        <v>0.42951892542031656</v>
      </c>
      <c r="H13" s="563">
        <v>11</v>
      </c>
      <c r="I13" s="607">
        <v>0.36666666666666664</v>
      </c>
      <c r="J13" s="613">
        <v>3955.75</v>
      </c>
      <c r="K13" s="576">
        <v>0.57048107457968344</v>
      </c>
      <c r="L13" s="563">
        <v>19</v>
      </c>
      <c r="M13" s="607">
        <v>0.6333333333333333</v>
      </c>
    </row>
    <row r="14" spans="1:13" ht="14.4" customHeight="1" x14ac:dyDescent="0.3">
      <c r="A14" s="594" t="s">
        <v>1054</v>
      </c>
      <c r="B14" s="599">
        <v>29803.239999999998</v>
      </c>
      <c r="C14" s="560">
        <v>1</v>
      </c>
      <c r="D14" s="602">
        <v>203</v>
      </c>
      <c r="E14" s="610" t="s">
        <v>1054</v>
      </c>
      <c r="F14" s="599">
        <v>12892.340000000002</v>
      </c>
      <c r="G14" s="576">
        <v>0.43258182667387851</v>
      </c>
      <c r="H14" s="563">
        <v>85</v>
      </c>
      <c r="I14" s="607">
        <v>0.41871921182266009</v>
      </c>
      <c r="J14" s="613">
        <v>16910.899999999998</v>
      </c>
      <c r="K14" s="576">
        <v>0.56741817332612154</v>
      </c>
      <c r="L14" s="563">
        <v>118</v>
      </c>
      <c r="M14" s="607">
        <v>0.58128078817733986</v>
      </c>
    </row>
    <row r="15" spans="1:13" ht="14.4" customHeight="1" thickBot="1" x14ac:dyDescent="0.35">
      <c r="A15" s="595" t="s">
        <v>1055</v>
      </c>
      <c r="B15" s="600">
        <v>25678.539999999997</v>
      </c>
      <c r="C15" s="566">
        <v>1</v>
      </c>
      <c r="D15" s="603">
        <v>200</v>
      </c>
      <c r="E15" s="611" t="s">
        <v>1055</v>
      </c>
      <c r="F15" s="600">
        <v>9664.68</v>
      </c>
      <c r="G15" s="577">
        <v>0.3763718653786392</v>
      </c>
      <c r="H15" s="569">
        <v>76</v>
      </c>
      <c r="I15" s="608">
        <v>0.38</v>
      </c>
      <c r="J15" s="614">
        <v>16013.859999999997</v>
      </c>
      <c r="K15" s="577">
        <v>0.6236281346213608</v>
      </c>
      <c r="L15" s="569">
        <v>124</v>
      </c>
      <c r="M15" s="608">
        <v>0.62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9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20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69" hidden="1" customWidth="1" outlineLevel="1"/>
    <col min="2" max="2" width="28.33203125" style="69" hidden="1" customWidth="1" outlineLevel="1"/>
    <col min="3" max="3" width="9" style="69" customWidth="1" collapsed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 outlineLevel="1"/>
    <col min="10" max="10" width="25.77734375" style="69" customWidth="1" collapsed="1"/>
    <col min="11" max="11" width="8.77734375" style="69" customWidth="1"/>
    <col min="12" max="12" width="7.77734375" style="90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7.7773437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420" t="s">
        <v>218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</row>
    <row r="2" spans="1:21" ht="14.4" customHeight="1" thickBot="1" x14ac:dyDescent="0.35">
      <c r="A2" s="521" t="s">
        <v>245</v>
      </c>
      <c r="B2" s="87"/>
      <c r="C2" s="96"/>
      <c r="D2" s="96"/>
      <c r="E2" s="330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445"/>
      <c r="B3" s="446"/>
      <c r="C3" s="446"/>
      <c r="D3" s="446"/>
      <c r="E3" s="446"/>
      <c r="F3" s="446"/>
      <c r="G3" s="446"/>
      <c r="H3" s="446"/>
      <c r="I3" s="446"/>
      <c r="J3" s="446"/>
      <c r="K3" s="447" t="s">
        <v>203</v>
      </c>
      <c r="L3" s="448"/>
      <c r="M3" s="100">
        <f>SUBTOTAL(9,M7:M1048576)</f>
        <v>335821.12000000034</v>
      </c>
      <c r="N3" s="100">
        <f>SUBTOTAL(9,N7:N1048576)</f>
        <v>3133</v>
      </c>
      <c r="O3" s="100">
        <f>SUBTOTAL(9,O7:O1048576)</f>
        <v>2192</v>
      </c>
      <c r="P3" s="100">
        <f>SUBTOTAL(9,P7:P1048576)</f>
        <v>133892.03999999995</v>
      </c>
      <c r="Q3" s="101">
        <f>IF(M3=0,0,P3/M3)</f>
        <v>0.39870047482421539</v>
      </c>
      <c r="R3" s="100">
        <f>SUBTOTAL(9,R7:R1048576)</f>
        <v>1228</v>
      </c>
      <c r="S3" s="101">
        <f>IF(N3=0,0,R3/N3)</f>
        <v>0.3919565911267156</v>
      </c>
      <c r="T3" s="100">
        <f>SUBTOTAL(9,T7:T1048576)</f>
        <v>863</v>
      </c>
      <c r="U3" s="102">
        <f>IF(O3=0,0,T3/O3)</f>
        <v>0.39370437956204379</v>
      </c>
    </row>
    <row r="4" spans="1:21" ht="14.4" customHeight="1" x14ac:dyDescent="0.3">
      <c r="A4" s="103"/>
      <c r="B4" s="104"/>
      <c r="C4" s="104"/>
      <c r="D4" s="105"/>
      <c r="E4" s="329"/>
      <c r="F4" s="104"/>
      <c r="G4" s="104"/>
      <c r="H4" s="104"/>
      <c r="I4" s="104"/>
      <c r="J4" s="104"/>
      <c r="K4" s="104"/>
      <c r="L4" s="104"/>
      <c r="M4" s="449" t="s">
        <v>18</v>
      </c>
      <c r="N4" s="450"/>
      <c r="O4" s="450"/>
      <c r="P4" s="451" t="s">
        <v>24</v>
      </c>
      <c r="Q4" s="450"/>
      <c r="R4" s="450"/>
      <c r="S4" s="450"/>
      <c r="T4" s="450"/>
      <c r="U4" s="452"/>
    </row>
    <row r="5" spans="1:21" ht="14.4" customHeight="1" thickBot="1" x14ac:dyDescent="0.35">
      <c r="A5" s="106"/>
      <c r="B5" s="107"/>
      <c r="C5" s="104"/>
      <c r="D5" s="105"/>
      <c r="E5" s="329"/>
      <c r="F5" s="104"/>
      <c r="G5" s="104"/>
      <c r="H5" s="104"/>
      <c r="I5" s="104"/>
      <c r="J5" s="104"/>
      <c r="K5" s="104"/>
      <c r="L5" s="104"/>
      <c r="M5" s="161" t="s">
        <v>25</v>
      </c>
      <c r="N5" s="162" t="s">
        <v>16</v>
      </c>
      <c r="O5" s="162" t="s">
        <v>23</v>
      </c>
      <c r="P5" s="442" t="s">
        <v>25</v>
      </c>
      <c r="Q5" s="443"/>
      <c r="R5" s="442" t="s">
        <v>16</v>
      </c>
      <c r="S5" s="443"/>
      <c r="T5" s="442" t="s">
        <v>23</v>
      </c>
      <c r="U5" s="444"/>
    </row>
    <row r="6" spans="1:21" s="89" customFormat="1" ht="14.4" customHeight="1" thickBot="1" x14ac:dyDescent="0.35">
      <c r="A6" s="615" t="s">
        <v>26</v>
      </c>
      <c r="B6" s="616" t="s">
        <v>8</v>
      </c>
      <c r="C6" s="615" t="s">
        <v>27</v>
      </c>
      <c r="D6" s="616" t="s">
        <v>9</v>
      </c>
      <c r="E6" s="616" t="s">
        <v>236</v>
      </c>
      <c r="F6" s="616" t="s">
        <v>28</v>
      </c>
      <c r="G6" s="616" t="s">
        <v>29</v>
      </c>
      <c r="H6" s="616" t="s">
        <v>11</v>
      </c>
      <c r="I6" s="616" t="s">
        <v>13</v>
      </c>
      <c r="J6" s="616" t="s">
        <v>14</v>
      </c>
      <c r="K6" s="616" t="s">
        <v>15</v>
      </c>
      <c r="L6" s="616" t="s">
        <v>30</v>
      </c>
      <c r="M6" s="617" t="s">
        <v>17</v>
      </c>
      <c r="N6" s="618" t="s">
        <v>31</v>
      </c>
      <c r="O6" s="618" t="s">
        <v>31</v>
      </c>
      <c r="P6" s="618" t="s">
        <v>17</v>
      </c>
      <c r="Q6" s="618" t="s">
        <v>5</v>
      </c>
      <c r="R6" s="618" t="s">
        <v>31</v>
      </c>
      <c r="S6" s="618" t="s">
        <v>5</v>
      </c>
      <c r="T6" s="618" t="s">
        <v>31</v>
      </c>
      <c r="U6" s="619" t="s">
        <v>5</v>
      </c>
    </row>
    <row r="7" spans="1:21" ht="14.4" customHeight="1" x14ac:dyDescent="0.3">
      <c r="A7" s="553">
        <v>22</v>
      </c>
      <c r="B7" s="554" t="s">
        <v>444</v>
      </c>
      <c r="C7" s="554">
        <v>89301221</v>
      </c>
      <c r="D7" s="620"/>
      <c r="E7" s="621" t="s">
        <v>1045</v>
      </c>
      <c r="F7" s="554" t="s">
        <v>1038</v>
      </c>
      <c r="G7" s="554" t="s">
        <v>1056</v>
      </c>
      <c r="H7" s="554"/>
      <c r="I7" s="554" t="s">
        <v>1057</v>
      </c>
      <c r="J7" s="554" t="s">
        <v>1058</v>
      </c>
      <c r="K7" s="554" t="s">
        <v>1059</v>
      </c>
      <c r="L7" s="555">
        <v>209.33</v>
      </c>
      <c r="M7" s="555">
        <v>418.66</v>
      </c>
      <c r="N7" s="554">
        <v>2</v>
      </c>
      <c r="O7" s="622">
        <v>0.5</v>
      </c>
      <c r="P7" s="555">
        <v>418.66</v>
      </c>
      <c r="Q7" s="575">
        <v>1</v>
      </c>
      <c r="R7" s="554">
        <v>2</v>
      </c>
      <c r="S7" s="575">
        <v>1</v>
      </c>
      <c r="T7" s="622">
        <v>0.5</v>
      </c>
      <c r="U7" s="606">
        <v>1</v>
      </c>
    </row>
    <row r="8" spans="1:21" ht="14.4" customHeight="1" x14ac:dyDescent="0.3">
      <c r="A8" s="559">
        <v>22</v>
      </c>
      <c r="B8" s="560" t="s">
        <v>444</v>
      </c>
      <c r="C8" s="560">
        <v>89301221</v>
      </c>
      <c r="D8" s="623"/>
      <c r="E8" s="624" t="s">
        <v>1045</v>
      </c>
      <c r="F8" s="560" t="s">
        <v>1038</v>
      </c>
      <c r="G8" s="560" t="s">
        <v>1060</v>
      </c>
      <c r="H8" s="560"/>
      <c r="I8" s="560" t="s">
        <v>1061</v>
      </c>
      <c r="J8" s="560" t="s">
        <v>1062</v>
      </c>
      <c r="K8" s="560" t="s">
        <v>1063</v>
      </c>
      <c r="L8" s="561">
        <v>0</v>
      </c>
      <c r="M8" s="561">
        <v>0</v>
      </c>
      <c r="N8" s="560">
        <v>1</v>
      </c>
      <c r="O8" s="625">
        <v>0.5</v>
      </c>
      <c r="P8" s="561"/>
      <c r="Q8" s="576"/>
      <c r="R8" s="560"/>
      <c r="S8" s="576">
        <v>0</v>
      </c>
      <c r="T8" s="625"/>
      <c r="U8" s="607">
        <v>0</v>
      </c>
    </row>
    <row r="9" spans="1:21" ht="14.4" customHeight="1" x14ac:dyDescent="0.3">
      <c r="A9" s="559">
        <v>22</v>
      </c>
      <c r="B9" s="560" t="s">
        <v>444</v>
      </c>
      <c r="C9" s="560">
        <v>89301221</v>
      </c>
      <c r="D9" s="623"/>
      <c r="E9" s="624" t="s">
        <v>1045</v>
      </c>
      <c r="F9" s="560" t="s">
        <v>1038</v>
      </c>
      <c r="G9" s="560" t="s">
        <v>1064</v>
      </c>
      <c r="H9" s="560"/>
      <c r="I9" s="560" t="s">
        <v>1065</v>
      </c>
      <c r="J9" s="560" t="s">
        <v>1066</v>
      </c>
      <c r="K9" s="560" t="s">
        <v>1067</v>
      </c>
      <c r="L9" s="561">
        <v>157.47999999999999</v>
      </c>
      <c r="M9" s="561">
        <v>314.95999999999998</v>
      </c>
      <c r="N9" s="560">
        <v>2</v>
      </c>
      <c r="O9" s="625">
        <v>2</v>
      </c>
      <c r="P9" s="561"/>
      <c r="Q9" s="576">
        <v>0</v>
      </c>
      <c r="R9" s="560"/>
      <c r="S9" s="576">
        <v>0</v>
      </c>
      <c r="T9" s="625"/>
      <c r="U9" s="607">
        <v>0</v>
      </c>
    </row>
    <row r="10" spans="1:21" ht="14.4" customHeight="1" x14ac:dyDescent="0.3">
      <c r="A10" s="559">
        <v>22</v>
      </c>
      <c r="B10" s="560" t="s">
        <v>444</v>
      </c>
      <c r="C10" s="560">
        <v>89301221</v>
      </c>
      <c r="D10" s="623"/>
      <c r="E10" s="624" t="s">
        <v>1045</v>
      </c>
      <c r="F10" s="560" t="s">
        <v>1038</v>
      </c>
      <c r="G10" s="560" t="s">
        <v>1068</v>
      </c>
      <c r="H10" s="560"/>
      <c r="I10" s="560" t="s">
        <v>1069</v>
      </c>
      <c r="J10" s="560" t="s">
        <v>1070</v>
      </c>
      <c r="K10" s="560" t="s">
        <v>1071</v>
      </c>
      <c r="L10" s="561">
        <v>118.87</v>
      </c>
      <c r="M10" s="561">
        <v>118.87</v>
      </c>
      <c r="N10" s="560">
        <v>1</v>
      </c>
      <c r="O10" s="625">
        <v>0.5</v>
      </c>
      <c r="P10" s="561"/>
      <c r="Q10" s="576">
        <v>0</v>
      </c>
      <c r="R10" s="560"/>
      <c r="S10" s="576">
        <v>0</v>
      </c>
      <c r="T10" s="625"/>
      <c r="U10" s="607">
        <v>0</v>
      </c>
    </row>
    <row r="11" spans="1:21" ht="14.4" customHeight="1" x14ac:dyDescent="0.3">
      <c r="A11" s="559">
        <v>22</v>
      </c>
      <c r="B11" s="560" t="s">
        <v>444</v>
      </c>
      <c r="C11" s="560">
        <v>89301221</v>
      </c>
      <c r="D11" s="623"/>
      <c r="E11" s="624" t="s">
        <v>1045</v>
      </c>
      <c r="F11" s="560" t="s">
        <v>1038</v>
      </c>
      <c r="G11" s="560" t="s">
        <v>1068</v>
      </c>
      <c r="H11" s="560"/>
      <c r="I11" s="560" t="s">
        <v>1072</v>
      </c>
      <c r="J11" s="560" t="s">
        <v>724</v>
      </c>
      <c r="K11" s="560" t="s">
        <v>1007</v>
      </c>
      <c r="L11" s="561">
        <v>130.15</v>
      </c>
      <c r="M11" s="561">
        <v>130.15</v>
      </c>
      <c r="N11" s="560">
        <v>1</v>
      </c>
      <c r="O11" s="625">
        <v>1</v>
      </c>
      <c r="P11" s="561"/>
      <c r="Q11" s="576">
        <v>0</v>
      </c>
      <c r="R11" s="560"/>
      <c r="S11" s="576">
        <v>0</v>
      </c>
      <c r="T11" s="625"/>
      <c r="U11" s="607">
        <v>0</v>
      </c>
    </row>
    <row r="12" spans="1:21" ht="14.4" customHeight="1" x14ac:dyDescent="0.3">
      <c r="A12" s="559">
        <v>22</v>
      </c>
      <c r="B12" s="560" t="s">
        <v>444</v>
      </c>
      <c r="C12" s="560">
        <v>89301221</v>
      </c>
      <c r="D12" s="623"/>
      <c r="E12" s="624" t="s">
        <v>1045</v>
      </c>
      <c r="F12" s="560" t="s">
        <v>1038</v>
      </c>
      <c r="G12" s="560" t="s">
        <v>1068</v>
      </c>
      <c r="H12" s="560"/>
      <c r="I12" s="560" t="s">
        <v>727</v>
      </c>
      <c r="J12" s="560" t="s">
        <v>728</v>
      </c>
      <c r="K12" s="560" t="s">
        <v>729</v>
      </c>
      <c r="L12" s="561">
        <v>108.46</v>
      </c>
      <c r="M12" s="561">
        <v>325.38</v>
      </c>
      <c r="N12" s="560">
        <v>3</v>
      </c>
      <c r="O12" s="625">
        <v>3</v>
      </c>
      <c r="P12" s="561"/>
      <c r="Q12" s="576">
        <v>0</v>
      </c>
      <c r="R12" s="560"/>
      <c r="S12" s="576">
        <v>0</v>
      </c>
      <c r="T12" s="625"/>
      <c r="U12" s="607">
        <v>0</v>
      </c>
    </row>
    <row r="13" spans="1:21" ht="14.4" customHeight="1" x14ac:dyDescent="0.3">
      <c r="A13" s="559">
        <v>22</v>
      </c>
      <c r="B13" s="560" t="s">
        <v>444</v>
      </c>
      <c r="C13" s="560">
        <v>89301221</v>
      </c>
      <c r="D13" s="623"/>
      <c r="E13" s="624" t="s">
        <v>1045</v>
      </c>
      <c r="F13" s="560" t="s">
        <v>1038</v>
      </c>
      <c r="G13" s="560" t="s">
        <v>1068</v>
      </c>
      <c r="H13" s="560"/>
      <c r="I13" s="560" t="s">
        <v>723</v>
      </c>
      <c r="J13" s="560" t="s">
        <v>724</v>
      </c>
      <c r="K13" s="560" t="s">
        <v>1007</v>
      </c>
      <c r="L13" s="561">
        <v>130.15</v>
      </c>
      <c r="M13" s="561">
        <v>3904.5000000000009</v>
      </c>
      <c r="N13" s="560">
        <v>30</v>
      </c>
      <c r="O13" s="625">
        <v>19.5</v>
      </c>
      <c r="P13" s="561">
        <v>1691.9500000000005</v>
      </c>
      <c r="Q13" s="576">
        <v>0.43333333333333335</v>
      </c>
      <c r="R13" s="560">
        <v>13</v>
      </c>
      <c r="S13" s="576">
        <v>0.43333333333333335</v>
      </c>
      <c r="T13" s="625">
        <v>9.5</v>
      </c>
      <c r="U13" s="607">
        <v>0.48717948717948717</v>
      </c>
    </row>
    <row r="14" spans="1:21" ht="14.4" customHeight="1" x14ac:dyDescent="0.3">
      <c r="A14" s="559">
        <v>22</v>
      </c>
      <c r="B14" s="560" t="s">
        <v>444</v>
      </c>
      <c r="C14" s="560">
        <v>89301221</v>
      </c>
      <c r="D14" s="623"/>
      <c r="E14" s="624" t="s">
        <v>1045</v>
      </c>
      <c r="F14" s="560" t="s">
        <v>1038</v>
      </c>
      <c r="G14" s="560" t="s">
        <v>1068</v>
      </c>
      <c r="H14" s="560"/>
      <c r="I14" s="560" t="s">
        <v>709</v>
      </c>
      <c r="J14" s="560" t="s">
        <v>710</v>
      </c>
      <c r="K14" s="560" t="s">
        <v>1008</v>
      </c>
      <c r="L14" s="561">
        <v>50.57</v>
      </c>
      <c r="M14" s="561">
        <v>50.57</v>
      </c>
      <c r="N14" s="560">
        <v>1</v>
      </c>
      <c r="O14" s="625">
        <v>0.5</v>
      </c>
      <c r="P14" s="561"/>
      <c r="Q14" s="576">
        <v>0</v>
      </c>
      <c r="R14" s="560"/>
      <c r="S14" s="576">
        <v>0</v>
      </c>
      <c r="T14" s="625"/>
      <c r="U14" s="607">
        <v>0</v>
      </c>
    </row>
    <row r="15" spans="1:21" ht="14.4" customHeight="1" x14ac:dyDescent="0.3">
      <c r="A15" s="559">
        <v>22</v>
      </c>
      <c r="B15" s="560" t="s">
        <v>444</v>
      </c>
      <c r="C15" s="560">
        <v>89301221</v>
      </c>
      <c r="D15" s="623"/>
      <c r="E15" s="624" t="s">
        <v>1045</v>
      </c>
      <c r="F15" s="560" t="s">
        <v>1038</v>
      </c>
      <c r="G15" s="560" t="s">
        <v>1068</v>
      </c>
      <c r="H15" s="560"/>
      <c r="I15" s="560" t="s">
        <v>712</v>
      </c>
      <c r="J15" s="560" t="s">
        <v>713</v>
      </c>
      <c r="K15" s="560" t="s">
        <v>1009</v>
      </c>
      <c r="L15" s="561">
        <v>86.76</v>
      </c>
      <c r="M15" s="561">
        <v>2342.52</v>
      </c>
      <c r="N15" s="560">
        <v>27</v>
      </c>
      <c r="O15" s="625">
        <v>18</v>
      </c>
      <c r="P15" s="561">
        <v>954.36</v>
      </c>
      <c r="Q15" s="576">
        <v>0.40740740740740744</v>
      </c>
      <c r="R15" s="560">
        <v>11</v>
      </c>
      <c r="S15" s="576">
        <v>0.40740740740740738</v>
      </c>
      <c r="T15" s="625">
        <v>8</v>
      </c>
      <c r="U15" s="607">
        <v>0.44444444444444442</v>
      </c>
    </row>
    <row r="16" spans="1:21" ht="14.4" customHeight="1" x14ac:dyDescent="0.3">
      <c r="A16" s="559">
        <v>22</v>
      </c>
      <c r="B16" s="560" t="s">
        <v>444</v>
      </c>
      <c r="C16" s="560">
        <v>89301221</v>
      </c>
      <c r="D16" s="623"/>
      <c r="E16" s="624" t="s">
        <v>1045</v>
      </c>
      <c r="F16" s="560" t="s">
        <v>1038</v>
      </c>
      <c r="G16" s="560" t="s">
        <v>1068</v>
      </c>
      <c r="H16" s="560"/>
      <c r="I16" s="560" t="s">
        <v>612</v>
      </c>
      <c r="J16" s="560" t="s">
        <v>1010</v>
      </c>
      <c r="K16" s="560" t="s">
        <v>1011</v>
      </c>
      <c r="L16" s="561">
        <v>50.57</v>
      </c>
      <c r="M16" s="561">
        <v>50.57</v>
      </c>
      <c r="N16" s="560">
        <v>1</v>
      </c>
      <c r="O16" s="625">
        <v>1</v>
      </c>
      <c r="P16" s="561">
        <v>50.57</v>
      </c>
      <c r="Q16" s="576">
        <v>1</v>
      </c>
      <c r="R16" s="560">
        <v>1</v>
      </c>
      <c r="S16" s="576">
        <v>1</v>
      </c>
      <c r="T16" s="625">
        <v>1</v>
      </c>
      <c r="U16" s="607">
        <v>1</v>
      </c>
    </row>
    <row r="17" spans="1:21" ht="14.4" customHeight="1" x14ac:dyDescent="0.3">
      <c r="A17" s="559">
        <v>22</v>
      </c>
      <c r="B17" s="560" t="s">
        <v>444</v>
      </c>
      <c r="C17" s="560">
        <v>89301221</v>
      </c>
      <c r="D17" s="623"/>
      <c r="E17" s="624" t="s">
        <v>1045</v>
      </c>
      <c r="F17" s="560" t="s">
        <v>1038</v>
      </c>
      <c r="G17" s="560" t="s">
        <v>1068</v>
      </c>
      <c r="H17" s="560"/>
      <c r="I17" s="560" t="s">
        <v>1073</v>
      </c>
      <c r="J17" s="560" t="s">
        <v>1074</v>
      </c>
      <c r="K17" s="560" t="s">
        <v>1007</v>
      </c>
      <c r="L17" s="561">
        <v>130.15</v>
      </c>
      <c r="M17" s="561">
        <v>650.75</v>
      </c>
      <c r="N17" s="560">
        <v>5</v>
      </c>
      <c r="O17" s="625">
        <v>3.5</v>
      </c>
      <c r="P17" s="561">
        <v>260.3</v>
      </c>
      <c r="Q17" s="576">
        <v>0.4</v>
      </c>
      <c r="R17" s="560">
        <v>2</v>
      </c>
      <c r="S17" s="576">
        <v>0.4</v>
      </c>
      <c r="T17" s="625">
        <v>1.5</v>
      </c>
      <c r="U17" s="607">
        <v>0.42857142857142855</v>
      </c>
    </row>
    <row r="18" spans="1:21" ht="14.4" customHeight="1" x14ac:dyDescent="0.3">
      <c r="A18" s="559">
        <v>22</v>
      </c>
      <c r="B18" s="560" t="s">
        <v>444</v>
      </c>
      <c r="C18" s="560">
        <v>89301221</v>
      </c>
      <c r="D18" s="623"/>
      <c r="E18" s="624" t="s">
        <v>1045</v>
      </c>
      <c r="F18" s="560" t="s">
        <v>1038</v>
      </c>
      <c r="G18" s="560" t="s">
        <v>1068</v>
      </c>
      <c r="H18" s="560"/>
      <c r="I18" s="560" t="s">
        <v>1075</v>
      </c>
      <c r="J18" s="560" t="s">
        <v>1074</v>
      </c>
      <c r="K18" s="560" t="s">
        <v>1076</v>
      </c>
      <c r="L18" s="561">
        <v>0</v>
      </c>
      <c r="M18" s="561">
        <v>0</v>
      </c>
      <c r="N18" s="560">
        <v>1</v>
      </c>
      <c r="O18" s="625">
        <v>0.5</v>
      </c>
      <c r="P18" s="561"/>
      <c r="Q18" s="576"/>
      <c r="R18" s="560"/>
      <c r="S18" s="576">
        <v>0</v>
      </c>
      <c r="T18" s="625"/>
      <c r="U18" s="607">
        <v>0</v>
      </c>
    </row>
    <row r="19" spans="1:21" ht="14.4" customHeight="1" x14ac:dyDescent="0.3">
      <c r="A19" s="559">
        <v>22</v>
      </c>
      <c r="B19" s="560" t="s">
        <v>444</v>
      </c>
      <c r="C19" s="560">
        <v>89301221</v>
      </c>
      <c r="D19" s="623"/>
      <c r="E19" s="624" t="s">
        <v>1045</v>
      </c>
      <c r="F19" s="560" t="s">
        <v>1038</v>
      </c>
      <c r="G19" s="560" t="s">
        <v>1068</v>
      </c>
      <c r="H19" s="560"/>
      <c r="I19" s="560" t="s">
        <v>624</v>
      </c>
      <c r="J19" s="560" t="s">
        <v>1012</v>
      </c>
      <c r="K19" s="560" t="s">
        <v>1013</v>
      </c>
      <c r="L19" s="561">
        <v>86.76</v>
      </c>
      <c r="M19" s="561">
        <v>347.04</v>
      </c>
      <c r="N19" s="560">
        <v>4</v>
      </c>
      <c r="O19" s="625">
        <v>2</v>
      </c>
      <c r="P19" s="561">
        <v>86.76</v>
      </c>
      <c r="Q19" s="576">
        <v>0.25</v>
      </c>
      <c r="R19" s="560">
        <v>1</v>
      </c>
      <c r="S19" s="576">
        <v>0.25</v>
      </c>
      <c r="T19" s="625">
        <v>0.5</v>
      </c>
      <c r="U19" s="607">
        <v>0.25</v>
      </c>
    </row>
    <row r="20" spans="1:21" ht="14.4" customHeight="1" x14ac:dyDescent="0.3">
      <c r="A20" s="559">
        <v>22</v>
      </c>
      <c r="B20" s="560" t="s">
        <v>444</v>
      </c>
      <c r="C20" s="560">
        <v>89301221</v>
      </c>
      <c r="D20" s="623"/>
      <c r="E20" s="624" t="s">
        <v>1045</v>
      </c>
      <c r="F20" s="560" t="s">
        <v>1038</v>
      </c>
      <c r="G20" s="560" t="s">
        <v>1077</v>
      </c>
      <c r="H20" s="560"/>
      <c r="I20" s="560" t="s">
        <v>1078</v>
      </c>
      <c r="J20" s="560" t="s">
        <v>1079</v>
      </c>
      <c r="K20" s="560" t="s">
        <v>1080</v>
      </c>
      <c r="L20" s="561">
        <v>0</v>
      </c>
      <c r="M20" s="561">
        <v>0</v>
      </c>
      <c r="N20" s="560">
        <v>2</v>
      </c>
      <c r="O20" s="625">
        <v>0.5</v>
      </c>
      <c r="P20" s="561"/>
      <c r="Q20" s="576"/>
      <c r="R20" s="560"/>
      <c r="S20" s="576">
        <v>0</v>
      </c>
      <c r="T20" s="625"/>
      <c r="U20" s="607">
        <v>0</v>
      </c>
    </row>
    <row r="21" spans="1:21" ht="14.4" customHeight="1" x14ac:dyDescent="0.3">
      <c r="A21" s="559">
        <v>22</v>
      </c>
      <c r="B21" s="560" t="s">
        <v>444</v>
      </c>
      <c r="C21" s="560">
        <v>89301221</v>
      </c>
      <c r="D21" s="623"/>
      <c r="E21" s="624" t="s">
        <v>1045</v>
      </c>
      <c r="F21" s="560" t="s">
        <v>1038</v>
      </c>
      <c r="G21" s="560" t="s">
        <v>1081</v>
      </c>
      <c r="H21" s="560"/>
      <c r="I21" s="560" t="s">
        <v>642</v>
      </c>
      <c r="J21" s="560" t="s">
        <v>1082</v>
      </c>
      <c r="K21" s="560" t="s">
        <v>1083</v>
      </c>
      <c r="L21" s="561">
        <v>101.69</v>
      </c>
      <c r="M21" s="561">
        <v>305.07</v>
      </c>
      <c r="N21" s="560">
        <v>3</v>
      </c>
      <c r="O21" s="625">
        <v>1</v>
      </c>
      <c r="P21" s="561"/>
      <c r="Q21" s="576">
        <v>0</v>
      </c>
      <c r="R21" s="560"/>
      <c r="S21" s="576">
        <v>0</v>
      </c>
      <c r="T21" s="625"/>
      <c r="U21" s="607">
        <v>0</v>
      </c>
    </row>
    <row r="22" spans="1:21" ht="14.4" customHeight="1" x14ac:dyDescent="0.3">
      <c r="A22" s="559">
        <v>22</v>
      </c>
      <c r="B22" s="560" t="s">
        <v>444</v>
      </c>
      <c r="C22" s="560">
        <v>89301221</v>
      </c>
      <c r="D22" s="623"/>
      <c r="E22" s="624" t="s">
        <v>1047</v>
      </c>
      <c r="F22" s="560" t="s">
        <v>1038</v>
      </c>
      <c r="G22" s="560" t="s">
        <v>1084</v>
      </c>
      <c r="H22" s="560"/>
      <c r="I22" s="560" t="s">
        <v>1085</v>
      </c>
      <c r="J22" s="560" t="s">
        <v>1086</v>
      </c>
      <c r="K22" s="560" t="s">
        <v>1087</v>
      </c>
      <c r="L22" s="561">
        <v>418.67</v>
      </c>
      <c r="M22" s="561">
        <v>418.67</v>
      </c>
      <c r="N22" s="560">
        <v>1</v>
      </c>
      <c r="O22" s="625">
        <v>0.5</v>
      </c>
      <c r="P22" s="561"/>
      <c r="Q22" s="576">
        <v>0</v>
      </c>
      <c r="R22" s="560"/>
      <c r="S22" s="576">
        <v>0</v>
      </c>
      <c r="T22" s="625"/>
      <c r="U22" s="607">
        <v>0</v>
      </c>
    </row>
    <row r="23" spans="1:21" ht="14.4" customHeight="1" x14ac:dyDescent="0.3">
      <c r="A23" s="559">
        <v>22</v>
      </c>
      <c r="B23" s="560" t="s">
        <v>444</v>
      </c>
      <c r="C23" s="560">
        <v>89301221</v>
      </c>
      <c r="D23" s="623"/>
      <c r="E23" s="624" t="s">
        <v>1047</v>
      </c>
      <c r="F23" s="560" t="s">
        <v>1038</v>
      </c>
      <c r="G23" s="560" t="s">
        <v>1088</v>
      </c>
      <c r="H23" s="560"/>
      <c r="I23" s="560" t="s">
        <v>671</v>
      </c>
      <c r="J23" s="560" t="s">
        <v>672</v>
      </c>
      <c r="K23" s="560" t="s">
        <v>673</v>
      </c>
      <c r="L23" s="561">
        <v>0</v>
      </c>
      <c r="M23" s="561">
        <v>0</v>
      </c>
      <c r="N23" s="560">
        <v>1</v>
      </c>
      <c r="O23" s="625">
        <v>0.5</v>
      </c>
      <c r="P23" s="561"/>
      <c r="Q23" s="576"/>
      <c r="R23" s="560"/>
      <c r="S23" s="576">
        <v>0</v>
      </c>
      <c r="T23" s="625"/>
      <c r="U23" s="607">
        <v>0</v>
      </c>
    </row>
    <row r="24" spans="1:21" ht="14.4" customHeight="1" x14ac:dyDescent="0.3">
      <c r="A24" s="559">
        <v>22</v>
      </c>
      <c r="B24" s="560" t="s">
        <v>444</v>
      </c>
      <c r="C24" s="560">
        <v>89301221</v>
      </c>
      <c r="D24" s="623"/>
      <c r="E24" s="624" t="s">
        <v>1047</v>
      </c>
      <c r="F24" s="560" t="s">
        <v>1038</v>
      </c>
      <c r="G24" s="560" t="s">
        <v>1089</v>
      </c>
      <c r="H24" s="560"/>
      <c r="I24" s="560" t="s">
        <v>1090</v>
      </c>
      <c r="J24" s="560" t="s">
        <v>1091</v>
      </c>
      <c r="K24" s="560" t="s">
        <v>1092</v>
      </c>
      <c r="L24" s="561">
        <v>20.239999999999998</v>
      </c>
      <c r="M24" s="561">
        <v>60.72</v>
      </c>
      <c r="N24" s="560">
        <v>3</v>
      </c>
      <c r="O24" s="625">
        <v>2.5</v>
      </c>
      <c r="P24" s="561">
        <v>20.239999999999998</v>
      </c>
      <c r="Q24" s="576">
        <v>0.33333333333333331</v>
      </c>
      <c r="R24" s="560">
        <v>1</v>
      </c>
      <c r="S24" s="576">
        <v>0.33333333333333331</v>
      </c>
      <c r="T24" s="625">
        <v>1</v>
      </c>
      <c r="U24" s="607">
        <v>0.4</v>
      </c>
    </row>
    <row r="25" spans="1:21" ht="14.4" customHeight="1" x14ac:dyDescent="0.3">
      <c r="A25" s="559">
        <v>22</v>
      </c>
      <c r="B25" s="560" t="s">
        <v>444</v>
      </c>
      <c r="C25" s="560">
        <v>89301221</v>
      </c>
      <c r="D25" s="623"/>
      <c r="E25" s="624" t="s">
        <v>1047</v>
      </c>
      <c r="F25" s="560" t="s">
        <v>1038</v>
      </c>
      <c r="G25" s="560" t="s">
        <v>1093</v>
      </c>
      <c r="H25" s="560"/>
      <c r="I25" s="560" t="s">
        <v>1094</v>
      </c>
      <c r="J25" s="560" t="s">
        <v>1095</v>
      </c>
      <c r="K25" s="560"/>
      <c r="L25" s="561">
        <v>0</v>
      </c>
      <c r="M25" s="561">
        <v>0</v>
      </c>
      <c r="N25" s="560">
        <v>3</v>
      </c>
      <c r="O25" s="625">
        <v>3</v>
      </c>
      <c r="P25" s="561">
        <v>0</v>
      </c>
      <c r="Q25" s="576"/>
      <c r="R25" s="560">
        <v>3</v>
      </c>
      <c r="S25" s="576">
        <v>1</v>
      </c>
      <c r="T25" s="625">
        <v>3</v>
      </c>
      <c r="U25" s="607">
        <v>1</v>
      </c>
    </row>
    <row r="26" spans="1:21" ht="14.4" customHeight="1" x14ac:dyDescent="0.3">
      <c r="A26" s="559">
        <v>22</v>
      </c>
      <c r="B26" s="560" t="s">
        <v>444</v>
      </c>
      <c r="C26" s="560">
        <v>89301221</v>
      </c>
      <c r="D26" s="623"/>
      <c r="E26" s="624" t="s">
        <v>1047</v>
      </c>
      <c r="F26" s="560" t="s">
        <v>1038</v>
      </c>
      <c r="G26" s="560" t="s">
        <v>1064</v>
      </c>
      <c r="H26" s="560"/>
      <c r="I26" s="560" t="s">
        <v>1065</v>
      </c>
      <c r="J26" s="560" t="s">
        <v>1066</v>
      </c>
      <c r="K26" s="560" t="s">
        <v>1067</v>
      </c>
      <c r="L26" s="561">
        <v>157.47999999999999</v>
      </c>
      <c r="M26" s="561">
        <v>472.43999999999994</v>
      </c>
      <c r="N26" s="560">
        <v>3</v>
      </c>
      <c r="O26" s="625">
        <v>1</v>
      </c>
      <c r="P26" s="561"/>
      <c r="Q26" s="576">
        <v>0</v>
      </c>
      <c r="R26" s="560"/>
      <c r="S26" s="576">
        <v>0</v>
      </c>
      <c r="T26" s="625"/>
      <c r="U26" s="607">
        <v>0</v>
      </c>
    </row>
    <row r="27" spans="1:21" ht="14.4" customHeight="1" x14ac:dyDescent="0.3">
      <c r="A27" s="559">
        <v>22</v>
      </c>
      <c r="B27" s="560" t="s">
        <v>444</v>
      </c>
      <c r="C27" s="560">
        <v>89301221</v>
      </c>
      <c r="D27" s="623"/>
      <c r="E27" s="624" t="s">
        <v>1047</v>
      </c>
      <c r="F27" s="560" t="s">
        <v>1038</v>
      </c>
      <c r="G27" s="560" t="s">
        <v>1068</v>
      </c>
      <c r="H27" s="560"/>
      <c r="I27" s="560" t="s">
        <v>1069</v>
      </c>
      <c r="J27" s="560" t="s">
        <v>1070</v>
      </c>
      <c r="K27" s="560" t="s">
        <v>1071</v>
      </c>
      <c r="L27" s="561">
        <v>118.87</v>
      </c>
      <c r="M27" s="561">
        <v>237.74</v>
      </c>
      <c r="N27" s="560">
        <v>2</v>
      </c>
      <c r="O27" s="625">
        <v>1.5</v>
      </c>
      <c r="P27" s="561"/>
      <c r="Q27" s="576">
        <v>0</v>
      </c>
      <c r="R27" s="560"/>
      <c r="S27" s="576">
        <v>0</v>
      </c>
      <c r="T27" s="625"/>
      <c r="U27" s="607">
        <v>0</v>
      </c>
    </row>
    <row r="28" spans="1:21" ht="14.4" customHeight="1" x14ac:dyDescent="0.3">
      <c r="A28" s="559">
        <v>22</v>
      </c>
      <c r="B28" s="560" t="s">
        <v>444</v>
      </c>
      <c r="C28" s="560">
        <v>89301221</v>
      </c>
      <c r="D28" s="623"/>
      <c r="E28" s="624" t="s">
        <v>1047</v>
      </c>
      <c r="F28" s="560" t="s">
        <v>1038</v>
      </c>
      <c r="G28" s="560" t="s">
        <v>1068</v>
      </c>
      <c r="H28" s="560"/>
      <c r="I28" s="560" t="s">
        <v>727</v>
      </c>
      <c r="J28" s="560" t="s">
        <v>728</v>
      </c>
      <c r="K28" s="560" t="s">
        <v>729</v>
      </c>
      <c r="L28" s="561">
        <v>108.46</v>
      </c>
      <c r="M28" s="561">
        <v>1084.6000000000001</v>
      </c>
      <c r="N28" s="560">
        <v>10</v>
      </c>
      <c r="O28" s="625">
        <v>8</v>
      </c>
      <c r="P28" s="561">
        <v>216.92</v>
      </c>
      <c r="Q28" s="576">
        <v>0.19999999999999996</v>
      </c>
      <c r="R28" s="560">
        <v>2</v>
      </c>
      <c r="S28" s="576">
        <v>0.2</v>
      </c>
      <c r="T28" s="625">
        <v>1.5</v>
      </c>
      <c r="U28" s="607">
        <v>0.1875</v>
      </c>
    </row>
    <row r="29" spans="1:21" ht="14.4" customHeight="1" x14ac:dyDescent="0.3">
      <c r="A29" s="559">
        <v>22</v>
      </c>
      <c r="B29" s="560" t="s">
        <v>444</v>
      </c>
      <c r="C29" s="560">
        <v>89301221</v>
      </c>
      <c r="D29" s="623"/>
      <c r="E29" s="624" t="s">
        <v>1047</v>
      </c>
      <c r="F29" s="560" t="s">
        <v>1038</v>
      </c>
      <c r="G29" s="560" t="s">
        <v>1068</v>
      </c>
      <c r="H29" s="560"/>
      <c r="I29" s="560" t="s">
        <v>608</v>
      </c>
      <c r="J29" s="560" t="s">
        <v>1005</v>
      </c>
      <c r="K29" s="560" t="s">
        <v>1006</v>
      </c>
      <c r="L29" s="561">
        <v>108.46</v>
      </c>
      <c r="M29" s="561">
        <v>108.46</v>
      </c>
      <c r="N29" s="560">
        <v>1</v>
      </c>
      <c r="O29" s="625">
        <v>0.5</v>
      </c>
      <c r="P29" s="561">
        <v>108.46</v>
      </c>
      <c r="Q29" s="576">
        <v>1</v>
      </c>
      <c r="R29" s="560">
        <v>1</v>
      </c>
      <c r="S29" s="576">
        <v>1</v>
      </c>
      <c r="T29" s="625">
        <v>0.5</v>
      </c>
      <c r="U29" s="607">
        <v>1</v>
      </c>
    </row>
    <row r="30" spans="1:21" ht="14.4" customHeight="1" x14ac:dyDescent="0.3">
      <c r="A30" s="559">
        <v>22</v>
      </c>
      <c r="B30" s="560" t="s">
        <v>444</v>
      </c>
      <c r="C30" s="560">
        <v>89301221</v>
      </c>
      <c r="D30" s="623"/>
      <c r="E30" s="624" t="s">
        <v>1047</v>
      </c>
      <c r="F30" s="560" t="s">
        <v>1038</v>
      </c>
      <c r="G30" s="560" t="s">
        <v>1068</v>
      </c>
      <c r="H30" s="560"/>
      <c r="I30" s="560" t="s">
        <v>723</v>
      </c>
      <c r="J30" s="560" t="s">
        <v>724</v>
      </c>
      <c r="K30" s="560" t="s">
        <v>1007</v>
      </c>
      <c r="L30" s="561">
        <v>130.15</v>
      </c>
      <c r="M30" s="561">
        <v>9631.0999999999985</v>
      </c>
      <c r="N30" s="560">
        <v>74</v>
      </c>
      <c r="O30" s="625">
        <v>53</v>
      </c>
      <c r="P30" s="561">
        <v>3514.0500000000015</v>
      </c>
      <c r="Q30" s="576">
        <v>0.36486486486486508</v>
      </c>
      <c r="R30" s="560">
        <v>27</v>
      </c>
      <c r="S30" s="576">
        <v>0.36486486486486486</v>
      </c>
      <c r="T30" s="625">
        <v>19</v>
      </c>
      <c r="U30" s="607">
        <v>0.35849056603773582</v>
      </c>
    </row>
    <row r="31" spans="1:21" ht="14.4" customHeight="1" x14ac:dyDescent="0.3">
      <c r="A31" s="559">
        <v>22</v>
      </c>
      <c r="B31" s="560" t="s">
        <v>444</v>
      </c>
      <c r="C31" s="560">
        <v>89301221</v>
      </c>
      <c r="D31" s="623"/>
      <c r="E31" s="624" t="s">
        <v>1047</v>
      </c>
      <c r="F31" s="560" t="s">
        <v>1038</v>
      </c>
      <c r="G31" s="560" t="s">
        <v>1068</v>
      </c>
      <c r="H31" s="560"/>
      <c r="I31" s="560" t="s">
        <v>712</v>
      </c>
      <c r="J31" s="560" t="s">
        <v>713</v>
      </c>
      <c r="K31" s="560" t="s">
        <v>1009</v>
      </c>
      <c r="L31" s="561">
        <v>86.76</v>
      </c>
      <c r="M31" s="561">
        <v>3990.9600000000019</v>
      </c>
      <c r="N31" s="560">
        <v>46</v>
      </c>
      <c r="O31" s="625">
        <v>24.5</v>
      </c>
      <c r="P31" s="561">
        <v>1301.4000000000001</v>
      </c>
      <c r="Q31" s="576">
        <v>0.32608695652173902</v>
      </c>
      <c r="R31" s="560">
        <v>15</v>
      </c>
      <c r="S31" s="576">
        <v>0.32608695652173914</v>
      </c>
      <c r="T31" s="625">
        <v>8.5</v>
      </c>
      <c r="U31" s="607">
        <v>0.34693877551020408</v>
      </c>
    </row>
    <row r="32" spans="1:21" ht="14.4" customHeight="1" x14ac:dyDescent="0.3">
      <c r="A32" s="559">
        <v>22</v>
      </c>
      <c r="B32" s="560" t="s">
        <v>444</v>
      </c>
      <c r="C32" s="560">
        <v>89301221</v>
      </c>
      <c r="D32" s="623"/>
      <c r="E32" s="624" t="s">
        <v>1047</v>
      </c>
      <c r="F32" s="560" t="s">
        <v>1038</v>
      </c>
      <c r="G32" s="560" t="s">
        <v>1068</v>
      </c>
      <c r="H32" s="560"/>
      <c r="I32" s="560" t="s">
        <v>1073</v>
      </c>
      <c r="J32" s="560" t="s">
        <v>1074</v>
      </c>
      <c r="K32" s="560" t="s">
        <v>1007</v>
      </c>
      <c r="L32" s="561">
        <v>130.15</v>
      </c>
      <c r="M32" s="561">
        <v>130.15</v>
      </c>
      <c r="N32" s="560">
        <v>1</v>
      </c>
      <c r="O32" s="625">
        <v>0.5</v>
      </c>
      <c r="P32" s="561"/>
      <c r="Q32" s="576">
        <v>0</v>
      </c>
      <c r="R32" s="560"/>
      <c r="S32" s="576">
        <v>0</v>
      </c>
      <c r="T32" s="625"/>
      <c r="U32" s="607">
        <v>0</v>
      </c>
    </row>
    <row r="33" spans="1:21" ht="14.4" customHeight="1" x14ac:dyDescent="0.3">
      <c r="A33" s="559">
        <v>22</v>
      </c>
      <c r="B33" s="560" t="s">
        <v>444</v>
      </c>
      <c r="C33" s="560">
        <v>89301221</v>
      </c>
      <c r="D33" s="623"/>
      <c r="E33" s="624" t="s">
        <v>1047</v>
      </c>
      <c r="F33" s="560" t="s">
        <v>1038</v>
      </c>
      <c r="G33" s="560" t="s">
        <v>1068</v>
      </c>
      <c r="H33" s="560"/>
      <c r="I33" s="560" t="s">
        <v>624</v>
      </c>
      <c r="J33" s="560" t="s">
        <v>1012</v>
      </c>
      <c r="K33" s="560" t="s">
        <v>1013</v>
      </c>
      <c r="L33" s="561">
        <v>86.76</v>
      </c>
      <c r="M33" s="561">
        <v>173.52</v>
      </c>
      <c r="N33" s="560">
        <v>2</v>
      </c>
      <c r="O33" s="625">
        <v>1.5</v>
      </c>
      <c r="P33" s="561">
        <v>173.52</v>
      </c>
      <c r="Q33" s="576">
        <v>1</v>
      </c>
      <c r="R33" s="560">
        <v>2</v>
      </c>
      <c r="S33" s="576">
        <v>1</v>
      </c>
      <c r="T33" s="625">
        <v>1.5</v>
      </c>
      <c r="U33" s="607">
        <v>1</v>
      </c>
    </row>
    <row r="34" spans="1:21" ht="14.4" customHeight="1" x14ac:dyDescent="0.3">
      <c r="A34" s="559">
        <v>22</v>
      </c>
      <c r="B34" s="560" t="s">
        <v>444</v>
      </c>
      <c r="C34" s="560">
        <v>89301221</v>
      </c>
      <c r="D34" s="623"/>
      <c r="E34" s="624" t="s">
        <v>1047</v>
      </c>
      <c r="F34" s="560" t="s">
        <v>1038</v>
      </c>
      <c r="G34" s="560" t="s">
        <v>1077</v>
      </c>
      <c r="H34" s="560"/>
      <c r="I34" s="560" t="s">
        <v>500</v>
      </c>
      <c r="J34" s="560" t="s">
        <v>501</v>
      </c>
      <c r="K34" s="560" t="s">
        <v>502</v>
      </c>
      <c r="L34" s="561">
        <v>190.48</v>
      </c>
      <c r="M34" s="561">
        <v>952.39999999999986</v>
      </c>
      <c r="N34" s="560">
        <v>5</v>
      </c>
      <c r="O34" s="625">
        <v>2.5</v>
      </c>
      <c r="P34" s="561">
        <v>380.96</v>
      </c>
      <c r="Q34" s="576">
        <v>0.4</v>
      </c>
      <c r="R34" s="560">
        <v>2</v>
      </c>
      <c r="S34" s="576">
        <v>0.4</v>
      </c>
      <c r="T34" s="625">
        <v>1</v>
      </c>
      <c r="U34" s="607">
        <v>0.4</v>
      </c>
    </row>
    <row r="35" spans="1:21" ht="14.4" customHeight="1" x14ac:dyDescent="0.3">
      <c r="A35" s="559">
        <v>22</v>
      </c>
      <c r="B35" s="560" t="s">
        <v>444</v>
      </c>
      <c r="C35" s="560">
        <v>89301221</v>
      </c>
      <c r="D35" s="623"/>
      <c r="E35" s="624" t="s">
        <v>1047</v>
      </c>
      <c r="F35" s="560" t="s">
        <v>1038</v>
      </c>
      <c r="G35" s="560" t="s">
        <v>1081</v>
      </c>
      <c r="H35" s="560"/>
      <c r="I35" s="560" t="s">
        <v>1096</v>
      </c>
      <c r="J35" s="560" t="s">
        <v>1097</v>
      </c>
      <c r="K35" s="560" t="s">
        <v>1098</v>
      </c>
      <c r="L35" s="561">
        <v>25.42</v>
      </c>
      <c r="M35" s="561">
        <v>76.260000000000005</v>
      </c>
      <c r="N35" s="560">
        <v>3</v>
      </c>
      <c r="O35" s="625">
        <v>0.5</v>
      </c>
      <c r="P35" s="561">
        <v>76.260000000000005</v>
      </c>
      <c r="Q35" s="576">
        <v>1</v>
      </c>
      <c r="R35" s="560">
        <v>3</v>
      </c>
      <c r="S35" s="576">
        <v>1</v>
      </c>
      <c r="T35" s="625">
        <v>0.5</v>
      </c>
      <c r="U35" s="607">
        <v>1</v>
      </c>
    </row>
    <row r="36" spans="1:21" ht="14.4" customHeight="1" x14ac:dyDescent="0.3">
      <c r="A36" s="559">
        <v>22</v>
      </c>
      <c r="B36" s="560" t="s">
        <v>444</v>
      </c>
      <c r="C36" s="560">
        <v>89301221</v>
      </c>
      <c r="D36" s="623"/>
      <c r="E36" s="624" t="s">
        <v>1047</v>
      </c>
      <c r="F36" s="560" t="s">
        <v>1038</v>
      </c>
      <c r="G36" s="560" t="s">
        <v>1081</v>
      </c>
      <c r="H36" s="560"/>
      <c r="I36" s="560" t="s">
        <v>642</v>
      </c>
      <c r="J36" s="560" t="s">
        <v>1082</v>
      </c>
      <c r="K36" s="560" t="s">
        <v>1083</v>
      </c>
      <c r="L36" s="561">
        <v>101.69</v>
      </c>
      <c r="M36" s="561">
        <v>711.82999999999993</v>
      </c>
      <c r="N36" s="560">
        <v>7</v>
      </c>
      <c r="O36" s="625">
        <v>1.5</v>
      </c>
      <c r="P36" s="561">
        <v>203.38</v>
      </c>
      <c r="Q36" s="576">
        <v>0.28571428571428575</v>
      </c>
      <c r="R36" s="560">
        <v>2</v>
      </c>
      <c r="S36" s="576">
        <v>0.2857142857142857</v>
      </c>
      <c r="T36" s="625">
        <v>0.5</v>
      </c>
      <c r="U36" s="607">
        <v>0.33333333333333331</v>
      </c>
    </row>
    <row r="37" spans="1:21" ht="14.4" customHeight="1" x14ac:dyDescent="0.3">
      <c r="A37" s="559">
        <v>22</v>
      </c>
      <c r="B37" s="560" t="s">
        <v>444</v>
      </c>
      <c r="C37" s="560">
        <v>89301221</v>
      </c>
      <c r="D37" s="623"/>
      <c r="E37" s="624" t="s">
        <v>1047</v>
      </c>
      <c r="F37" s="560" t="s">
        <v>1038</v>
      </c>
      <c r="G37" s="560" t="s">
        <v>1099</v>
      </c>
      <c r="H37" s="560"/>
      <c r="I37" s="560" t="s">
        <v>1100</v>
      </c>
      <c r="J37" s="560" t="s">
        <v>1101</v>
      </c>
      <c r="K37" s="560" t="s">
        <v>1102</v>
      </c>
      <c r="L37" s="561">
        <v>0</v>
      </c>
      <c r="M37" s="561">
        <v>0</v>
      </c>
      <c r="N37" s="560">
        <v>1</v>
      </c>
      <c r="O37" s="625">
        <v>1</v>
      </c>
      <c r="P37" s="561"/>
      <c r="Q37" s="576"/>
      <c r="R37" s="560"/>
      <c r="S37" s="576">
        <v>0</v>
      </c>
      <c r="T37" s="625"/>
      <c r="U37" s="607">
        <v>0</v>
      </c>
    </row>
    <row r="38" spans="1:21" ht="14.4" customHeight="1" x14ac:dyDescent="0.3">
      <c r="A38" s="559">
        <v>22</v>
      </c>
      <c r="B38" s="560" t="s">
        <v>444</v>
      </c>
      <c r="C38" s="560">
        <v>89301221</v>
      </c>
      <c r="D38" s="623"/>
      <c r="E38" s="624" t="s">
        <v>1047</v>
      </c>
      <c r="F38" s="560" t="s">
        <v>1038</v>
      </c>
      <c r="G38" s="560" t="s">
        <v>1099</v>
      </c>
      <c r="H38" s="560"/>
      <c r="I38" s="560" t="s">
        <v>1103</v>
      </c>
      <c r="J38" s="560" t="s">
        <v>1104</v>
      </c>
      <c r="K38" s="560" t="s">
        <v>1105</v>
      </c>
      <c r="L38" s="561">
        <v>0</v>
      </c>
      <c r="M38" s="561">
        <v>0</v>
      </c>
      <c r="N38" s="560">
        <v>2</v>
      </c>
      <c r="O38" s="625">
        <v>0.5</v>
      </c>
      <c r="P38" s="561"/>
      <c r="Q38" s="576"/>
      <c r="R38" s="560"/>
      <c r="S38" s="576">
        <v>0</v>
      </c>
      <c r="T38" s="625"/>
      <c r="U38" s="607">
        <v>0</v>
      </c>
    </row>
    <row r="39" spans="1:21" ht="14.4" customHeight="1" x14ac:dyDescent="0.3">
      <c r="A39" s="559">
        <v>22</v>
      </c>
      <c r="B39" s="560" t="s">
        <v>444</v>
      </c>
      <c r="C39" s="560">
        <v>89301221</v>
      </c>
      <c r="D39" s="623"/>
      <c r="E39" s="624" t="s">
        <v>1049</v>
      </c>
      <c r="F39" s="560" t="s">
        <v>1038</v>
      </c>
      <c r="G39" s="560" t="s">
        <v>1106</v>
      </c>
      <c r="H39" s="560"/>
      <c r="I39" s="560" t="s">
        <v>1107</v>
      </c>
      <c r="J39" s="560" t="s">
        <v>617</v>
      </c>
      <c r="K39" s="560" t="s">
        <v>517</v>
      </c>
      <c r="L39" s="561">
        <v>0</v>
      </c>
      <c r="M39" s="561">
        <v>0</v>
      </c>
      <c r="N39" s="560">
        <v>1</v>
      </c>
      <c r="O39" s="625">
        <v>0.5</v>
      </c>
      <c r="P39" s="561">
        <v>0</v>
      </c>
      <c r="Q39" s="576"/>
      <c r="R39" s="560">
        <v>1</v>
      </c>
      <c r="S39" s="576">
        <v>1</v>
      </c>
      <c r="T39" s="625">
        <v>0.5</v>
      </c>
      <c r="U39" s="607">
        <v>1</v>
      </c>
    </row>
    <row r="40" spans="1:21" ht="14.4" customHeight="1" x14ac:dyDescent="0.3">
      <c r="A40" s="559">
        <v>22</v>
      </c>
      <c r="B40" s="560" t="s">
        <v>444</v>
      </c>
      <c r="C40" s="560">
        <v>89301221</v>
      </c>
      <c r="D40" s="623"/>
      <c r="E40" s="624" t="s">
        <v>1049</v>
      </c>
      <c r="F40" s="560" t="s">
        <v>1038</v>
      </c>
      <c r="G40" s="560" t="s">
        <v>1108</v>
      </c>
      <c r="H40" s="560"/>
      <c r="I40" s="560" t="s">
        <v>1109</v>
      </c>
      <c r="J40" s="560" t="s">
        <v>1110</v>
      </c>
      <c r="K40" s="560" t="s">
        <v>1111</v>
      </c>
      <c r="L40" s="561">
        <v>153.37</v>
      </c>
      <c r="M40" s="561">
        <v>460.11</v>
      </c>
      <c r="N40" s="560">
        <v>3</v>
      </c>
      <c r="O40" s="625">
        <v>1.5</v>
      </c>
      <c r="P40" s="561">
        <v>153.37</v>
      </c>
      <c r="Q40" s="576">
        <v>0.33333333333333331</v>
      </c>
      <c r="R40" s="560">
        <v>1</v>
      </c>
      <c r="S40" s="576">
        <v>0.33333333333333331</v>
      </c>
      <c r="T40" s="625">
        <v>0.5</v>
      </c>
      <c r="U40" s="607">
        <v>0.33333333333333331</v>
      </c>
    </row>
    <row r="41" spans="1:21" ht="14.4" customHeight="1" x14ac:dyDescent="0.3">
      <c r="A41" s="559">
        <v>22</v>
      </c>
      <c r="B41" s="560" t="s">
        <v>444</v>
      </c>
      <c r="C41" s="560">
        <v>89301221</v>
      </c>
      <c r="D41" s="623"/>
      <c r="E41" s="624" t="s">
        <v>1049</v>
      </c>
      <c r="F41" s="560" t="s">
        <v>1038</v>
      </c>
      <c r="G41" s="560" t="s">
        <v>1068</v>
      </c>
      <c r="H41" s="560"/>
      <c r="I41" s="560" t="s">
        <v>471</v>
      </c>
      <c r="J41" s="560" t="s">
        <v>1001</v>
      </c>
      <c r="K41" s="560" t="s">
        <v>1002</v>
      </c>
      <c r="L41" s="561">
        <v>86.76</v>
      </c>
      <c r="M41" s="561">
        <v>173.52</v>
      </c>
      <c r="N41" s="560">
        <v>2</v>
      </c>
      <c r="O41" s="625">
        <v>1</v>
      </c>
      <c r="P41" s="561"/>
      <c r="Q41" s="576">
        <v>0</v>
      </c>
      <c r="R41" s="560"/>
      <c r="S41" s="576">
        <v>0</v>
      </c>
      <c r="T41" s="625"/>
      <c r="U41" s="607">
        <v>0</v>
      </c>
    </row>
    <row r="42" spans="1:21" ht="14.4" customHeight="1" x14ac:dyDescent="0.3">
      <c r="A42" s="559">
        <v>22</v>
      </c>
      <c r="B42" s="560" t="s">
        <v>444</v>
      </c>
      <c r="C42" s="560">
        <v>89301221</v>
      </c>
      <c r="D42" s="623"/>
      <c r="E42" s="624" t="s">
        <v>1049</v>
      </c>
      <c r="F42" s="560" t="s">
        <v>1038</v>
      </c>
      <c r="G42" s="560" t="s">
        <v>1068</v>
      </c>
      <c r="H42" s="560"/>
      <c r="I42" s="560" t="s">
        <v>727</v>
      </c>
      <c r="J42" s="560" t="s">
        <v>728</v>
      </c>
      <c r="K42" s="560" t="s">
        <v>729</v>
      </c>
      <c r="L42" s="561">
        <v>108.46</v>
      </c>
      <c r="M42" s="561">
        <v>433.84</v>
      </c>
      <c r="N42" s="560">
        <v>4</v>
      </c>
      <c r="O42" s="625">
        <v>3.5</v>
      </c>
      <c r="P42" s="561">
        <v>216.92</v>
      </c>
      <c r="Q42" s="576">
        <v>0.5</v>
      </c>
      <c r="R42" s="560">
        <v>2</v>
      </c>
      <c r="S42" s="576">
        <v>0.5</v>
      </c>
      <c r="T42" s="625">
        <v>1.5</v>
      </c>
      <c r="U42" s="607">
        <v>0.42857142857142855</v>
      </c>
    </row>
    <row r="43" spans="1:21" ht="14.4" customHeight="1" x14ac:dyDescent="0.3">
      <c r="A43" s="559">
        <v>22</v>
      </c>
      <c r="B43" s="560" t="s">
        <v>444</v>
      </c>
      <c r="C43" s="560">
        <v>89301221</v>
      </c>
      <c r="D43" s="623"/>
      <c r="E43" s="624" t="s">
        <v>1049</v>
      </c>
      <c r="F43" s="560" t="s">
        <v>1038</v>
      </c>
      <c r="G43" s="560" t="s">
        <v>1068</v>
      </c>
      <c r="H43" s="560"/>
      <c r="I43" s="560" t="s">
        <v>723</v>
      </c>
      <c r="J43" s="560" t="s">
        <v>724</v>
      </c>
      <c r="K43" s="560" t="s">
        <v>1007</v>
      </c>
      <c r="L43" s="561">
        <v>130.15</v>
      </c>
      <c r="M43" s="561">
        <v>3253.7500000000009</v>
      </c>
      <c r="N43" s="560">
        <v>25</v>
      </c>
      <c r="O43" s="625">
        <v>20</v>
      </c>
      <c r="P43" s="561">
        <v>390.45000000000005</v>
      </c>
      <c r="Q43" s="576">
        <v>0.11999999999999998</v>
      </c>
      <c r="R43" s="560">
        <v>3</v>
      </c>
      <c r="S43" s="576">
        <v>0.12</v>
      </c>
      <c r="T43" s="625">
        <v>2</v>
      </c>
      <c r="U43" s="607">
        <v>0.1</v>
      </c>
    </row>
    <row r="44" spans="1:21" ht="14.4" customHeight="1" x14ac:dyDescent="0.3">
      <c r="A44" s="559">
        <v>22</v>
      </c>
      <c r="B44" s="560" t="s">
        <v>444</v>
      </c>
      <c r="C44" s="560">
        <v>89301221</v>
      </c>
      <c r="D44" s="623"/>
      <c r="E44" s="624" t="s">
        <v>1049</v>
      </c>
      <c r="F44" s="560" t="s">
        <v>1038</v>
      </c>
      <c r="G44" s="560" t="s">
        <v>1068</v>
      </c>
      <c r="H44" s="560"/>
      <c r="I44" s="560" t="s">
        <v>712</v>
      </c>
      <c r="J44" s="560" t="s">
        <v>713</v>
      </c>
      <c r="K44" s="560" t="s">
        <v>1009</v>
      </c>
      <c r="L44" s="561">
        <v>86.76</v>
      </c>
      <c r="M44" s="561">
        <v>1301.4000000000001</v>
      </c>
      <c r="N44" s="560">
        <v>15</v>
      </c>
      <c r="O44" s="625">
        <v>9.5</v>
      </c>
      <c r="P44" s="561">
        <v>260.28000000000003</v>
      </c>
      <c r="Q44" s="576">
        <v>0.2</v>
      </c>
      <c r="R44" s="560">
        <v>3</v>
      </c>
      <c r="S44" s="576">
        <v>0.2</v>
      </c>
      <c r="T44" s="625">
        <v>1.5</v>
      </c>
      <c r="U44" s="607">
        <v>0.15789473684210525</v>
      </c>
    </row>
    <row r="45" spans="1:21" ht="14.4" customHeight="1" x14ac:dyDescent="0.3">
      <c r="A45" s="559">
        <v>22</v>
      </c>
      <c r="B45" s="560" t="s">
        <v>444</v>
      </c>
      <c r="C45" s="560">
        <v>89301221</v>
      </c>
      <c r="D45" s="623"/>
      <c r="E45" s="624" t="s">
        <v>1049</v>
      </c>
      <c r="F45" s="560" t="s">
        <v>1038</v>
      </c>
      <c r="G45" s="560" t="s">
        <v>1112</v>
      </c>
      <c r="H45" s="560"/>
      <c r="I45" s="560" t="s">
        <v>538</v>
      </c>
      <c r="J45" s="560" t="s">
        <v>1113</v>
      </c>
      <c r="K45" s="560" t="s">
        <v>1114</v>
      </c>
      <c r="L45" s="561">
        <v>64.13</v>
      </c>
      <c r="M45" s="561">
        <v>64.13</v>
      </c>
      <c r="N45" s="560">
        <v>1</v>
      </c>
      <c r="O45" s="625">
        <v>1</v>
      </c>
      <c r="P45" s="561"/>
      <c r="Q45" s="576">
        <v>0</v>
      </c>
      <c r="R45" s="560"/>
      <c r="S45" s="576">
        <v>0</v>
      </c>
      <c r="T45" s="625"/>
      <c r="U45" s="607">
        <v>0</v>
      </c>
    </row>
    <row r="46" spans="1:21" ht="14.4" customHeight="1" x14ac:dyDescent="0.3">
      <c r="A46" s="559">
        <v>22</v>
      </c>
      <c r="B46" s="560" t="s">
        <v>444</v>
      </c>
      <c r="C46" s="560">
        <v>89301221</v>
      </c>
      <c r="D46" s="623"/>
      <c r="E46" s="624" t="s">
        <v>1050</v>
      </c>
      <c r="F46" s="560" t="s">
        <v>1038</v>
      </c>
      <c r="G46" s="560" t="s">
        <v>1068</v>
      </c>
      <c r="H46" s="560"/>
      <c r="I46" s="560" t="s">
        <v>712</v>
      </c>
      <c r="J46" s="560" t="s">
        <v>713</v>
      </c>
      <c r="K46" s="560" t="s">
        <v>1009</v>
      </c>
      <c r="L46" s="561">
        <v>86.76</v>
      </c>
      <c r="M46" s="561">
        <v>173.52</v>
      </c>
      <c r="N46" s="560">
        <v>2</v>
      </c>
      <c r="O46" s="625">
        <v>1</v>
      </c>
      <c r="P46" s="561">
        <v>173.52</v>
      </c>
      <c r="Q46" s="576">
        <v>1</v>
      </c>
      <c r="R46" s="560">
        <v>2</v>
      </c>
      <c r="S46" s="576">
        <v>1</v>
      </c>
      <c r="T46" s="625">
        <v>1</v>
      </c>
      <c r="U46" s="607">
        <v>1</v>
      </c>
    </row>
    <row r="47" spans="1:21" ht="14.4" customHeight="1" x14ac:dyDescent="0.3">
      <c r="A47" s="559">
        <v>22</v>
      </c>
      <c r="B47" s="560" t="s">
        <v>444</v>
      </c>
      <c r="C47" s="560">
        <v>89301221</v>
      </c>
      <c r="D47" s="623"/>
      <c r="E47" s="624" t="s">
        <v>1052</v>
      </c>
      <c r="F47" s="560" t="s">
        <v>1038</v>
      </c>
      <c r="G47" s="560" t="s">
        <v>1115</v>
      </c>
      <c r="H47" s="560"/>
      <c r="I47" s="560" t="s">
        <v>1116</v>
      </c>
      <c r="J47" s="560" t="s">
        <v>1117</v>
      </c>
      <c r="K47" s="560" t="s">
        <v>1118</v>
      </c>
      <c r="L47" s="561">
        <v>10.73</v>
      </c>
      <c r="M47" s="561">
        <v>10.73</v>
      </c>
      <c r="N47" s="560">
        <v>1</v>
      </c>
      <c r="O47" s="625">
        <v>0.5</v>
      </c>
      <c r="P47" s="561"/>
      <c r="Q47" s="576">
        <v>0</v>
      </c>
      <c r="R47" s="560"/>
      <c r="S47" s="576">
        <v>0</v>
      </c>
      <c r="T47" s="625"/>
      <c r="U47" s="607">
        <v>0</v>
      </c>
    </row>
    <row r="48" spans="1:21" ht="14.4" customHeight="1" x14ac:dyDescent="0.3">
      <c r="A48" s="559">
        <v>22</v>
      </c>
      <c r="B48" s="560" t="s">
        <v>444</v>
      </c>
      <c r="C48" s="560">
        <v>89301221</v>
      </c>
      <c r="D48" s="623"/>
      <c r="E48" s="624" t="s">
        <v>1052</v>
      </c>
      <c r="F48" s="560" t="s">
        <v>1038</v>
      </c>
      <c r="G48" s="560" t="s">
        <v>1119</v>
      </c>
      <c r="H48" s="560"/>
      <c r="I48" s="560" t="s">
        <v>738</v>
      </c>
      <c r="J48" s="560" t="s">
        <v>1015</v>
      </c>
      <c r="K48" s="560" t="s">
        <v>1016</v>
      </c>
      <c r="L48" s="561">
        <v>333.31</v>
      </c>
      <c r="M48" s="561">
        <v>666.62</v>
      </c>
      <c r="N48" s="560">
        <v>2</v>
      </c>
      <c r="O48" s="625">
        <v>0.5</v>
      </c>
      <c r="P48" s="561"/>
      <c r="Q48" s="576">
        <v>0</v>
      </c>
      <c r="R48" s="560"/>
      <c r="S48" s="576">
        <v>0</v>
      </c>
      <c r="T48" s="625"/>
      <c r="U48" s="607">
        <v>0</v>
      </c>
    </row>
    <row r="49" spans="1:21" ht="14.4" customHeight="1" x14ac:dyDescent="0.3">
      <c r="A49" s="559">
        <v>22</v>
      </c>
      <c r="B49" s="560" t="s">
        <v>444</v>
      </c>
      <c r="C49" s="560">
        <v>89301221</v>
      </c>
      <c r="D49" s="623"/>
      <c r="E49" s="624" t="s">
        <v>1052</v>
      </c>
      <c r="F49" s="560" t="s">
        <v>1038</v>
      </c>
      <c r="G49" s="560" t="s">
        <v>1120</v>
      </c>
      <c r="H49" s="560"/>
      <c r="I49" s="560" t="s">
        <v>1121</v>
      </c>
      <c r="J49" s="560" t="s">
        <v>1122</v>
      </c>
      <c r="K49" s="560" t="s">
        <v>1123</v>
      </c>
      <c r="L49" s="561">
        <v>216.16</v>
      </c>
      <c r="M49" s="561">
        <v>216.16</v>
      </c>
      <c r="N49" s="560">
        <v>1</v>
      </c>
      <c r="O49" s="625">
        <v>0.5</v>
      </c>
      <c r="P49" s="561"/>
      <c r="Q49" s="576">
        <v>0</v>
      </c>
      <c r="R49" s="560"/>
      <c r="S49" s="576">
        <v>0</v>
      </c>
      <c r="T49" s="625"/>
      <c r="U49" s="607">
        <v>0</v>
      </c>
    </row>
    <row r="50" spans="1:21" ht="14.4" customHeight="1" x14ac:dyDescent="0.3">
      <c r="A50" s="559">
        <v>22</v>
      </c>
      <c r="B50" s="560" t="s">
        <v>444</v>
      </c>
      <c r="C50" s="560">
        <v>89301221</v>
      </c>
      <c r="D50" s="623"/>
      <c r="E50" s="624" t="s">
        <v>1052</v>
      </c>
      <c r="F50" s="560" t="s">
        <v>1038</v>
      </c>
      <c r="G50" s="560" t="s">
        <v>1124</v>
      </c>
      <c r="H50" s="560"/>
      <c r="I50" s="560" t="s">
        <v>719</v>
      </c>
      <c r="J50" s="560" t="s">
        <v>720</v>
      </c>
      <c r="K50" s="560" t="s">
        <v>721</v>
      </c>
      <c r="L50" s="561">
        <v>58.29</v>
      </c>
      <c r="M50" s="561">
        <v>58.29</v>
      </c>
      <c r="N50" s="560">
        <v>1</v>
      </c>
      <c r="O50" s="625">
        <v>1</v>
      </c>
      <c r="P50" s="561"/>
      <c r="Q50" s="576">
        <v>0</v>
      </c>
      <c r="R50" s="560"/>
      <c r="S50" s="576">
        <v>0</v>
      </c>
      <c r="T50" s="625"/>
      <c r="U50" s="607">
        <v>0</v>
      </c>
    </row>
    <row r="51" spans="1:21" ht="14.4" customHeight="1" x14ac:dyDescent="0.3">
      <c r="A51" s="559">
        <v>22</v>
      </c>
      <c r="B51" s="560" t="s">
        <v>444</v>
      </c>
      <c r="C51" s="560">
        <v>89301221</v>
      </c>
      <c r="D51" s="623"/>
      <c r="E51" s="624" t="s">
        <v>1052</v>
      </c>
      <c r="F51" s="560" t="s">
        <v>1038</v>
      </c>
      <c r="G51" s="560" t="s">
        <v>1089</v>
      </c>
      <c r="H51" s="560"/>
      <c r="I51" s="560" t="s">
        <v>1090</v>
      </c>
      <c r="J51" s="560" t="s">
        <v>1091</v>
      </c>
      <c r="K51" s="560" t="s">
        <v>1092</v>
      </c>
      <c r="L51" s="561">
        <v>20.239999999999998</v>
      </c>
      <c r="M51" s="561">
        <v>80.959999999999994</v>
      </c>
      <c r="N51" s="560">
        <v>4</v>
      </c>
      <c r="O51" s="625">
        <v>2.5</v>
      </c>
      <c r="P51" s="561">
        <v>20.239999999999998</v>
      </c>
      <c r="Q51" s="576">
        <v>0.25</v>
      </c>
      <c r="R51" s="560">
        <v>1</v>
      </c>
      <c r="S51" s="576">
        <v>0.25</v>
      </c>
      <c r="T51" s="625">
        <v>1</v>
      </c>
      <c r="U51" s="607">
        <v>0.4</v>
      </c>
    </row>
    <row r="52" spans="1:21" ht="14.4" customHeight="1" x14ac:dyDescent="0.3">
      <c r="A52" s="559">
        <v>22</v>
      </c>
      <c r="B52" s="560" t="s">
        <v>444</v>
      </c>
      <c r="C52" s="560">
        <v>89301221</v>
      </c>
      <c r="D52" s="623"/>
      <c r="E52" s="624" t="s">
        <v>1052</v>
      </c>
      <c r="F52" s="560" t="s">
        <v>1038</v>
      </c>
      <c r="G52" s="560" t="s">
        <v>1089</v>
      </c>
      <c r="H52" s="560"/>
      <c r="I52" s="560" t="s">
        <v>1125</v>
      </c>
      <c r="J52" s="560" t="s">
        <v>497</v>
      </c>
      <c r="K52" s="560" t="s">
        <v>1126</v>
      </c>
      <c r="L52" s="561">
        <v>0</v>
      </c>
      <c r="M52" s="561">
        <v>0</v>
      </c>
      <c r="N52" s="560">
        <v>1</v>
      </c>
      <c r="O52" s="625">
        <v>1</v>
      </c>
      <c r="P52" s="561">
        <v>0</v>
      </c>
      <c r="Q52" s="576"/>
      <c r="R52" s="560">
        <v>1</v>
      </c>
      <c r="S52" s="576">
        <v>1</v>
      </c>
      <c r="T52" s="625">
        <v>1</v>
      </c>
      <c r="U52" s="607">
        <v>1</v>
      </c>
    </row>
    <row r="53" spans="1:21" ht="14.4" customHeight="1" x14ac:dyDescent="0.3">
      <c r="A53" s="559">
        <v>22</v>
      </c>
      <c r="B53" s="560" t="s">
        <v>444</v>
      </c>
      <c r="C53" s="560">
        <v>89301221</v>
      </c>
      <c r="D53" s="623"/>
      <c r="E53" s="624" t="s">
        <v>1052</v>
      </c>
      <c r="F53" s="560" t="s">
        <v>1038</v>
      </c>
      <c r="G53" s="560" t="s">
        <v>1068</v>
      </c>
      <c r="H53" s="560"/>
      <c r="I53" s="560" t="s">
        <v>471</v>
      </c>
      <c r="J53" s="560" t="s">
        <v>1001</v>
      </c>
      <c r="K53" s="560" t="s">
        <v>1002</v>
      </c>
      <c r="L53" s="561">
        <v>86.76</v>
      </c>
      <c r="M53" s="561">
        <v>173.52</v>
      </c>
      <c r="N53" s="560">
        <v>2</v>
      </c>
      <c r="O53" s="625">
        <v>1</v>
      </c>
      <c r="P53" s="561"/>
      <c r="Q53" s="576">
        <v>0</v>
      </c>
      <c r="R53" s="560"/>
      <c r="S53" s="576">
        <v>0</v>
      </c>
      <c r="T53" s="625"/>
      <c r="U53" s="607">
        <v>0</v>
      </c>
    </row>
    <row r="54" spans="1:21" ht="14.4" customHeight="1" x14ac:dyDescent="0.3">
      <c r="A54" s="559">
        <v>22</v>
      </c>
      <c r="B54" s="560" t="s">
        <v>444</v>
      </c>
      <c r="C54" s="560">
        <v>89301221</v>
      </c>
      <c r="D54" s="623"/>
      <c r="E54" s="624" t="s">
        <v>1052</v>
      </c>
      <c r="F54" s="560" t="s">
        <v>1038</v>
      </c>
      <c r="G54" s="560" t="s">
        <v>1068</v>
      </c>
      <c r="H54" s="560"/>
      <c r="I54" s="560" t="s">
        <v>1127</v>
      </c>
      <c r="J54" s="560" t="s">
        <v>1128</v>
      </c>
      <c r="K54" s="560" t="s">
        <v>1129</v>
      </c>
      <c r="L54" s="561">
        <v>65.069999999999993</v>
      </c>
      <c r="M54" s="561">
        <v>195.20999999999998</v>
      </c>
      <c r="N54" s="560">
        <v>3</v>
      </c>
      <c r="O54" s="625">
        <v>1.5</v>
      </c>
      <c r="P54" s="561">
        <v>65.069999999999993</v>
      </c>
      <c r="Q54" s="576">
        <v>0.33333333333333331</v>
      </c>
      <c r="R54" s="560">
        <v>1</v>
      </c>
      <c r="S54" s="576">
        <v>0.33333333333333331</v>
      </c>
      <c r="T54" s="625">
        <v>0.5</v>
      </c>
      <c r="U54" s="607">
        <v>0.33333333333333331</v>
      </c>
    </row>
    <row r="55" spans="1:21" ht="14.4" customHeight="1" x14ac:dyDescent="0.3">
      <c r="A55" s="559">
        <v>22</v>
      </c>
      <c r="B55" s="560" t="s">
        <v>444</v>
      </c>
      <c r="C55" s="560">
        <v>89301221</v>
      </c>
      <c r="D55" s="623"/>
      <c r="E55" s="624" t="s">
        <v>1052</v>
      </c>
      <c r="F55" s="560" t="s">
        <v>1038</v>
      </c>
      <c r="G55" s="560" t="s">
        <v>1068</v>
      </c>
      <c r="H55" s="560"/>
      <c r="I55" s="560" t="s">
        <v>727</v>
      </c>
      <c r="J55" s="560" t="s">
        <v>728</v>
      </c>
      <c r="K55" s="560" t="s">
        <v>729</v>
      </c>
      <c r="L55" s="561">
        <v>108.46</v>
      </c>
      <c r="M55" s="561">
        <v>650.76</v>
      </c>
      <c r="N55" s="560">
        <v>6</v>
      </c>
      <c r="O55" s="625">
        <v>6</v>
      </c>
      <c r="P55" s="561">
        <v>108.46</v>
      </c>
      <c r="Q55" s="576">
        <v>0.16666666666666666</v>
      </c>
      <c r="R55" s="560">
        <v>1</v>
      </c>
      <c r="S55" s="576">
        <v>0.16666666666666666</v>
      </c>
      <c r="T55" s="625">
        <v>1</v>
      </c>
      <c r="U55" s="607">
        <v>0.16666666666666666</v>
      </c>
    </row>
    <row r="56" spans="1:21" ht="14.4" customHeight="1" x14ac:dyDescent="0.3">
      <c r="A56" s="559">
        <v>22</v>
      </c>
      <c r="B56" s="560" t="s">
        <v>444</v>
      </c>
      <c r="C56" s="560">
        <v>89301221</v>
      </c>
      <c r="D56" s="623"/>
      <c r="E56" s="624" t="s">
        <v>1052</v>
      </c>
      <c r="F56" s="560" t="s">
        <v>1038</v>
      </c>
      <c r="G56" s="560" t="s">
        <v>1068</v>
      </c>
      <c r="H56" s="560"/>
      <c r="I56" s="560" t="s">
        <v>608</v>
      </c>
      <c r="J56" s="560" t="s">
        <v>1005</v>
      </c>
      <c r="K56" s="560" t="s">
        <v>1006</v>
      </c>
      <c r="L56" s="561">
        <v>108.46</v>
      </c>
      <c r="M56" s="561">
        <v>108.46</v>
      </c>
      <c r="N56" s="560">
        <v>1</v>
      </c>
      <c r="O56" s="625">
        <v>1</v>
      </c>
      <c r="P56" s="561"/>
      <c r="Q56" s="576">
        <v>0</v>
      </c>
      <c r="R56" s="560"/>
      <c r="S56" s="576">
        <v>0</v>
      </c>
      <c r="T56" s="625"/>
      <c r="U56" s="607">
        <v>0</v>
      </c>
    </row>
    <row r="57" spans="1:21" ht="14.4" customHeight="1" x14ac:dyDescent="0.3">
      <c r="A57" s="559">
        <v>22</v>
      </c>
      <c r="B57" s="560" t="s">
        <v>444</v>
      </c>
      <c r="C57" s="560">
        <v>89301221</v>
      </c>
      <c r="D57" s="623"/>
      <c r="E57" s="624" t="s">
        <v>1052</v>
      </c>
      <c r="F57" s="560" t="s">
        <v>1038</v>
      </c>
      <c r="G57" s="560" t="s">
        <v>1068</v>
      </c>
      <c r="H57" s="560"/>
      <c r="I57" s="560" t="s">
        <v>723</v>
      </c>
      <c r="J57" s="560" t="s">
        <v>724</v>
      </c>
      <c r="K57" s="560" t="s">
        <v>1007</v>
      </c>
      <c r="L57" s="561">
        <v>130.15</v>
      </c>
      <c r="M57" s="561">
        <v>7418.5499999999993</v>
      </c>
      <c r="N57" s="560">
        <v>57</v>
      </c>
      <c r="O57" s="625">
        <v>39</v>
      </c>
      <c r="P57" s="561">
        <v>2212.5500000000006</v>
      </c>
      <c r="Q57" s="576">
        <v>0.29824561403508781</v>
      </c>
      <c r="R57" s="560">
        <v>17</v>
      </c>
      <c r="S57" s="576">
        <v>0.2982456140350877</v>
      </c>
      <c r="T57" s="625">
        <v>13</v>
      </c>
      <c r="U57" s="607">
        <v>0.33333333333333331</v>
      </c>
    </row>
    <row r="58" spans="1:21" ht="14.4" customHeight="1" x14ac:dyDescent="0.3">
      <c r="A58" s="559">
        <v>22</v>
      </c>
      <c r="B58" s="560" t="s">
        <v>444</v>
      </c>
      <c r="C58" s="560">
        <v>89301221</v>
      </c>
      <c r="D58" s="623"/>
      <c r="E58" s="624" t="s">
        <v>1052</v>
      </c>
      <c r="F58" s="560" t="s">
        <v>1038</v>
      </c>
      <c r="G58" s="560" t="s">
        <v>1068</v>
      </c>
      <c r="H58" s="560"/>
      <c r="I58" s="560" t="s">
        <v>712</v>
      </c>
      <c r="J58" s="560" t="s">
        <v>713</v>
      </c>
      <c r="K58" s="560" t="s">
        <v>1009</v>
      </c>
      <c r="L58" s="561">
        <v>86.76</v>
      </c>
      <c r="M58" s="561">
        <v>4164.4800000000014</v>
      </c>
      <c r="N58" s="560">
        <v>48</v>
      </c>
      <c r="O58" s="625">
        <v>30</v>
      </c>
      <c r="P58" s="561">
        <v>1127.8800000000001</v>
      </c>
      <c r="Q58" s="576">
        <v>0.27083333333333326</v>
      </c>
      <c r="R58" s="560">
        <v>13</v>
      </c>
      <c r="S58" s="576">
        <v>0.27083333333333331</v>
      </c>
      <c r="T58" s="625">
        <v>9</v>
      </c>
      <c r="U58" s="607">
        <v>0.3</v>
      </c>
    </row>
    <row r="59" spans="1:21" ht="14.4" customHeight="1" x14ac:dyDescent="0.3">
      <c r="A59" s="559">
        <v>22</v>
      </c>
      <c r="B59" s="560" t="s">
        <v>444</v>
      </c>
      <c r="C59" s="560">
        <v>89301221</v>
      </c>
      <c r="D59" s="623"/>
      <c r="E59" s="624" t="s">
        <v>1052</v>
      </c>
      <c r="F59" s="560" t="s">
        <v>1038</v>
      </c>
      <c r="G59" s="560" t="s">
        <v>1068</v>
      </c>
      <c r="H59" s="560"/>
      <c r="I59" s="560" t="s">
        <v>624</v>
      </c>
      <c r="J59" s="560" t="s">
        <v>1012</v>
      </c>
      <c r="K59" s="560" t="s">
        <v>1013</v>
      </c>
      <c r="L59" s="561">
        <v>86.76</v>
      </c>
      <c r="M59" s="561">
        <v>347.04</v>
      </c>
      <c r="N59" s="560">
        <v>4</v>
      </c>
      <c r="O59" s="625">
        <v>3</v>
      </c>
      <c r="P59" s="561"/>
      <c r="Q59" s="576">
        <v>0</v>
      </c>
      <c r="R59" s="560"/>
      <c r="S59" s="576">
        <v>0</v>
      </c>
      <c r="T59" s="625"/>
      <c r="U59" s="607">
        <v>0</v>
      </c>
    </row>
    <row r="60" spans="1:21" ht="14.4" customHeight="1" x14ac:dyDescent="0.3">
      <c r="A60" s="559">
        <v>22</v>
      </c>
      <c r="B60" s="560" t="s">
        <v>444</v>
      </c>
      <c r="C60" s="560">
        <v>89301221</v>
      </c>
      <c r="D60" s="623"/>
      <c r="E60" s="624" t="s">
        <v>1052</v>
      </c>
      <c r="F60" s="560" t="s">
        <v>1038</v>
      </c>
      <c r="G60" s="560" t="s">
        <v>1130</v>
      </c>
      <c r="H60" s="560"/>
      <c r="I60" s="560" t="s">
        <v>1131</v>
      </c>
      <c r="J60" s="560" t="s">
        <v>732</v>
      </c>
      <c r="K60" s="560" t="s">
        <v>1132</v>
      </c>
      <c r="L60" s="561">
        <v>937.93</v>
      </c>
      <c r="M60" s="561">
        <v>937.93</v>
      </c>
      <c r="N60" s="560">
        <v>1</v>
      </c>
      <c r="O60" s="625">
        <v>0.5</v>
      </c>
      <c r="P60" s="561"/>
      <c r="Q60" s="576">
        <v>0</v>
      </c>
      <c r="R60" s="560"/>
      <c r="S60" s="576">
        <v>0</v>
      </c>
      <c r="T60" s="625"/>
      <c r="U60" s="607">
        <v>0</v>
      </c>
    </row>
    <row r="61" spans="1:21" ht="14.4" customHeight="1" x14ac:dyDescent="0.3">
      <c r="A61" s="559">
        <v>22</v>
      </c>
      <c r="B61" s="560" t="s">
        <v>444</v>
      </c>
      <c r="C61" s="560">
        <v>89301221</v>
      </c>
      <c r="D61" s="623"/>
      <c r="E61" s="624" t="s">
        <v>1052</v>
      </c>
      <c r="F61" s="560" t="s">
        <v>1038</v>
      </c>
      <c r="G61" s="560" t="s">
        <v>1077</v>
      </c>
      <c r="H61" s="560"/>
      <c r="I61" s="560" t="s">
        <v>1133</v>
      </c>
      <c r="J61" s="560" t="s">
        <v>1134</v>
      </c>
      <c r="K61" s="560" t="s">
        <v>502</v>
      </c>
      <c r="L61" s="561">
        <v>190.48</v>
      </c>
      <c r="M61" s="561">
        <v>380.96</v>
      </c>
      <c r="N61" s="560">
        <v>2</v>
      </c>
      <c r="O61" s="625">
        <v>1</v>
      </c>
      <c r="P61" s="561">
        <v>380.96</v>
      </c>
      <c r="Q61" s="576">
        <v>1</v>
      </c>
      <c r="R61" s="560">
        <v>2</v>
      </c>
      <c r="S61" s="576">
        <v>1</v>
      </c>
      <c r="T61" s="625">
        <v>1</v>
      </c>
      <c r="U61" s="607">
        <v>1</v>
      </c>
    </row>
    <row r="62" spans="1:21" ht="14.4" customHeight="1" x14ac:dyDescent="0.3">
      <c r="A62" s="559">
        <v>22</v>
      </c>
      <c r="B62" s="560" t="s">
        <v>444</v>
      </c>
      <c r="C62" s="560">
        <v>89301221</v>
      </c>
      <c r="D62" s="623"/>
      <c r="E62" s="624" t="s">
        <v>1052</v>
      </c>
      <c r="F62" s="560" t="s">
        <v>1038</v>
      </c>
      <c r="G62" s="560" t="s">
        <v>1077</v>
      </c>
      <c r="H62" s="560"/>
      <c r="I62" s="560" t="s">
        <v>1133</v>
      </c>
      <c r="J62" s="560" t="s">
        <v>1134</v>
      </c>
      <c r="K62" s="560" t="s">
        <v>502</v>
      </c>
      <c r="L62" s="561">
        <v>123.72</v>
      </c>
      <c r="M62" s="561">
        <v>371.15999999999997</v>
      </c>
      <c r="N62" s="560">
        <v>3</v>
      </c>
      <c r="O62" s="625">
        <v>1</v>
      </c>
      <c r="P62" s="561"/>
      <c r="Q62" s="576">
        <v>0</v>
      </c>
      <c r="R62" s="560"/>
      <c r="S62" s="576">
        <v>0</v>
      </c>
      <c r="T62" s="625"/>
      <c r="U62" s="607">
        <v>0</v>
      </c>
    </row>
    <row r="63" spans="1:21" ht="14.4" customHeight="1" x14ac:dyDescent="0.3">
      <c r="A63" s="559">
        <v>22</v>
      </c>
      <c r="B63" s="560" t="s">
        <v>444</v>
      </c>
      <c r="C63" s="560">
        <v>89301221</v>
      </c>
      <c r="D63" s="623"/>
      <c r="E63" s="624" t="s">
        <v>1052</v>
      </c>
      <c r="F63" s="560" t="s">
        <v>1038</v>
      </c>
      <c r="G63" s="560" t="s">
        <v>1135</v>
      </c>
      <c r="H63" s="560"/>
      <c r="I63" s="560" t="s">
        <v>1136</v>
      </c>
      <c r="J63" s="560" t="s">
        <v>598</v>
      </c>
      <c r="K63" s="560" t="s">
        <v>1137</v>
      </c>
      <c r="L63" s="561">
        <v>0</v>
      </c>
      <c r="M63" s="561">
        <v>0</v>
      </c>
      <c r="N63" s="560">
        <v>1</v>
      </c>
      <c r="O63" s="625"/>
      <c r="P63" s="561"/>
      <c r="Q63" s="576"/>
      <c r="R63" s="560"/>
      <c r="S63" s="576">
        <v>0</v>
      </c>
      <c r="T63" s="625"/>
      <c r="U63" s="607"/>
    </row>
    <row r="64" spans="1:21" ht="14.4" customHeight="1" x14ac:dyDescent="0.3">
      <c r="A64" s="559">
        <v>22</v>
      </c>
      <c r="B64" s="560" t="s">
        <v>444</v>
      </c>
      <c r="C64" s="560">
        <v>89301221</v>
      </c>
      <c r="D64" s="623"/>
      <c r="E64" s="624" t="s">
        <v>1052</v>
      </c>
      <c r="F64" s="560" t="s">
        <v>1038</v>
      </c>
      <c r="G64" s="560" t="s">
        <v>1138</v>
      </c>
      <c r="H64" s="560"/>
      <c r="I64" s="560" t="s">
        <v>1139</v>
      </c>
      <c r="J64" s="560" t="s">
        <v>1140</v>
      </c>
      <c r="K64" s="560" t="s">
        <v>1141</v>
      </c>
      <c r="L64" s="561">
        <v>28.74</v>
      </c>
      <c r="M64" s="561">
        <v>57.48</v>
      </c>
      <c r="N64" s="560">
        <v>2</v>
      </c>
      <c r="O64" s="625">
        <v>0.5</v>
      </c>
      <c r="P64" s="561">
        <v>57.48</v>
      </c>
      <c r="Q64" s="576">
        <v>1</v>
      </c>
      <c r="R64" s="560">
        <v>2</v>
      </c>
      <c r="S64" s="576">
        <v>1</v>
      </c>
      <c r="T64" s="625">
        <v>0.5</v>
      </c>
      <c r="U64" s="607">
        <v>1</v>
      </c>
    </row>
    <row r="65" spans="1:21" ht="14.4" customHeight="1" x14ac:dyDescent="0.3">
      <c r="A65" s="559">
        <v>22</v>
      </c>
      <c r="B65" s="560" t="s">
        <v>444</v>
      </c>
      <c r="C65" s="560">
        <v>89301221</v>
      </c>
      <c r="D65" s="623"/>
      <c r="E65" s="624" t="s">
        <v>1052</v>
      </c>
      <c r="F65" s="560" t="s">
        <v>1038</v>
      </c>
      <c r="G65" s="560" t="s">
        <v>1081</v>
      </c>
      <c r="H65" s="560"/>
      <c r="I65" s="560" t="s">
        <v>642</v>
      </c>
      <c r="J65" s="560" t="s">
        <v>1082</v>
      </c>
      <c r="K65" s="560" t="s">
        <v>1083</v>
      </c>
      <c r="L65" s="561">
        <v>91.52</v>
      </c>
      <c r="M65" s="561">
        <v>823.68000000000006</v>
      </c>
      <c r="N65" s="560">
        <v>9</v>
      </c>
      <c r="O65" s="625">
        <v>3.5</v>
      </c>
      <c r="P65" s="561">
        <v>274.56</v>
      </c>
      <c r="Q65" s="576">
        <v>0.33333333333333331</v>
      </c>
      <c r="R65" s="560">
        <v>3</v>
      </c>
      <c r="S65" s="576">
        <v>0.33333333333333331</v>
      </c>
      <c r="T65" s="625">
        <v>1</v>
      </c>
      <c r="U65" s="607">
        <v>0.2857142857142857</v>
      </c>
    </row>
    <row r="66" spans="1:21" ht="14.4" customHeight="1" x14ac:dyDescent="0.3">
      <c r="A66" s="559">
        <v>22</v>
      </c>
      <c r="B66" s="560" t="s">
        <v>444</v>
      </c>
      <c r="C66" s="560">
        <v>89301221</v>
      </c>
      <c r="D66" s="623"/>
      <c r="E66" s="624" t="s">
        <v>1052</v>
      </c>
      <c r="F66" s="560" t="s">
        <v>1038</v>
      </c>
      <c r="G66" s="560" t="s">
        <v>1099</v>
      </c>
      <c r="H66" s="560"/>
      <c r="I66" s="560" t="s">
        <v>1103</v>
      </c>
      <c r="J66" s="560" t="s">
        <v>1104</v>
      </c>
      <c r="K66" s="560" t="s">
        <v>1105</v>
      </c>
      <c r="L66" s="561">
        <v>0</v>
      </c>
      <c r="M66" s="561">
        <v>0</v>
      </c>
      <c r="N66" s="560">
        <v>1</v>
      </c>
      <c r="O66" s="625">
        <v>1</v>
      </c>
      <c r="P66" s="561">
        <v>0</v>
      </c>
      <c r="Q66" s="576"/>
      <c r="R66" s="560">
        <v>1</v>
      </c>
      <c r="S66" s="576">
        <v>1</v>
      </c>
      <c r="T66" s="625">
        <v>1</v>
      </c>
      <c r="U66" s="607">
        <v>1</v>
      </c>
    </row>
    <row r="67" spans="1:21" ht="14.4" customHeight="1" x14ac:dyDescent="0.3">
      <c r="A67" s="559">
        <v>22</v>
      </c>
      <c r="B67" s="560" t="s">
        <v>444</v>
      </c>
      <c r="C67" s="560">
        <v>89301221</v>
      </c>
      <c r="D67" s="623"/>
      <c r="E67" s="624" t="s">
        <v>1052</v>
      </c>
      <c r="F67" s="560" t="s">
        <v>1039</v>
      </c>
      <c r="G67" s="560" t="s">
        <v>1093</v>
      </c>
      <c r="H67" s="560"/>
      <c r="I67" s="560" t="s">
        <v>1142</v>
      </c>
      <c r="J67" s="560" t="s">
        <v>1095</v>
      </c>
      <c r="K67" s="560"/>
      <c r="L67" s="561">
        <v>0</v>
      </c>
      <c r="M67" s="561">
        <v>0</v>
      </c>
      <c r="N67" s="560">
        <v>1</v>
      </c>
      <c r="O67" s="625">
        <v>1</v>
      </c>
      <c r="P67" s="561"/>
      <c r="Q67" s="576"/>
      <c r="R67" s="560"/>
      <c r="S67" s="576">
        <v>0</v>
      </c>
      <c r="T67" s="625"/>
      <c r="U67" s="607">
        <v>0</v>
      </c>
    </row>
    <row r="68" spans="1:21" ht="14.4" customHeight="1" x14ac:dyDescent="0.3">
      <c r="A68" s="559">
        <v>22</v>
      </c>
      <c r="B68" s="560" t="s">
        <v>444</v>
      </c>
      <c r="C68" s="560">
        <v>89301221</v>
      </c>
      <c r="D68" s="623"/>
      <c r="E68" s="624" t="s">
        <v>1054</v>
      </c>
      <c r="F68" s="560" t="s">
        <v>1038</v>
      </c>
      <c r="G68" s="560" t="s">
        <v>1068</v>
      </c>
      <c r="H68" s="560"/>
      <c r="I68" s="560" t="s">
        <v>723</v>
      </c>
      <c r="J68" s="560" t="s">
        <v>724</v>
      </c>
      <c r="K68" s="560" t="s">
        <v>1007</v>
      </c>
      <c r="L68" s="561">
        <v>130.15</v>
      </c>
      <c r="M68" s="561">
        <v>130.15</v>
      </c>
      <c r="N68" s="560">
        <v>1</v>
      </c>
      <c r="O68" s="625">
        <v>0.5</v>
      </c>
      <c r="P68" s="561"/>
      <c r="Q68" s="576">
        <v>0</v>
      </c>
      <c r="R68" s="560"/>
      <c r="S68" s="576">
        <v>0</v>
      </c>
      <c r="T68" s="625"/>
      <c r="U68" s="607">
        <v>0</v>
      </c>
    </row>
    <row r="69" spans="1:21" ht="14.4" customHeight="1" x14ac:dyDescent="0.3">
      <c r="A69" s="559">
        <v>22</v>
      </c>
      <c r="B69" s="560" t="s">
        <v>444</v>
      </c>
      <c r="C69" s="560">
        <v>89301221</v>
      </c>
      <c r="D69" s="623"/>
      <c r="E69" s="624" t="s">
        <v>1054</v>
      </c>
      <c r="F69" s="560" t="s">
        <v>1038</v>
      </c>
      <c r="G69" s="560" t="s">
        <v>1068</v>
      </c>
      <c r="H69" s="560"/>
      <c r="I69" s="560" t="s">
        <v>712</v>
      </c>
      <c r="J69" s="560" t="s">
        <v>713</v>
      </c>
      <c r="K69" s="560" t="s">
        <v>1009</v>
      </c>
      <c r="L69" s="561">
        <v>86.76</v>
      </c>
      <c r="M69" s="561">
        <v>86.76</v>
      </c>
      <c r="N69" s="560">
        <v>1</v>
      </c>
      <c r="O69" s="625">
        <v>0.5</v>
      </c>
      <c r="P69" s="561"/>
      <c r="Q69" s="576">
        <v>0</v>
      </c>
      <c r="R69" s="560"/>
      <c r="S69" s="576">
        <v>0</v>
      </c>
      <c r="T69" s="625"/>
      <c r="U69" s="607">
        <v>0</v>
      </c>
    </row>
    <row r="70" spans="1:21" ht="14.4" customHeight="1" x14ac:dyDescent="0.3">
      <c r="A70" s="559">
        <v>22</v>
      </c>
      <c r="B70" s="560" t="s">
        <v>444</v>
      </c>
      <c r="C70" s="560">
        <v>89301221</v>
      </c>
      <c r="D70" s="623"/>
      <c r="E70" s="624" t="s">
        <v>1054</v>
      </c>
      <c r="F70" s="560" t="s">
        <v>1038</v>
      </c>
      <c r="G70" s="560" t="s">
        <v>1077</v>
      </c>
      <c r="H70" s="560"/>
      <c r="I70" s="560" t="s">
        <v>1143</v>
      </c>
      <c r="J70" s="560" t="s">
        <v>501</v>
      </c>
      <c r="K70" s="560" t="s">
        <v>1144</v>
      </c>
      <c r="L70" s="561">
        <v>95.24</v>
      </c>
      <c r="M70" s="561">
        <v>95.24</v>
      </c>
      <c r="N70" s="560">
        <v>1</v>
      </c>
      <c r="O70" s="625">
        <v>0.5</v>
      </c>
      <c r="P70" s="561">
        <v>95.24</v>
      </c>
      <c r="Q70" s="576">
        <v>1</v>
      </c>
      <c r="R70" s="560">
        <v>1</v>
      </c>
      <c r="S70" s="576">
        <v>1</v>
      </c>
      <c r="T70" s="625">
        <v>0.5</v>
      </c>
      <c r="U70" s="607">
        <v>1</v>
      </c>
    </row>
    <row r="71" spans="1:21" ht="14.4" customHeight="1" x14ac:dyDescent="0.3">
      <c r="A71" s="559">
        <v>22</v>
      </c>
      <c r="B71" s="560" t="s">
        <v>444</v>
      </c>
      <c r="C71" s="560">
        <v>89301221</v>
      </c>
      <c r="D71" s="623"/>
      <c r="E71" s="624" t="s">
        <v>1054</v>
      </c>
      <c r="F71" s="560" t="s">
        <v>1038</v>
      </c>
      <c r="G71" s="560" t="s">
        <v>1081</v>
      </c>
      <c r="H71" s="560"/>
      <c r="I71" s="560" t="s">
        <v>642</v>
      </c>
      <c r="J71" s="560" t="s">
        <v>1082</v>
      </c>
      <c r="K71" s="560" t="s">
        <v>1083</v>
      </c>
      <c r="L71" s="561">
        <v>101.69</v>
      </c>
      <c r="M71" s="561">
        <v>101.69</v>
      </c>
      <c r="N71" s="560">
        <v>1</v>
      </c>
      <c r="O71" s="625">
        <v>0.5</v>
      </c>
      <c r="P71" s="561">
        <v>101.69</v>
      </c>
      <c r="Q71" s="576">
        <v>1</v>
      </c>
      <c r="R71" s="560">
        <v>1</v>
      </c>
      <c r="S71" s="576">
        <v>1</v>
      </c>
      <c r="T71" s="625">
        <v>0.5</v>
      </c>
      <c r="U71" s="607">
        <v>1</v>
      </c>
    </row>
    <row r="72" spans="1:21" ht="14.4" customHeight="1" x14ac:dyDescent="0.3">
      <c r="A72" s="559">
        <v>22</v>
      </c>
      <c r="B72" s="560" t="s">
        <v>444</v>
      </c>
      <c r="C72" s="560">
        <v>89301222</v>
      </c>
      <c r="D72" s="623"/>
      <c r="E72" s="624" t="s">
        <v>1045</v>
      </c>
      <c r="F72" s="560" t="s">
        <v>1038</v>
      </c>
      <c r="G72" s="560" t="s">
        <v>1145</v>
      </c>
      <c r="H72" s="560"/>
      <c r="I72" s="560" t="s">
        <v>1146</v>
      </c>
      <c r="J72" s="560" t="s">
        <v>1147</v>
      </c>
      <c r="K72" s="560" t="s">
        <v>595</v>
      </c>
      <c r="L72" s="561">
        <v>44.89</v>
      </c>
      <c r="M72" s="561">
        <v>44.89</v>
      </c>
      <c r="N72" s="560">
        <v>1</v>
      </c>
      <c r="O72" s="625">
        <v>0.5</v>
      </c>
      <c r="P72" s="561"/>
      <c r="Q72" s="576">
        <v>0</v>
      </c>
      <c r="R72" s="560"/>
      <c r="S72" s="576">
        <v>0</v>
      </c>
      <c r="T72" s="625"/>
      <c r="U72" s="607">
        <v>0</v>
      </c>
    </row>
    <row r="73" spans="1:21" ht="14.4" customHeight="1" x14ac:dyDescent="0.3">
      <c r="A73" s="559">
        <v>22</v>
      </c>
      <c r="B73" s="560" t="s">
        <v>444</v>
      </c>
      <c r="C73" s="560">
        <v>89301222</v>
      </c>
      <c r="D73" s="623"/>
      <c r="E73" s="624" t="s">
        <v>1045</v>
      </c>
      <c r="F73" s="560" t="s">
        <v>1038</v>
      </c>
      <c r="G73" s="560" t="s">
        <v>1148</v>
      </c>
      <c r="H73" s="560"/>
      <c r="I73" s="560" t="s">
        <v>1149</v>
      </c>
      <c r="J73" s="560" t="s">
        <v>1150</v>
      </c>
      <c r="K73" s="560" t="s">
        <v>1151</v>
      </c>
      <c r="L73" s="561">
        <v>1354.54</v>
      </c>
      <c r="M73" s="561">
        <v>1354.54</v>
      </c>
      <c r="N73" s="560">
        <v>1</v>
      </c>
      <c r="O73" s="625">
        <v>1</v>
      </c>
      <c r="P73" s="561"/>
      <c r="Q73" s="576">
        <v>0</v>
      </c>
      <c r="R73" s="560"/>
      <c r="S73" s="576">
        <v>0</v>
      </c>
      <c r="T73" s="625"/>
      <c r="U73" s="607">
        <v>0</v>
      </c>
    </row>
    <row r="74" spans="1:21" ht="14.4" customHeight="1" x14ac:dyDescent="0.3">
      <c r="A74" s="559">
        <v>22</v>
      </c>
      <c r="B74" s="560" t="s">
        <v>444</v>
      </c>
      <c r="C74" s="560">
        <v>89301222</v>
      </c>
      <c r="D74" s="623"/>
      <c r="E74" s="624" t="s">
        <v>1045</v>
      </c>
      <c r="F74" s="560" t="s">
        <v>1038</v>
      </c>
      <c r="G74" s="560" t="s">
        <v>1152</v>
      </c>
      <c r="H74" s="560"/>
      <c r="I74" s="560" t="s">
        <v>1153</v>
      </c>
      <c r="J74" s="560" t="s">
        <v>1154</v>
      </c>
      <c r="K74" s="560" t="s">
        <v>1155</v>
      </c>
      <c r="L74" s="561">
        <v>99.04</v>
      </c>
      <c r="M74" s="561">
        <v>198.08</v>
      </c>
      <c r="N74" s="560">
        <v>2</v>
      </c>
      <c r="O74" s="625">
        <v>1</v>
      </c>
      <c r="P74" s="561">
        <v>198.08</v>
      </c>
      <c r="Q74" s="576">
        <v>1</v>
      </c>
      <c r="R74" s="560">
        <v>2</v>
      </c>
      <c r="S74" s="576">
        <v>1</v>
      </c>
      <c r="T74" s="625">
        <v>1</v>
      </c>
      <c r="U74" s="607">
        <v>1</v>
      </c>
    </row>
    <row r="75" spans="1:21" ht="14.4" customHeight="1" x14ac:dyDescent="0.3">
      <c r="A75" s="559">
        <v>22</v>
      </c>
      <c r="B75" s="560" t="s">
        <v>444</v>
      </c>
      <c r="C75" s="560">
        <v>89301222</v>
      </c>
      <c r="D75" s="623"/>
      <c r="E75" s="624" t="s">
        <v>1045</v>
      </c>
      <c r="F75" s="560" t="s">
        <v>1038</v>
      </c>
      <c r="G75" s="560" t="s">
        <v>1084</v>
      </c>
      <c r="H75" s="560"/>
      <c r="I75" s="560" t="s">
        <v>1156</v>
      </c>
      <c r="J75" s="560" t="s">
        <v>1086</v>
      </c>
      <c r="K75" s="560" t="s">
        <v>1157</v>
      </c>
      <c r="L75" s="561">
        <v>0</v>
      </c>
      <c r="M75" s="561">
        <v>0</v>
      </c>
      <c r="N75" s="560">
        <v>2</v>
      </c>
      <c r="O75" s="625">
        <v>1.5</v>
      </c>
      <c r="P75" s="561">
        <v>0</v>
      </c>
      <c r="Q75" s="576"/>
      <c r="R75" s="560">
        <v>2</v>
      </c>
      <c r="S75" s="576">
        <v>1</v>
      </c>
      <c r="T75" s="625">
        <v>1.5</v>
      </c>
      <c r="U75" s="607">
        <v>1</v>
      </c>
    </row>
    <row r="76" spans="1:21" ht="14.4" customHeight="1" x14ac:dyDescent="0.3">
      <c r="A76" s="559">
        <v>22</v>
      </c>
      <c r="B76" s="560" t="s">
        <v>444</v>
      </c>
      <c r="C76" s="560">
        <v>89301222</v>
      </c>
      <c r="D76" s="623"/>
      <c r="E76" s="624" t="s">
        <v>1045</v>
      </c>
      <c r="F76" s="560" t="s">
        <v>1038</v>
      </c>
      <c r="G76" s="560" t="s">
        <v>1115</v>
      </c>
      <c r="H76" s="560"/>
      <c r="I76" s="560" t="s">
        <v>1158</v>
      </c>
      <c r="J76" s="560" t="s">
        <v>1159</v>
      </c>
      <c r="K76" s="560" t="s">
        <v>1024</v>
      </c>
      <c r="L76" s="561">
        <v>6.98</v>
      </c>
      <c r="M76" s="561">
        <v>6.98</v>
      </c>
      <c r="N76" s="560">
        <v>1</v>
      </c>
      <c r="O76" s="625">
        <v>0.5</v>
      </c>
      <c r="P76" s="561">
        <v>6.98</v>
      </c>
      <c r="Q76" s="576">
        <v>1</v>
      </c>
      <c r="R76" s="560">
        <v>1</v>
      </c>
      <c r="S76" s="576">
        <v>1</v>
      </c>
      <c r="T76" s="625">
        <v>0.5</v>
      </c>
      <c r="U76" s="607">
        <v>1</v>
      </c>
    </row>
    <row r="77" spans="1:21" ht="14.4" customHeight="1" x14ac:dyDescent="0.3">
      <c r="A77" s="559">
        <v>22</v>
      </c>
      <c r="B77" s="560" t="s">
        <v>444</v>
      </c>
      <c r="C77" s="560">
        <v>89301222</v>
      </c>
      <c r="D77" s="623"/>
      <c r="E77" s="624" t="s">
        <v>1045</v>
      </c>
      <c r="F77" s="560" t="s">
        <v>1038</v>
      </c>
      <c r="G77" s="560" t="s">
        <v>1160</v>
      </c>
      <c r="H77" s="560"/>
      <c r="I77" s="560" t="s">
        <v>1161</v>
      </c>
      <c r="J77" s="560" t="s">
        <v>1162</v>
      </c>
      <c r="K77" s="560" t="s">
        <v>1163</v>
      </c>
      <c r="L77" s="561">
        <v>0</v>
      </c>
      <c r="M77" s="561">
        <v>0</v>
      </c>
      <c r="N77" s="560">
        <v>1</v>
      </c>
      <c r="O77" s="625">
        <v>0.5</v>
      </c>
      <c r="P77" s="561">
        <v>0</v>
      </c>
      <c r="Q77" s="576"/>
      <c r="R77" s="560">
        <v>1</v>
      </c>
      <c r="S77" s="576">
        <v>1</v>
      </c>
      <c r="T77" s="625">
        <v>0.5</v>
      </c>
      <c r="U77" s="607">
        <v>1</v>
      </c>
    </row>
    <row r="78" spans="1:21" ht="14.4" customHeight="1" x14ac:dyDescent="0.3">
      <c r="A78" s="559">
        <v>22</v>
      </c>
      <c r="B78" s="560" t="s">
        <v>444</v>
      </c>
      <c r="C78" s="560">
        <v>89301222</v>
      </c>
      <c r="D78" s="623"/>
      <c r="E78" s="624" t="s">
        <v>1045</v>
      </c>
      <c r="F78" s="560" t="s">
        <v>1038</v>
      </c>
      <c r="G78" s="560" t="s">
        <v>1164</v>
      </c>
      <c r="H78" s="560"/>
      <c r="I78" s="560" t="s">
        <v>1165</v>
      </c>
      <c r="J78" s="560" t="s">
        <v>1166</v>
      </c>
      <c r="K78" s="560" t="s">
        <v>1167</v>
      </c>
      <c r="L78" s="561">
        <v>874.69</v>
      </c>
      <c r="M78" s="561">
        <v>874.69</v>
      </c>
      <c r="N78" s="560">
        <v>1</v>
      </c>
      <c r="O78" s="625">
        <v>0.5</v>
      </c>
      <c r="P78" s="561">
        <v>874.69</v>
      </c>
      <c r="Q78" s="576">
        <v>1</v>
      </c>
      <c r="R78" s="560">
        <v>1</v>
      </c>
      <c r="S78" s="576">
        <v>1</v>
      </c>
      <c r="T78" s="625">
        <v>0.5</v>
      </c>
      <c r="U78" s="607">
        <v>1</v>
      </c>
    </row>
    <row r="79" spans="1:21" ht="14.4" customHeight="1" x14ac:dyDescent="0.3">
      <c r="A79" s="559">
        <v>22</v>
      </c>
      <c r="B79" s="560" t="s">
        <v>444</v>
      </c>
      <c r="C79" s="560">
        <v>89301222</v>
      </c>
      <c r="D79" s="623"/>
      <c r="E79" s="624" t="s">
        <v>1045</v>
      </c>
      <c r="F79" s="560" t="s">
        <v>1038</v>
      </c>
      <c r="G79" s="560" t="s">
        <v>1168</v>
      </c>
      <c r="H79" s="560"/>
      <c r="I79" s="560" t="s">
        <v>1169</v>
      </c>
      <c r="J79" s="560" t="s">
        <v>1170</v>
      </c>
      <c r="K79" s="560" t="s">
        <v>1083</v>
      </c>
      <c r="L79" s="561">
        <v>91.82</v>
      </c>
      <c r="M79" s="561">
        <v>91.82</v>
      </c>
      <c r="N79" s="560">
        <v>1</v>
      </c>
      <c r="O79" s="625">
        <v>1</v>
      </c>
      <c r="P79" s="561"/>
      <c r="Q79" s="576">
        <v>0</v>
      </c>
      <c r="R79" s="560"/>
      <c r="S79" s="576">
        <v>0</v>
      </c>
      <c r="T79" s="625"/>
      <c r="U79" s="607">
        <v>0</v>
      </c>
    </row>
    <row r="80" spans="1:21" ht="14.4" customHeight="1" x14ac:dyDescent="0.3">
      <c r="A80" s="559">
        <v>22</v>
      </c>
      <c r="B80" s="560" t="s">
        <v>444</v>
      </c>
      <c r="C80" s="560">
        <v>89301222</v>
      </c>
      <c r="D80" s="623"/>
      <c r="E80" s="624" t="s">
        <v>1045</v>
      </c>
      <c r="F80" s="560" t="s">
        <v>1038</v>
      </c>
      <c r="G80" s="560" t="s">
        <v>1168</v>
      </c>
      <c r="H80" s="560"/>
      <c r="I80" s="560" t="s">
        <v>1171</v>
      </c>
      <c r="J80" s="560" t="s">
        <v>1170</v>
      </c>
      <c r="K80" s="560" t="s">
        <v>1172</v>
      </c>
      <c r="L80" s="561">
        <v>183.66</v>
      </c>
      <c r="M80" s="561">
        <v>183.66</v>
      </c>
      <c r="N80" s="560">
        <v>1</v>
      </c>
      <c r="O80" s="625">
        <v>0.5</v>
      </c>
      <c r="P80" s="561"/>
      <c r="Q80" s="576">
        <v>0</v>
      </c>
      <c r="R80" s="560"/>
      <c r="S80" s="576">
        <v>0</v>
      </c>
      <c r="T80" s="625"/>
      <c r="U80" s="607">
        <v>0</v>
      </c>
    </row>
    <row r="81" spans="1:21" ht="14.4" customHeight="1" x14ac:dyDescent="0.3">
      <c r="A81" s="559">
        <v>22</v>
      </c>
      <c r="B81" s="560" t="s">
        <v>444</v>
      </c>
      <c r="C81" s="560">
        <v>89301222</v>
      </c>
      <c r="D81" s="623"/>
      <c r="E81" s="624" t="s">
        <v>1045</v>
      </c>
      <c r="F81" s="560" t="s">
        <v>1038</v>
      </c>
      <c r="G81" s="560" t="s">
        <v>1173</v>
      </c>
      <c r="H81" s="560"/>
      <c r="I81" s="560" t="s">
        <v>1174</v>
      </c>
      <c r="J81" s="560" t="s">
        <v>1175</v>
      </c>
      <c r="K81" s="560" t="s">
        <v>1176</v>
      </c>
      <c r="L81" s="561">
        <v>0</v>
      </c>
      <c r="M81" s="561">
        <v>0</v>
      </c>
      <c r="N81" s="560">
        <v>1</v>
      </c>
      <c r="O81" s="625">
        <v>0.5</v>
      </c>
      <c r="P81" s="561"/>
      <c r="Q81" s="576"/>
      <c r="R81" s="560"/>
      <c r="S81" s="576">
        <v>0</v>
      </c>
      <c r="T81" s="625"/>
      <c r="U81" s="607">
        <v>0</v>
      </c>
    </row>
    <row r="82" spans="1:21" ht="14.4" customHeight="1" x14ac:dyDescent="0.3">
      <c r="A82" s="559">
        <v>22</v>
      </c>
      <c r="B82" s="560" t="s">
        <v>444</v>
      </c>
      <c r="C82" s="560">
        <v>89301222</v>
      </c>
      <c r="D82" s="623"/>
      <c r="E82" s="624" t="s">
        <v>1045</v>
      </c>
      <c r="F82" s="560" t="s">
        <v>1038</v>
      </c>
      <c r="G82" s="560" t="s">
        <v>1177</v>
      </c>
      <c r="H82" s="560"/>
      <c r="I82" s="560" t="s">
        <v>1178</v>
      </c>
      <c r="J82" s="560" t="s">
        <v>1027</v>
      </c>
      <c r="K82" s="560" t="s">
        <v>1179</v>
      </c>
      <c r="L82" s="561">
        <v>413.22</v>
      </c>
      <c r="M82" s="561">
        <v>413.22</v>
      </c>
      <c r="N82" s="560">
        <v>1</v>
      </c>
      <c r="O82" s="625">
        <v>1</v>
      </c>
      <c r="P82" s="561">
        <v>413.22</v>
      </c>
      <c r="Q82" s="576">
        <v>1</v>
      </c>
      <c r="R82" s="560">
        <v>1</v>
      </c>
      <c r="S82" s="576">
        <v>1</v>
      </c>
      <c r="T82" s="625">
        <v>1</v>
      </c>
      <c r="U82" s="607">
        <v>1</v>
      </c>
    </row>
    <row r="83" spans="1:21" ht="14.4" customHeight="1" x14ac:dyDescent="0.3">
      <c r="A83" s="559">
        <v>22</v>
      </c>
      <c r="B83" s="560" t="s">
        <v>444</v>
      </c>
      <c r="C83" s="560">
        <v>89301222</v>
      </c>
      <c r="D83" s="623"/>
      <c r="E83" s="624" t="s">
        <v>1045</v>
      </c>
      <c r="F83" s="560" t="s">
        <v>1038</v>
      </c>
      <c r="G83" s="560" t="s">
        <v>1180</v>
      </c>
      <c r="H83" s="560"/>
      <c r="I83" s="560" t="s">
        <v>1181</v>
      </c>
      <c r="J83" s="560" t="s">
        <v>1182</v>
      </c>
      <c r="K83" s="560" t="s">
        <v>1183</v>
      </c>
      <c r="L83" s="561">
        <v>337.17</v>
      </c>
      <c r="M83" s="561">
        <v>337.17</v>
      </c>
      <c r="N83" s="560">
        <v>1</v>
      </c>
      <c r="O83" s="625">
        <v>1</v>
      </c>
      <c r="P83" s="561">
        <v>337.17</v>
      </c>
      <c r="Q83" s="576">
        <v>1</v>
      </c>
      <c r="R83" s="560">
        <v>1</v>
      </c>
      <c r="S83" s="576">
        <v>1</v>
      </c>
      <c r="T83" s="625">
        <v>1</v>
      </c>
      <c r="U83" s="607">
        <v>1</v>
      </c>
    </row>
    <row r="84" spans="1:21" ht="14.4" customHeight="1" x14ac:dyDescent="0.3">
      <c r="A84" s="559">
        <v>22</v>
      </c>
      <c r="B84" s="560" t="s">
        <v>444</v>
      </c>
      <c r="C84" s="560">
        <v>89301222</v>
      </c>
      <c r="D84" s="623"/>
      <c r="E84" s="624" t="s">
        <v>1045</v>
      </c>
      <c r="F84" s="560" t="s">
        <v>1038</v>
      </c>
      <c r="G84" s="560" t="s">
        <v>1180</v>
      </c>
      <c r="H84" s="560"/>
      <c r="I84" s="560" t="s">
        <v>1181</v>
      </c>
      <c r="J84" s="560" t="s">
        <v>1182</v>
      </c>
      <c r="K84" s="560" t="s">
        <v>1183</v>
      </c>
      <c r="L84" s="561">
        <v>224.71</v>
      </c>
      <c r="M84" s="561">
        <v>224.71</v>
      </c>
      <c r="N84" s="560">
        <v>1</v>
      </c>
      <c r="O84" s="625">
        <v>1</v>
      </c>
      <c r="P84" s="561">
        <v>224.71</v>
      </c>
      <c r="Q84" s="576">
        <v>1</v>
      </c>
      <c r="R84" s="560">
        <v>1</v>
      </c>
      <c r="S84" s="576">
        <v>1</v>
      </c>
      <c r="T84" s="625">
        <v>1</v>
      </c>
      <c r="U84" s="607">
        <v>1</v>
      </c>
    </row>
    <row r="85" spans="1:21" ht="14.4" customHeight="1" x14ac:dyDescent="0.3">
      <c r="A85" s="559">
        <v>22</v>
      </c>
      <c r="B85" s="560" t="s">
        <v>444</v>
      </c>
      <c r="C85" s="560">
        <v>89301222</v>
      </c>
      <c r="D85" s="623"/>
      <c r="E85" s="624" t="s">
        <v>1045</v>
      </c>
      <c r="F85" s="560" t="s">
        <v>1038</v>
      </c>
      <c r="G85" s="560" t="s">
        <v>1120</v>
      </c>
      <c r="H85" s="560"/>
      <c r="I85" s="560" t="s">
        <v>1184</v>
      </c>
      <c r="J85" s="560" t="s">
        <v>1122</v>
      </c>
      <c r="K85" s="560" t="s">
        <v>1185</v>
      </c>
      <c r="L85" s="561">
        <v>432.32</v>
      </c>
      <c r="M85" s="561">
        <v>432.32</v>
      </c>
      <c r="N85" s="560">
        <v>1</v>
      </c>
      <c r="O85" s="625">
        <v>1</v>
      </c>
      <c r="P85" s="561">
        <v>432.32</v>
      </c>
      <c r="Q85" s="576">
        <v>1</v>
      </c>
      <c r="R85" s="560">
        <v>1</v>
      </c>
      <c r="S85" s="576">
        <v>1</v>
      </c>
      <c r="T85" s="625">
        <v>1</v>
      </c>
      <c r="U85" s="607">
        <v>1</v>
      </c>
    </row>
    <row r="86" spans="1:21" ht="14.4" customHeight="1" x14ac:dyDescent="0.3">
      <c r="A86" s="559">
        <v>22</v>
      </c>
      <c r="B86" s="560" t="s">
        <v>444</v>
      </c>
      <c r="C86" s="560">
        <v>89301222</v>
      </c>
      <c r="D86" s="623"/>
      <c r="E86" s="624" t="s">
        <v>1045</v>
      </c>
      <c r="F86" s="560" t="s">
        <v>1038</v>
      </c>
      <c r="G86" s="560" t="s">
        <v>1186</v>
      </c>
      <c r="H86" s="560"/>
      <c r="I86" s="560" t="s">
        <v>1187</v>
      </c>
      <c r="J86" s="560" t="s">
        <v>1188</v>
      </c>
      <c r="K86" s="560" t="s">
        <v>1189</v>
      </c>
      <c r="L86" s="561">
        <v>229.57</v>
      </c>
      <c r="M86" s="561">
        <v>1377.4199999999998</v>
      </c>
      <c r="N86" s="560">
        <v>6</v>
      </c>
      <c r="O86" s="625">
        <v>4</v>
      </c>
      <c r="P86" s="561"/>
      <c r="Q86" s="576">
        <v>0</v>
      </c>
      <c r="R86" s="560"/>
      <c r="S86" s="576">
        <v>0</v>
      </c>
      <c r="T86" s="625"/>
      <c r="U86" s="607">
        <v>0</v>
      </c>
    </row>
    <row r="87" spans="1:21" ht="14.4" customHeight="1" x14ac:dyDescent="0.3">
      <c r="A87" s="559">
        <v>22</v>
      </c>
      <c r="B87" s="560" t="s">
        <v>444</v>
      </c>
      <c r="C87" s="560">
        <v>89301222</v>
      </c>
      <c r="D87" s="623"/>
      <c r="E87" s="624" t="s">
        <v>1045</v>
      </c>
      <c r="F87" s="560" t="s">
        <v>1038</v>
      </c>
      <c r="G87" s="560" t="s">
        <v>1190</v>
      </c>
      <c r="H87" s="560"/>
      <c r="I87" s="560" t="s">
        <v>1191</v>
      </c>
      <c r="J87" s="560" t="s">
        <v>1192</v>
      </c>
      <c r="K87" s="560" t="s">
        <v>1193</v>
      </c>
      <c r="L87" s="561">
        <v>354.98</v>
      </c>
      <c r="M87" s="561">
        <v>354.98</v>
      </c>
      <c r="N87" s="560">
        <v>1</v>
      </c>
      <c r="O87" s="625">
        <v>0.5</v>
      </c>
      <c r="P87" s="561"/>
      <c r="Q87" s="576">
        <v>0</v>
      </c>
      <c r="R87" s="560"/>
      <c r="S87" s="576">
        <v>0</v>
      </c>
      <c r="T87" s="625"/>
      <c r="U87" s="607">
        <v>0</v>
      </c>
    </row>
    <row r="88" spans="1:21" ht="14.4" customHeight="1" x14ac:dyDescent="0.3">
      <c r="A88" s="559">
        <v>22</v>
      </c>
      <c r="B88" s="560" t="s">
        <v>444</v>
      </c>
      <c r="C88" s="560">
        <v>89301222</v>
      </c>
      <c r="D88" s="623"/>
      <c r="E88" s="624" t="s">
        <v>1045</v>
      </c>
      <c r="F88" s="560" t="s">
        <v>1038</v>
      </c>
      <c r="G88" s="560" t="s">
        <v>1190</v>
      </c>
      <c r="H88" s="560"/>
      <c r="I88" s="560" t="s">
        <v>685</v>
      </c>
      <c r="J88" s="560" t="s">
        <v>686</v>
      </c>
      <c r="K88" s="560" t="s">
        <v>687</v>
      </c>
      <c r="L88" s="561">
        <v>0</v>
      </c>
      <c r="M88" s="561">
        <v>0</v>
      </c>
      <c r="N88" s="560">
        <v>1</v>
      </c>
      <c r="O88" s="625">
        <v>0.5</v>
      </c>
      <c r="P88" s="561"/>
      <c r="Q88" s="576"/>
      <c r="R88" s="560"/>
      <c r="S88" s="576">
        <v>0</v>
      </c>
      <c r="T88" s="625"/>
      <c r="U88" s="607">
        <v>0</v>
      </c>
    </row>
    <row r="89" spans="1:21" ht="14.4" customHeight="1" x14ac:dyDescent="0.3">
      <c r="A89" s="559">
        <v>22</v>
      </c>
      <c r="B89" s="560" t="s">
        <v>444</v>
      </c>
      <c r="C89" s="560">
        <v>89301222</v>
      </c>
      <c r="D89" s="623"/>
      <c r="E89" s="624" t="s">
        <v>1045</v>
      </c>
      <c r="F89" s="560" t="s">
        <v>1038</v>
      </c>
      <c r="G89" s="560" t="s">
        <v>1190</v>
      </c>
      <c r="H89" s="560"/>
      <c r="I89" s="560" t="s">
        <v>1194</v>
      </c>
      <c r="J89" s="560" t="s">
        <v>1195</v>
      </c>
      <c r="K89" s="560" t="s">
        <v>1196</v>
      </c>
      <c r="L89" s="561">
        <v>94.2</v>
      </c>
      <c r="M89" s="561">
        <v>94.2</v>
      </c>
      <c r="N89" s="560">
        <v>1</v>
      </c>
      <c r="O89" s="625">
        <v>0.5</v>
      </c>
      <c r="P89" s="561"/>
      <c r="Q89" s="576">
        <v>0</v>
      </c>
      <c r="R89" s="560"/>
      <c r="S89" s="576">
        <v>0</v>
      </c>
      <c r="T89" s="625"/>
      <c r="U89" s="607">
        <v>0</v>
      </c>
    </row>
    <row r="90" spans="1:21" ht="14.4" customHeight="1" x14ac:dyDescent="0.3">
      <c r="A90" s="559">
        <v>22</v>
      </c>
      <c r="B90" s="560" t="s">
        <v>444</v>
      </c>
      <c r="C90" s="560">
        <v>89301222</v>
      </c>
      <c r="D90" s="623"/>
      <c r="E90" s="624" t="s">
        <v>1045</v>
      </c>
      <c r="F90" s="560" t="s">
        <v>1038</v>
      </c>
      <c r="G90" s="560" t="s">
        <v>1190</v>
      </c>
      <c r="H90" s="560"/>
      <c r="I90" s="560" t="s">
        <v>1197</v>
      </c>
      <c r="J90" s="560" t="s">
        <v>1198</v>
      </c>
      <c r="K90" s="560" t="s">
        <v>1199</v>
      </c>
      <c r="L90" s="561">
        <v>0</v>
      </c>
      <c r="M90" s="561">
        <v>0</v>
      </c>
      <c r="N90" s="560">
        <v>1</v>
      </c>
      <c r="O90" s="625">
        <v>1</v>
      </c>
      <c r="P90" s="561"/>
      <c r="Q90" s="576"/>
      <c r="R90" s="560"/>
      <c r="S90" s="576">
        <v>0</v>
      </c>
      <c r="T90" s="625"/>
      <c r="U90" s="607">
        <v>0</v>
      </c>
    </row>
    <row r="91" spans="1:21" ht="14.4" customHeight="1" x14ac:dyDescent="0.3">
      <c r="A91" s="559">
        <v>22</v>
      </c>
      <c r="B91" s="560" t="s">
        <v>444</v>
      </c>
      <c r="C91" s="560">
        <v>89301222</v>
      </c>
      <c r="D91" s="623"/>
      <c r="E91" s="624" t="s">
        <v>1045</v>
      </c>
      <c r="F91" s="560" t="s">
        <v>1038</v>
      </c>
      <c r="G91" s="560" t="s">
        <v>1200</v>
      </c>
      <c r="H91" s="560"/>
      <c r="I91" s="560" t="s">
        <v>1201</v>
      </c>
      <c r="J91" s="560" t="s">
        <v>1202</v>
      </c>
      <c r="K91" s="560" t="s">
        <v>1203</v>
      </c>
      <c r="L91" s="561">
        <v>115.3</v>
      </c>
      <c r="M91" s="561">
        <v>345.9</v>
      </c>
      <c r="N91" s="560">
        <v>3</v>
      </c>
      <c r="O91" s="625">
        <v>1.5</v>
      </c>
      <c r="P91" s="561"/>
      <c r="Q91" s="576">
        <v>0</v>
      </c>
      <c r="R91" s="560"/>
      <c r="S91" s="576">
        <v>0</v>
      </c>
      <c r="T91" s="625"/>
      <c r="U91" s="607">
        <v>0</v>
      </c>
    </row>
    <row r="92" spans="1:21" ht="14.4" customHeight="1" x14ac:dyDescent="0.3">
      <c r="A92" s="559">
        <v>22</v>
      </c>
      <c r="B92" s="560" t="s">
        <v>444</v>
      </c>
      <c r="C92" s="560">
        <v>89301222</v>
      </c>
      <c r="D92" s="623"/>
      <c r="E92" s="624" t="s">
        <v>1045</v>
      </c>
      <c r="F92" s="560" t="s">
        <v>1038</v>
      </c>
      <c r="G92" s="560" t="s">
        <v>1204</v>
      </c>
      <c r="H92" s="560"/>
      <c r="I92" s="560" t="s">
        <v>1205</v>
      </c>
      <c r="J92" s="560" t="s">
        <v>1206</v>
      </c>
      <c r="K92" s="560" t="s">
        <v>1207</v>
      </c>
      <c r="L92" s="561">
        <v>0</v>
      </c>
      <c r="M92" s="561">
        <v>0</v>
      </c>
      <c r="N92" s="560">
        <v>3</v>
      </c>
      <c r="O92" s="625">
        <v>1</v>
      </c>
      <c r="P92" s="561">
        <v>0</v>
      </c>
      <c r="Q92" s="576"/>
      <c r="R92" s="560">
        <v>3</v>
      </c>
      <c r="S92" s="576">
        <v>1</v>
      </c>
      <c r="T92" s="625">
        <v>1</v>
      </c>
      <c r="U92" s="607">
        <v>1</v>
      </c>
    </row>
    <row r="93" spans="1:21" ht="14.4" customHeight="1" x14ac:dyDescent="0.3">
      <c r="A93" s="559">
        <v>22</v>
      </c>
      <c r="B93" s="560" t="s">
        <v>444</v>
      </c>
      <c r="C93" s="560">
        <v>89301222</v>
      </c>
      <c r="D93" s="623"/>
      <c r="E93" s="624" t="s">
        <v>1045</v>
      </c>
      <c r="F93" s="560" t="s">
        <v>1038</v>
      </c>
      <c r="G93" s="560" t="s">
        <v>1208</v>
      </c>
      <c r="H93" s="560"/>
      <c r="I93" s="560" t="s">
        <v>1209</v>
      </c>
      <c r="J93" s="560" t="s">
        <v>1210</v>
      </c>
      <c r="K93" s="560" t="s">
        <v>1211</v>
      </c>
      <c r="L93" s="561">
        <v>100.63</v>
      </c>
      <c r="M93" s="561">
        <v>100.63</v>
      </c>
      <c r="N93" s="560">
        <v>1</v>
      </c>
      <c r="O93" s="625">
        <v>1</v>
      </c>
      <c r="P93" s="561">
        <v>100.63</v>
      </c>
      <c r="Q93" s="576">
        <v>1</v>
      </c>
      <c r="R93" s="560">
        <v>1</v>
      </c>
      <c r="S93" s="576">
        <v>1</v>
      </c>
      <c r="T93" s="625">
        <v>1</v>
      </c>
      <c r="U93" s="607">
        <v>1</v>
      </c>
    </row>
    <row r="94" spans="1:21" ht="14.4" customHeight="1" x14ac:dyDescent="0.3">
      <c r="A94" s="559">
        <v>22</v>
      </c>
      <c r="B94" s="560" t="s">
        <v>444</v>
      </c>
      <c r="C94" s="560">
        <v>89301222</v>
      </c>
      <c r="D94" s="623"/>
      <c r="E94" s="624" t="s">
        <v>1045</v>
      </c>
      <c r="F94" s="560" t="s">
        <v>1038</v>
      </c>
      <c r="G94" s="560" t="s">
        <v>1212</v>
      </c>
      <c r="H94" s="560"/>
      <c r="I94" s="560" t="s">
        <v>1213</v>
      </c>
      <c r="J94" s="560" t="s">
        <v>1214</v>
      </c>
      <c r="K94" s="560" t="s">
        <v>1215</v>
      </c>
      <c r="L94" s="561">
        <v>103.23</v>
      </c>
      <c r="M94" s="561">
        <v>103.23</v>
      </c>
      <c r="N94" s="560">
        <v>1</v>
      </c>
      <c r="O94" s="625">
        <v>0.5</v>
      </c>
      <c r="P94" s="561">
        <v>103.23</v>
      </c>
      <c r="Q94" s="576">
        <v>1</v>
      </c>
      <c r="R94" s="560">
        <v>1</v>
      </c>
      <c r="S94" s="576">
        <v>1</v>
      </c>
      <c r="T94" s="625">
        <v>0.5</v>
      </c>
      <c r="U94" s="607">
        <v>1</v>
      </c>
    </row>
    <row r="95" spans="1:21" ht="14.4" customHeight="1" x14ac:dyDescent="0.3">
      <c r="A95" s="559">
        <v>22</v>
      </c>
      <c r="B95" s="560" t="s">
        <v>444</v>
      </c>
      <c r="C95" s="560">
        <v>89301222</v>
      </c>
      <c r="D95" s="623"/>
      <c r="E95" s="624" t="s">
        <v>1045</v>
      </c>
      <c r="F95" s="560" t="s">
        <v>1038</v>
      </c>
      <c r="G95" s="560" t="s">
        <v>1216</v>
      </c>
      <c r="H95" s="560"/>
      <c r="I95" s="560" t="s">
        <v>1217</v>
      </c>
      <c r="J95" s="560" t="s">
        <v>1218</v>
      </c>
      <c r="K95" s="560" t="s">
        <v>1219</v>
      </c>
      <c r="L95" s="561">
        <v>0</v>
      </c>
      <c r="M95" s="561">
        <v>0</v>
      </c>
      <c r="N95" s="560">
        <v>1</v>
      </c>
      <c r="O95" s="625">
        <v>0.5</v>
      </c>
      <c r="P95" s="561"/>
      <c r="Q95" s="576"/>
      <c r="R95" s="560"/>
      <c r="S95" s="576">
        <v>0</v>
      </c>
      <c r="T95" s="625"/>
      <c r="U95" s="607">
        <v>0</v>
      </c>
    </row>
    <row r="96" spans="1:21" ht="14.4" customHeight="1" x14ac:dyDescent="0.3">
      <c r="A96" s="559">
        <v>22</v>
      </c>
      <c r="B96" s="560" t="s">
        <v>444</v>
      </c>
      <c r="C96" s="560">
        <v>89301222</v>
      </c>
      <c r="D96" s="623"/>
      <c r="E96" s="624" t="s">
        <v>1045</v>
      </c>
      <c r="F96" s="560" t="s">
        <v>1038</v>
      </c>
      <c r="G96" s="560" t="s">
        <v>1216</v>
      </c>
      <c r="H96" s="560"/>
      <c r="I96" s="560" t="s">
        <v>1220</v>
      </c>
      <c r="J96" s="560" t="s">
        <v>1218</v>
      </c>
      <c r="K96" s="560" t="s">
        <v>1221</v>
      </c>
      <c r="L96" s="561">
        <v>0</v>
      </c>
      <c r="M96" s="561">
        <v>0</v>
      </c>
      <c r="N96" s="560">
        <v>1</v>
      </c>
      <c r="O96" s="625">
        <v>1</v>
      </c>
      <c r="P96" s="561"/>
      <c r="Q96" s="576"/>
      <c r="R96" s="560"/>
      <c r="S96" s="576">
        <v>0</v>
      </c>
      <c r="T96" s="625"/>
      <c r="U96" s="607">
        <v>0</v>
      </c>
    </row>
    <row r="97" spans="1:21" ht="14.4" customHeight="1" x14ac:dyDescent="0.3">
      <c r="A97" s="559">
        <v>22</v>
      </c>
      <c r="B97" s="560" t="s">
        <v>444</v>
      </c>
      <c r="C97" s="560">
        <v>89301222</v>
      </c>
      <c r="D97" s="623"/>
      <c r="E97" s="624" t="s">
        <v>1045</v>
      </c>
      <c r="F97" s="560" t="s">
        <v>1038</v>
      </c>
      <c r="G97" s="560" t="s">
        <v>1108</v>
      </c>
      <c r="H97" s="560"/>
      <c r="I97" s="560" t="s">
        <v>1109</v>
      </c>
      <c r="J97" s="560" t="s">
        <v>1110</v>
      </c>
      <c r="K97" s="560" t="s">
        <v>1111</v>
      </c>
      <c r="L97" s="561">
        <v>153.37</v>
      </c>
      <c r="M97" s="561">
        <v>3067.3999999999996</v>
      </c>
      <c r="N97" s="560">
        <v>20</v>
      </c>
      <c r="O97" s="625">
        <v>11</v>
      </c>
      <c r="P97" s="561">
        <v>920.22</v>
      </c>
      <c r="Q97" s="576">
        <v>0.30000000000000004</v>
      </c>
      <c r="R97" s="560">
        <v>6</v>
      </c>
      <c r="S97" s="576">
        <v>0.3</v>
      </c>
      <c r="T97" s="625">
        <v>3</v>
      </c>
      <c r="U97" s="607">
        <v>0.27272727272727271</v>
      </c>
    </row>
    <row r="98" spans="1:21" ht="14.4" customHeight="1" x14ac:dyDescent="0.3">
      <c r="A98" s="559">
        <v>22</v>
      </c>
      <c r="B98" s="560" t="s">
        <v>444</v>
      </c>
      <c r="C98" s="560">
        <v>89301222</v>
      </c>
      <c r="D98" s="623"/>
      <c r="E98" s="624" t="s">
        <v>1045</v>
      </c>
      <c r="F98" s="560" t="s">
        <v>1038</v>
      </c>
      <c r="G98" s="560" t="s">
        <v>1222</v>
      </c>
      <c r="H98" s="560"/>
      <c r="I98" s="560" t="s">
        <v>1223</v>
      </c>
      <c r="J98" s="560" t="s">
        <v>1224</v>
      </c>
      <c r="K98" s="560" t="s">
        <v>1225</v>
      </c>
      <c r="L98" s="561">
        <v>23.72</v>
      </c>
      <c r="M98" s="561">
        <v>23.72</v>
      </c>
      <c r="N98" s="560">
        <v>1</v>
      </c>
      <c r="O98" s="625">
        <v>1</v>
      </c>
      <c r="P98" s="561"/>
      <c r="Q98" s="576">
        <v>0</v>
      </c>
      <c r="R98" s="560"/>
      <c r="S98" s="576">
        <v>0</v>
      </c>
      <c r="T98" s="625"/>
      <c r="U98" s="607">
        <v>0</v>
      </c>
    </row>
    <row r="99" spans="1:21" ht="14.4" customHeight="1" x14ac:dyDescent="0.3">
      <c r="A99" s="559">
        <v>22</v>
      </c>
      <c r="B99" s="560" t="s">
        <v>444</v>
      </c>
      <c r="C99" s="560">
        <v>89301222</v>
      </c>
      <c r="D99" s="623"/>
      <c r="E99" s="624" t="s">
        <v>1045</v>
      </c>
      <c r="F99" s="560" t="s">
        <v>1038</v>
      </c>
      <c r="G99" s="560" t="s">
        <v>1226</v>
      </c>
      <c r="H99" s="560"/>
      <c r="I99" s="560" t="s">
        <v>1227</v>
      </c>
      <c r="J99" s="560" t="s">
        <v>1228</v>
      </c>
      <c r="K99" s="560" t="s">
        <v>1229</v>
      </c>
      <c r="L99" s="561">
        <v>96.8</v>
      </c>
      <c r="M99" s="561">
        <v>193.6</v>
      </c>
      <c r="N99" s="560">
        <v>2</v>
      </c>
      <c r="O99" s="625">
        <v>1</v>
      </c>
      <c r="P99" s="561">
        <v>193.6</v>
      </c>
      <c r="Q99" s="576">
        <v>1</v>
      </c>
      <c r="R99" s="560">
        <v>2</v>
      </c>
      <c r="S99" s="576">
        <v>1</v>
      </c>
      <c r="T99" s="625">
        <v>1</v>
      </c>
      <c r="U99" s="607">
        <v>1</v>
      </c>
    </row>
    <row r="100" spans="1:21" ht="14.4" customHeight="1" x14ac:dyDescent="0.3">
      <c r="A100" s="559">
        <v>22</v>
      </c>
      <c r="B100" s="560" t="s">
        <v>444</v>
      </c>
      <c r="C100" s="560">
        <v>89301222</v>
      </c>
      <c r="D100" s="623"/>
      <c r="E100" s="624" t="s">
        <v>1045</v>
      </c>
      <c r="F100" s="560" t="s">
        <v>1038</v>
      </c>
      <c r="G100" s="560" t="s">
        <v>1093</v>
      </c>
      <c r="H100" s="560"/>
      <c r="I100" s="560" t="s">
        <v>1094</v>
      </c>
      <c r="J100" s="560" t="s">
        <v>1095</v>
      </c>
      <c r="K100" s="560"/>
      <c r="L100" s="561">
        <v>0</v>
      </c>
      <c r="M100" s="561">
        <v>0</v>
      </c>
      <c r="N100" s="560">
        <v>12</v>
      </c>
      <c r="O100" s="625">
        <v>10</v>
      </c>
      <c r="P100" s="561">
        <v>0</v>
      </c>
      <c r="Q100" s="576"/>
      <c r="R100" s="560">
        <v>12</v>
      </c>
      <c r="S100" s="576">
        <v>1</v>
      </c>
      <c r="T100" s="625">
        <v>10</v>
      </c>
      <c r="U100" s="607">
        <v>1</v>
      </c>
    </row>
    <row r="101" spans="1:21" ht="14.4" customHeight="1" x14ac:dyDescent="0.3">
      <c r="A101" s="559">
        <v>22</v>
      </c>
      <c r="B101" s="560" t="s">
        <v>444</v>
      </c>
      <c r="C101" s="560">
        <v>89301222</v>
      </c>
      <c r="D101" s="623"/>
      <c r="E101" s="624" t="s">
        <v>1045</v>
      </c>
      <c r="F101" s="560" t="s">
        <v>1038</v>
      </c>
      <c r="G101" s="560" t="s">
        <v>1230</v>
      </c>
      <c r="H101" s="560"/>
      <c r="I101" s="560" t="s">
        <v>1231</v>
      </c>
      <c r="J101" s="560" t="s">
        <v>1232</v>
      </c>
      <c r="K101" s="560" t="s">
        <v>1233</v>
      </c>
      <c r="L101" s="561">
        <v>14.53</v>
      </c>
      <c r="M101" s="561">
        <v>14.53</v>
      </c>
      <c r="N101" s="560">
        <v>1</v>
      </c>
      <c r="O101" s="625">
        <v>1</v>
      </c>
      <c r="P101" s="561"/>
      <c r="Q101" s="576">
        <v>0</v>
      </c>
      <c r="R101" s="560"/>
      <c r="S101" s="576">
        <v>0</v>
      </c>
      <c r="T101" s="625"/>
      <c r="U101" s="607">
        <v>0</v>
      </c>
    </row>
    <row r="102" spans="1:21" ht="14.4" customHeight="1" x14ac:dyDescent="0.3">
      <c r="A102" s="559">
        <v>22</v>
      </c>
      <c r="B102" s="560" t="s">
        <v>444</v>
      </c>
      <c r="C102" s="560">
        <v>89301222</v>
      </c>
      <c r="D102" s="623"/>
      <c r="E102" s="624" t="s">
        <v>1045</v>
      </c>
      <c r="F102" s="560" t="s">
        <v>1038</v>
      </c>
      <c r="G102" s="560" t="s">
        <v>1234</v>
      </c>
      <c r="H102" s="560"/>
      <c r="I102" s="560" t="s">
        <v>582</v>
      </c>
      <c r="J102" s="560" t="s">
        <v>583</v>
      </c>
      <c r="K102" s="560" t="s">
        <v>584</v>
      </c>
      <c r="L102" s="561">
        <v>0</v>
      </c>
      <c r="M102" s="561">
        <v>0</v>
      </c>
      <c r="N102" s="560">
        <v>2</v>
      </c>
      <c r="O102" s="625">
        <v>1</v>
      </c>
      <c r="P102" s="561"/>
      <c r="Q102" s="576"/>
      <c r="R102" s="560"/>
      <c r="S102" s="576">
        <v>0</v>
      </c>
      <c r="T102" s="625"/>
      <c r="U102" s="607">
        <v>0</v>
      </c>
    </row>
    <row r="103" spans="1:21" ht="14.4" customHeight="1" x14ac:dyDescent="0.3">
      <c r="A103" s="559">
        <v>22</v>
      </c>
      <c r="B103" s="560" t="s">
        <v>444</v>
      </c>
      <c r="C103" s="560">
        <v>89301222</v>
      </c>
      <c r="D103" s="623"/>
      <c r="E103" s="624" t="s">
        <v>1045</v>
      </c>
      <c r="F103" s="560" t="s">
        <v>1038</v>
      </c>
      <c r="G103" s="560" t="s">
        <v>1235</v>
      </c>
      <c r="H103" s="560"/>
      <c r="I103" s="560" t="s">
        <v>1236</v>
      </c>
      <c r="J103" s="560" t="s">
        <v>1237</v>
      </c>
      <c r="K103" s="560" t="s">
        <v>1238</v>
      </c>
      <c r="L103" s="561">
        <v>0</v>
      </c>
      <c r="M103" s="561">
        <v>0</v>
      </c>
      <c r="N103" s="560">
        <v>9</v>
      </c>
      <c r="O103" s="625">
        <v>1</v>
      </c>
      <c r="P103" s="561"/>
      <c r="Q103" s="576"/>
      <c r="R103" s="560"/>
      <c r="S103" s="576">
        <v>0</v>
      </c>
      <c r="T103" s="625"/>
      <c r="U103" s="607">
        <v>0</v>
      </c>
    </row>
    <row r="104" spans="1:21" ht="14.4" customHeight="1" x14ac:dyDescent="0.3">
      <c r="A104" s="559">
        <v>22</v>
      </c>
      <c r="B104" s="560" t="s">
        <v>444</v>
      </c>
      <c r="C104" s="560">
        <v>89301222</v>
      </c>
      <c r="D104" s="623"/>
      <c r="E104" s="624" t="s">
        <v>1045</v>
      </c>
      <c r="F104" s="560" t="s">
        <v>1038</v>
      </c>
      <c r="G104" s="560" t="s">
        <v>1235</v>
      </c>
      <c r="H104" s="560"/>
      <c r="I104" s="560" t="s">
        <v>1239</v>
      </c>
      <c r="J104" s="560" t="s">
        <v>1240</v>
      </c>
      <c r="K104" s="560" t="s">
        <v>1241</v>
      </c>
      <c r="L104" s="561">
        <v>0</v>
      </c>
      <c r="M104" s="561">
        <v>0</v>
      </c>
      <c r="N104" s="560">
        <v>10</v>
      </c>
      <c r="O104" s="625">
        <v>2</v>
      </c>
      <c r="P104" s="561"/>
      <c r="Q104" s="576"/>
      <c r="R104" s="560"/>
      <c r="S104" s="576">
        <v>0</v>
      </c>
      <c r="T104" s="625"/>
      <c r="U104" s="607">
        <v>0</v>
      </c>
    </row>
    <row r="105" spans="1:21" ht="14.4" customHeight="1" x14ac:dyDescent="0.3">
      <c r="A105" s="559">
        <v>22</v>
      </c>
      <c r="B105" s="560" t="s">
        <v>444</v>
      </c>
      <c r="C105" s="560">
        <v>89301222</v>
      </c>
      <c r="D105" s="623"/>
      <c r="E105" s="624" t="s">
        <v>1045</v>
      </c>
      <c r="F105" s="560" t="s">
        <v>1038</v>
      </c>
      <c r="G105" s="560" t="s">
        <v>1242</v>
      </c>
      <c r="H105" s="560"/>
      <c r="I105" s="560" t="s">
        <v>1243</v>
      </c>
      <c r="J105" s="560" t="s">
        <v>1244</v>
      </c>
      <c r="K105" s="560" t="s">
        <v>1245</v>
      </c>
      <c r="L105" s="561">
        <v>0</v>
      </c>
      <c r="M105" s="561">
        <v>0</v>
      </c>
      <c r="N105" s="560">
        <v>1</v>
      </c>
      <c r="O105" s="625">
        <v>1</v>
      </c>
      <c r="P105" s="561"/>
      <c r="Q105" s="576"/>
      <c r="R105" s="560"/>
      <c r="S105" s="576">
        <v>0</v>
      </c>
      <c r="T105" s="625"/>
      <c r="U105" s="607">
        <v>0</v>
      </c>
    </row>
    <row r="106" spans="1:21" ht="14.4" customHeight="1" x14ac:dyDescent="0.3">
      <c r="A106" s="559">
        <v>22</v>
      </c>
      <c r="B106" s="560" t="s">
        <v>444</v>
      </c>
      <c r="C106" s="560">
        <v>89301222</v>
      </c>
      <c r="D106" s="623"/>
      <c r="E106" s="624" t="s">
        <v>1045</v>
      </c>
      <c r="F106" s="560" t="s">
        <v>1038</v>
      </c>
      <c r="G106" s="560" t="s">
        <v>1246</v>
      </c>
      <c r="H106" s="560"/>
      <c r="I106" s="560" t="s">
        <v>1247</v>
      </c>
      <c r="J106" s="560" t="s">
        <v>1248</v>
      </c>
      <c r="K106" s="560" t="s">
        <v>1249</v>
      </c>
      <c r="L106" s="561">
        <v>399.92</v>
      </c>
      <c r="M106" s="561">
        <v>399.92</v>
      </c>
      <c r="N106" s="560">
        <v>1</v>
      </c>
      <c r="O106" s="625">
        <v>1</v>
      </c>
      <c r="P106" s="561">
        <v>399.92</v>
      </c>
      <c r="Q106" s="576">
        <v>1</v>
      </c>
      <c r="R106" s="560">
        <v>1</v>
      </c>
      <c r="S106" s="576">
        <v>1</v>
      </c>
      <c r="T106" s="625">
        <v>1</v>
      </c>
      <c r="U106" s="607">
        <v>1</v>
      </c>
    </row>
    <row r="107" spans="1:21" ht="14.4" customHeight="1" x14ac:dyDescent="0.3">
      <c r="A107" s="559">
        <v>22</v>
      </c>
      <c r="B107" s="560" t="s">
        <v>444</v>
      </c>
      <c r="C107" s="560">
        <v>89301222</v>
      </c>
      <c r="D107" s="623"/>
      <c r="E107" s="624" t="s">
        <v>1045</v>
      </c>
      <c r="F107" s="560" t="s">
        <v>1038</v>
      </c>
      <c r="G107" s="560" t="s">
        <v>1250</v>
      </c>
      <c r="H107" s="560"/>
      <c r="I107" s="560" t="s">
        <v>1251</v>
      </c>
      <c r="J107" s="560" t="s">
        <v>1252</v>
      </c>
      <c r="K107" s="560" t="s">
        <v>1253</v>
      </c>
      <c r="L107" s="561">
        <v>387.2</v>
      </c>
      <c r="M107" s="561">
        <v>1548.8</v>
      </c>
      <c r="N107" s="560">
        <v>4</v>
      </c>
      <c r="O107" s="625">
        <v>2</v>
      </c>
      <c r="P107" s="561">
        <v>1548.8</v>
      </c>
      <c r="Q107" s="576">
        <v>1</v>
      </c>
      <c r="R107" s="560">
        <v>4</v>
      </c>
      <c r="S107" s="576">
        <v>1</v>
      </c>
      <c r="T107" s="625">
        <v>2</v>
      </c>
      <c r="U107" s="607">
        <v>1</v>
      </c>
    </row>
    <row r="108" spans="1:21" ht="14.4" customHeight="1" x14ac:dyDescent="0.3">
      <c r="A108" s="559">
        <v>22</v>
      </c>
      <c r="B108" s="560" t="s">
        <v>444</v>
      </c>
      <c r="C108" s="560">
        <v>89301222</v>
      </c>
      <c r="D108" s="623"/>
      <c r="E108" s="624" t="s">
        <v>1045</v>
      </c>
      <c r="F108" s="560" t="s">
        <v>1038</v>
      </c>
      <c r="G108" s="560" t="s">
        <v>1250</v>
      </c>
      <c r="H108" s="560"/>
      <c r="I108" s="560" t="s">
        <v>1254</v>
      </c>
      <c r="J108" s="560" t="s">
        <v>1252</v>
      </c>
      <c r="K108" s="560" t="s">
        <v>1255</v>
      </c>
      <c r="L108" s="561">
        <v>0</v>
      </c>
      <c r="M108" s="561">
        <v>0</v>
      </c>
      <c r="N108" s="560">
        <v>1</v>
      </c>
      <c r="O108" s="625">
        <v>1</v>
      </c>
      <c r="P108" s="561">
        <v>0</v>
      </c>
      <c r="Q108" s="576"/>
      <c r="R108" s="560">
        <v>1</v>
      </c>
      <c r="S108" s="576">
        <v>1</v>
      </c>
      <c r="T108" s="625">
        <v>1</v>
      </c>
      <c r="U108" s="607">
        <v>1</v>
      </c>
    </row>
    <row r="109" spans="1:21" ht="14.4" customHeight="1" x14ac:dyDescent="0.3">
      <c r="A109" s="559">
        <v>22</v>
      </c>
      <c r="B109" s="560" t="s">
        <v>444</v>
      </c>
      <c r="C109" s="560">
        <v>89301222</v>
      </c>
      <c r="D109" s="623"/>
      <c r="E109" s="624" t="s">
        <v>1045</v>
      </c>
      <c r="F109" s="560" t="s">
        <v>1038</v>
      </c>
      <c r="G109" s="560" t="s">
        <v>1064</v>
      </c>
      <c r="H109" s="560"/>
      <c r="I109" s="560" t="s">
        <v>1065</v>
      </c>
      <c r="J109" s="560" t="s">
        <v>1066</v>
      </c>
      <c r="K109" s="560" t="s">
        <v>1067</v>
      </c>
      <c r="L109" s="561">
        <v>157.47999999999999</v>
      </c>
      <c r="M109" s="561">
        <v>1102.3599999999999</v>
      </c>
      <c r="N109" s="560">
        <v>7</v>
      </c>
      <c r="O109" s="625">
        <v>5</v>
      </c>
      <c r="P109" s="561">
        <v>472.43999999999994</v>
      </c>
      <c r="Q109" s="576">
        <v>0.42857142857142855</v>
      </c>
      <c r="R109" s="560">
        <v>3</v>
      </c>
      <c r="S109" s="576">
        <v>0.42857142857142855</v>
      </c>
      <c r="T109" s="625">
        <v>2.5</v>
      </c>
      <c r="U109" s="607">
        <v>0.5</v>
      </c>
    </row>
    <row r="110" spans="1:21" ht="14.4" customHeight="1" x14ac:dyDescent="0.3">
      <c r="A110" s="559">
        <v>22</v>
      </c>
      <c r="B110" s="560" t="s">
        <v>444</v>
      </c>
      <c r="C110" s="560">
        <v>89301222</v>
      </c>
      <c r="D110" s="623"/>
      <c r="E110" s="624" t="s">
        <v>1045</v>
      </c>
      <c r="F110" s="560" t="s">
        <v>1038</v>
      </c>
      <c r="G110" s="560" t="s">
        <v>1256</v>
      </c>
      <c r="H110" s="560"/>
      <c r="I110" s="560" t="s">
        <v>1257</v>
      </c>
      <c r="J110" s="560" t="s">
        <v>1258</v>
      </c>
      <c r="K110" s="560" t="s">
        <v>1259</v>
      </c>
      <c r="L110" s="561">
        <v>30.65</v>
      </c>
      <c r="M110" s="561">
        <v>30.65</v>
      </c>
      <c r="N110" s="560">
        <v>1</v>
      </c>
      <c r="O110" s="625">
        <v>0.5</v>
      </c>
      <c r="P110" s="561"/>
      <c r="Q110" s="576">
        <v>0</v>
      </c>
      <c r="R110" s="560"/>
      <c r="S110" s="576">
        <v>0</v>
      </c>
      <c r="T110" s="625"/>
      <c r="U110" s="607">
        <v>0</v>
      </c>
    </row>
    <row r="111" spans="1:21" ht="14.4" customHeight="1" x14ac:dyDescent="0.3">
      <c r="A111" s="559">
        <v>22</v>
      </c>
      <c r="B111" s="560" t="s">
        <v>444</v>
      </c>
      <c r="C111" s="560">
        <v>89301222</v>
      </c>
      <c r="D111" s="623"/>
      <c r="E111" s="624" t="s">
        <v>1045</v>
      </c>
      <c r="F111" s="560" t="s">
        <v>1038</v>
      </c>
      <c r="G111" s="560" t="s">
        <v>1256</v>
      </c>
      <c r="H111" s="560"/>
      <c r="I111" s="560" t="s">
        <v>1260</v>
      </c>
      <c r="J111" s="560" t="s">
        <v>1258</v>
      </c>
      <c r="K111" s="560" t="s">
        <v>1259</v>
      </c>
      <c r="L111" s="561">
        <v>30.65</v>
      </c>
      <c r="M111" s="561">
        <v>61.3</v>
      </c>
      <c r="N111" s="560">
        <v>2</v>
      </c>
      <c r="O111" s="625">
        <v>1</v>
      </c>
      <c r="P111" s="561"/>
      <c r="Q111" s="576">
        <v>0</v>
      </c>
      <c r="R111" s="560"/>
      <c r="S111" s="576">
        <v>0</v>
      </c>
      <c r="T111" s="625"/>
      <c r="U111" s="607">
        <v>0</v>
      </c>
    </row>
    <row r="112" spans="1:21" ht="14.4" customHeight="1" x14ac:dyDescent="0.3">
      <c r="A112" s="559">
        <v>22</v>
      </c>
      <c r="B112" s="560" t="s">
        <v>444</v>
      </c>
      <c r="C112" s="560">
        <v>89301222</v>
      </c>
      <c r="D112" s="623"/>
      <c r="E112" s="624" t="s">
        <v>1045</v>
      </c>
      <c r="F112" s="560" t="s">
        <v>1038</v>
      </c>
      <c r="G112" s="560" t="s">
        <v>1256</v>
      </c>
      <c r="H112" s="560"/>
      <c r="I112" s="560" t="s">
        <v>1261</v>
      </c>
      <c r="J112" s="560" t="s">
        <v>1258</v>
      </c>
      <c r="K112" s="560" t="s">
        <v>1262</v>
      </c>
      <c r="L112" s="561">
        <v>61.29</v>
      </c>
      <c r="M112" s="561">
        <v>61.29</v>
      </c>
      <c r="N112" s="560">
        <v>1</v>
      </c>
      <c r="O112" s="625"/>
      <c r="P112" s="561"/>
      <c r="Q112" s="576">
        <v>0</v>
      </c>
      <c r="R112" s="560"/>
      <c r="S112" s="576">
        <v>0</v>
      </c>
      <c r="T112" s="625"/>
      <c r="U112" s="607"/>
    </row>
    <row r="113" spans="1:21" ht="14.4" customHeight="1" x14ac:dyDescent="0.3">
      <c r="A113" s="559">
        <v>22</v>
      </c>
      <c r="B113" s="560" t="s">
        <v>444</v>
      </c>
      <c r="C113" s="560">
        <v>89301222</v>
      </c>
      <c r="D113" s="623"/>
      <c r="E113" s="624" t="s">
        <v>1045</v>
      </c>
      <c r="F113" s="560" t="s">
        <v>1038</v>
      </c>
      <c r="G113" s="560" t="s">
        <v>1256</v>
      </c>
      <c r="H113" s="560"/>
      <c r="I113" s="560" t="s">
        <v>1263</v>
      </c>
      <c r="J113" s="560" t="s">
        <v>1258</v>
      </c>
      <c r="K113" s="560" t="s">
        <v>1262</v>
      </c>
      <c r="L113" s="561">
        <v>61.29</v>
      </c>
      <c r="M113" s="561">
        <v>61.29</v>
      </c>
      <c r="N113" s="560">
        <v>1</v>
      </c>
      <c r="O113" s="625">
        <v>0.5</v>
      </c>
      <c r="P113" s="561"/>
      <c r="Q113" s="576">
        <v>0</v>
      </c>
      <c r="R113" s="560"/>
      <c r="S113" s="576">
        <v>0</v>
      </c>
      <c r="T113" s="625"/>
      <c r="U113" s="607">
        <v>0</v>
      </c>
    </row>
    <row r="114" spans="1:21" ht="14.4" customHeight="1" x14ac:dyDescent="0.3">
      <c r="A114" s="559">
        <v>22</v>
      </c>
      <c r="B114" s="560" t="s">
        <v>444</v>
      </c>
      <c r="C114" s="560">
        <v>89301222</v>
      </c>
      <c r="D114" s="623"/>
      <c r="E114" s="624" t="s">
        <v>1045</v>
      </c>
      <c r="F114" s="560" t="s">
        <v>1038</v>
      </c>
      <c r="G114" s="560" t="s">
        <v>1264</v>
      </c>
      <c r="H114" s="560"/>
      <c r="I114" s="560" t="s">
        <v>1265</v>
      </c>
      <c r="J114" s="560" t="s">
        <v>1266</v>
      </c>
      <c r="K114" s="560" t="s">
        <v>1267</v>
      </c>
      <c r="L114" s="561">
        <v>380.96</v>
      </c>
      <c r="M114" s="561">
        <v>380.96</v>
      </c>
      <c r="N114" s="560">
        <v>1</v>
      </c>
      <c r="O114" s="625">
        <v>1</v>
      </c>
      <c r="P114" s="561"/>
      <c r="Q114" s="576">
        <v>0</v>
      </c>
      <c r="R114" s="560"/>
      <c r="S114" s="576">
        <v>0</v>
      </c>
      <c r="T114" s="625"/>
      <c r="U114" s="607">
        <v>0</v>
      </c>
    </row>
    <row r="115" spans="1:21" ht="14.4" customHeight="1" x14ac:dyDescent="0.3">
      <c r="A115" s="559">
        <v>22</v>
      </c>
      <c r="B115" s="560" t="s">
        <v>444</v>
      </c>
      <c r="C115" s="560">
        <v>89301222</v>
      </c>
      <c r="D115" s="623"/>
      <c r="E115" s="624" t="s">
        <v>1045</v>
      </c>
      <c r="F115" s="560" t="s">
        <v>1038</v>
      </c>
      <c r="G115" s="560" t="s">
        <v>1268</v>
      </c>
      <c r="H115" s="560"/>
      <c r="I115" s="560" t="s">
        <v>1269</v>
      </c>
      <c r="J115" s="560" t="s">
        <v>1270</v>
      </c>
      <c r="K115" s="560" t="s">
        <v>1189</v>
      </c>
      <c r="L115" s="561">
        <v>229.57</v>
      </c>
      <c r="M115" s="561">
        <v>229.57</v>
      </c>
      <c r="N115" s="560">
        <v>1</v>
      </c>
      <c r="O115" s="625">
        <v>0.5</v>
      </c>
      <c r="P115" s="561">
        <v>229.57</v>
      </c>
      <c r="Q115" s="576">
        <v>1</v>
      </c>
      <c r="R115" s="560">
        <v>1</v>
      </c>
      <c r="S115" s="576">
        <v>1</v>
      </c>
      <c r="T115" s="625">
        <v>0.5</v>
      </c>
      <c r="U115" s="607">
        <v>1</v>
      </c>
    </row>
    <row r="116" spans="1:21" ht="14.4" customHeight="1" x14ac:dyDescent="0.3">
      <c r="A116" s="559">
        <v>22</v>
      </c>
      <c r="B116" s="560" t="s">
        <v>444</v>
      </c>
      <c r="C116" s="560">
        <v>89301222</v>
      </c>
      <c r="D116" s="623"/>
      <c r="E116" s="624" t="s">
        <v>1045</v>
      </c>
      <c r="F116" s="560" t="s">
        <v>1038</v>
      </c>
      <c r="G116" s="560" t="s">
        <v>1068</v>
      </c>
      <c r="H116" s="560"/>
      <c r="I116" s="560" t="s">
        <v>471</v>
      </c>
      <c r="J116" s="560" t="s">
        <v>1001</v>
      </c>
      <c r="K116" s="560" t="s">
        <v>1002</v>
      </c>
      <c r="L116" s="561">
        <v>86.76</v>
      </c>
      <c r="M116" s="561">
        <v>607.32000000000005</v>
      </c>
      <c r="N116" s="560">
        <v>7</v>
      </c>
      <c r="O116" s="625">
        <v>6</v>
      </c>
      <c r="P116" s="561">
        <v>433.8</v>
      </c>
      <c r="Q116" s="576">
        <v>0.71428571428571419</v>
      </c>
      <c r="R116" s="560">
        <v>5</v>
      </c>
      <c r="S116" s="576">
        <v>0.7142857142857143</v>
      </c>
      <c r="T116" s="625">
        <v>4</v>
      </c>
      <c r="U116" s="607">
        <v>0.66666666666666663</v>
      </c>
    </row>
    <row r="117" spans="1:21" ht="14.4" customHeight="1" x14ac:dyDescent="0.3">
      <c r="A117" s="559">
        <v>22</v>
      </c>
      <c r="B117" s="560" t="s">
        <v>444</v>
      </c>
      <c r="C117" s="560">
        <v>89301222</v>
      </c>
      <c r="D117" s="623"/>
      <c r="E117" s="624" t="s">
        <v>1045</v>
      </c>
      <c r="F117" s="560" t="s">
        <v>1038</v>
      </c>
      <c r="G117" s="560" t="s">
        <v>1068</v>
      </c>
      <c r="H117" s="560"/>
      <c r="I117" s="560" t="s">
        <v>1271</v>
      </c>
      <c r="J117" s="560" t="s">
        <v>728</v>
      </c>
      <c r="K117" s="560" t="s">
        <v>729</v>
      </c>
      <c r="L117" s="561">
        <v>108.46</v>
      </c>
      <c r="M117" s="561">
        <v>216.92</v>
      </c>
      <c r="N117" s="560">
        <v>2</v>
      </c>
      <c r="O117" s="625">
        <v>2</v>
      </c>
      <c r="P117" s="561"/>
      <c r="Q117" s="576">
        <v>0</v>
      </c>
      <c r="R117" s="560"/>
      <c r="S117" s="576">
        <v>0</v>
      </c>
      <c r="T117" s="625"/>
      <c r="U117" s="607">
        <v>0</v>
      </c>
    </row>
    <row r="118" spans="1:21" ht="14.4" customHeight="1" x14ac:dyDescent="0.3">
      <c r="A118" s="559">
        <v>22</v>
      </c>
      <c r="B118" s="560" t="s">
        <v>444</v>
      </c>
      <c r="C118" s="560">
        <v>89301222</v>
      </c>
      <c r="D118" s="623"/>
      <c r="E118" s="624" t="s">
        <v>1045</v>
      </c>
      <c r="F118" s="560" t="s">
        <v>1038</v>
      </c>
      <c r="G118" s="560" t="s">
        <v>1068</v>
      </c>
      <c r="H118" s="560"/>
      <c r="I118" s="560" t="s">
        <v>1072</v>
      </c>
      <c r="J118" s="560" t="s">
        <v>724</v>
      </c>
      <c r="K118" s="560" t="s">
        <v>1007</v>
      </c>
      <c r="L118" s="561">
        <v>130.15</v>
      </c>
      <c r="M118" s="561">
        <v>1301.5000000000002</v>
      </c>
      <c r="N118" s="560">
        <v>10</v>
      </c>
      <c r="O118" s="625">
        <v>9.5</v>
      </c>
      <c r="P118" s="561"/>
      <c r="Q118" s="576">
        <v>0</v>
      </c>
      <c r="R118" s="560"/>
      <c r="S118" s="576">
        <v>0</v>
      </c>
      <c r="T118" s="625"/>
      <c r="U118" s="607">
        <v>0</v>
      </c>
    </row>
    <row r="119" spans="1:21" ht="14.4" customHeight="1" x14ac:dyDescent="0.3">
      <c r="A119" s="559">
        <v>22</v>
      </c>
      <c r="B119" s="560" t="s">
        <v>444</v>
      </c>
      <c r="C119" s="560">
        <v>89301222</v>
      </c>
      <c r="D119" s="623"/>
      <c r="E119" s="624" t="s">
        <v>1045</v>
      </c>
      <c r="F119" s="560" t="s">
        <v>1038</v>
      </c>
      <c r="G119" s="560" t="s">
        <v>1068</v>
      </c>
      <c r="H119" s="560"/>
      <c r="I119" s="560" t="s">
        <v>1272</v>
      </c>
      <c r="J119" s="560" t="s">
        <v>713</v>
      </c>
      <c r="K119" s="560" t="s">
        <v>1273</v>
      </c>
      <c r="L119" s="561">
        <v>86.76</v>
      </c>
      <c r="M119" s="561">
        <v>86.76</v>
      </c>
      <c r="N119" s="560">
        <v>1</v>
      </c>
      <c r="O119" s="625">
        <v>1</v>
      </c>
      <c r="P119" s="561"/>
      <c r="Q119" s="576">
        <v>0</v>
      </c>
      <c r="R119" s="560"/>
      <c r="S119" s="576">
        <v>0</v>
      </c>
      <c r="T119" s="625"/>
      <c r="U119" s="607">
        <v>0</v>
      </c>
    </row>
    <row r="120" spans="1:21" ht="14.4" customHeight="1" x14ac:dyDescent="0.3">
      <c r="A120" s="559">
        <v>22</v>
      </c>
      <c r="B120" s="560" t="s">
        <v>444</v>
      </c>
      <c r="C120" s="560">
        <v>89301222</v>
      </c>
      <c r="D120" s="623"/>
      <c r="E120" s="624" t="s">
        <v>1045</v>
      </c>
      <c r="F120" s="560" t="s">
        <v>1038</v>
      </c>
      <c r="G120" s="560" t="s">
        <v>1068</v>
      </c>
      <c r="H120" s="560"/>
      <c r="I120" s="560" t="s">
        <v>1127</v>
      </c>
      <c r="J120" s="560" t="s">
        <v>1128</v>
      </c>
      <c r="K120" s="560" t="s">
        <v>1129</v>
      </c>
      <c r="L120" s="561">
        <v>65.069999999999993</v>
      </c>
      <c r="M120" s="561">
        <v>195.20999999999998</v>
      </c>
      <c r="N120" s="560">
        <v>3</v>
      </c>
      <c r="O120" s="625">
        <v>2</v>
      </c>
      <c r="P120" s="561">
        <v>65.069999999999993</v>
      </c>
      <c r="Q120" s="576">
        <v>0.33333333333333331</v>
      </c>
      <c r="R120" s="560">
        <v>1</v>
      </c>
      <c r="S120" s="576">
        <v>0.33333333333333331</v>
      </c>
      <c r="T120" s="625">
        <v>1</v>
      </c>
      <c r="U120" s="607">
        <v>0.5</v>
      </c>
    </row>
    <row r="121" spans="1:21" ht="14.4" customHeight="1" x14ac:dyDescent="0.3">
      <c r="A121" s="559">
        <v>22</v>
      </c>
      <c r="B121" s="560" t="s">
        <v>444</v>
      </c>
      <c r="C121" s="560">
        <v>89301222</v>
      </c>
      <c r="D121" s="623"/>
      <c r="E121" s="624" t="s">
        <v>1045</v>
      </c>
      <c r="F121" s="560" t="s">
        <v>1038</v>
      </c>
      <c r="G121" s="560" t="s">
        <v>1068</v>
      </c>
      <c r="H121" s="560"/>
      <c r="I121" s="560" t="s">
        <v>727</v>
      </c>
      <c r="J121" s="560" t="s">
        <v>728</v>
      </c>
      <c r="K121" s="560" t="s">
        <v>729</v>
      </c>
      <c r="L121" s="561">
        <v>108.46</v>
      </c>
      <c r="M121" s="561">
        <v>759.22</v>
      </c>
      <c r="N121" s="560">
        <v>7</v>
      </c>
      <c r="O121" s="625">
        <v>6.5</v>
      </c>
      <c r="P121" s="561"/>
      <c r="Q121" s="576">
        <v>0</v>
      </c>
      <c r="R121" s="560"/>
      <c r="S121" s="576">
        <v>0</v>
      </c>
      <c r="T121" s="625"/>
      <c r="U121" s="607">
        <v>0</v>
      </c>
    </row>
    <row r="122" spans="1:21" ht="14.4" customHeight="1" x14ac:dyDescent="0.3">
      <c r="A122" s="559">
        <v>22</v>
      </c>
      <c r="B122" s="560" t="s">
        <v>444</v>
      </c>
      <c r="C122" s="560">
        <v>89301222</v>
      </c>
      <c r="D122" s="623"/>
      <c r="E122" s="624" t="s">
        <v>1045</v>
      </c>
      <c r="F122" s="560" t="s">
        <v>1038</v>
      </c>
      <c r="G122" s="560" t="s">
        <v>1068</v>
      </c>
      <c r="H122" s="560"/>
      <c r="I122" s="560" t="s">
        <v>608</v>
      </c>
      <c r="J122" s="560" t="s">
        <v>1274</v>
      </c>
      <c r="K122" s="560" t="s">
        <v>1006</v>
      </c>
      <c r="L122" s="561">
        <v>108.46</v>
      </c>
      <c r="M122" s="561">
        <v>108.46</v>
      </c>
      <c r="N122" s="560">
        <v>1</v>
      </c>
      <c r="O122" s="625">
        <v>1</v>
      </c>
      <c r="P122" s="561">
        <v>108.46</v>
      </c>
      <c r="Q122" s="576">
        <v>1</v>
      </c>
      <c r="R122" s="560">
        <v>1</v>
      </c>
      <c r="S122" s="576">
        <v>1</v>
      </c>
      <c r="T122" s="625">
        <v>1</v>
      </c>
      <c r="U122" s="607">
        <v>1</v>
      </c>
    </row>
    <row r="123" spans="1:21" ht="14.4" customHeight="1" x14ac:dyDescent="0.3">
      <c r="A123" s="559">
        <v>22</v>
      </c>
      <c r="B123" s="560" t="s">
        <v>444</v>
      </c>
      <c r="C123" s="560">
        <v>89301222</v>
      </c>
      <c r="D123" s="623"/>
      <c r="E123" s="624" t="s">
        <v>1045</v>
      </c>
      <c r="F123" s="560" t="s">
        <v>1038</v>
      </c>
      <c r="G123" s="560" t="s">
        <v>1068</v>
      </c>
      <c r="H123" s="560"/>
      <c r="I123" s="560" t="s">
        <v>608</v>
      </c>
      <c r="J123" s="560" t="s">
        <v>1005</v>
      </c>
      <c r="K123" s="560" t="s">
        <v>1006</v>
      </c>
      <c r="L123" s="561">
        <v>108.46</v>
      </c>
      <c r="M123" s="561">
        <v>433.84</v>
      </c>
      <c r="N123" s="560">
        <v>4</v>
      </c>
      <c r="O123" s="625">
        <v>3.5</v>
      </c>
      <c r="P123" s="561">
        <v>433.84</v>
      </c>
      <c r="Q123" s="576">
        <v>1</v>
      </c>
      <c r="R123" s="560">
        <v>4</v>
      </c>
      <c r="S123" s="576">
        <v>1</v>
      </c>
      <c r="T123" s="625">
        <v>3.5</v>
      </c>
      <c r="U123" s="607">
        <v>1</v>
      </c>
    </row>
    <row r="124" spans="1:21" ht="14.4" customHeight="1" x14ac:dyDescent="0.3">
      <c r="A124" s="559">
        <v>22</v>
      </c>
      <c r="B124" s="560" t="s">
        <v>444</v>
      </c>
      <c r="C124" s="560">
        <v>89301222</v>
      </c>
      <c r="D124" s="623"/>
      <c r="E124" s="624" t="s">
        <v>1045</v>
      </c>
      <c r="F124" s="560" t="s">
        <v>1038</v>
      </c>
      <c r="G124" s="560" t="s">
        <v>1068</v>
      </c>
      <c r="H124" s="560"/>
      <c r="I124" s="560" t="s">
        <v>1275</v>
      </c>
      <c r="J124" s="560" t="s">
        <v>724</v>
      </c>
      <c r="K124" s="560" t="s">
        <v>1076</v>
      </c>
      <c r="L124" s="561">
        <v>0</v>
      </c>
      <c r="M124" s="561">
        <v>0</v>
      </c>
      <c r="N124" s="560">
        <v>2</v>
      </c>
      <c r="O124" s="625">
        <v>1.5</v>
      </c>
      <c r="P124" s="561">
        <v>0</v>
      </c>
      <c r="Q124" s="576"/>
      <c r="R124" s="560">
        <v>2</v>
      </c>
      <c r="S124" s="576">
        <v>1</v>
      </c>
      <c r="T124" s="625">
        <v>1.5</v>
      </c>
      <c r="U124" s="607">
        <v>1</v>
      </c>
    </row>
    <row r="125" spans="1:21" ht="14.4" customHeight="1" x14ac:dyDescent="0.3">
      <c r="A125" s="559">
        <v>22</v>
      </c>
      <c r="B125" s="560" t="s">
        <v>444</v>
      </c>
      <c r="C125" s="560">
        <v>89301222</v>
      </c>
      <c r="D125" s="623"/>
      <c r="E125" s="624" t="s">
        <v>1045</v>
      </c>
      <c r="F125" s="560" t="s">
        <v>1038</v>
      </c>
      <c r="G125" s="560" t="s">
        <v>1068</v>
      </c>
      <c r="H125" s="560"/>
      <c r="I125" s="560" t="s">
        <v>723</v>
      </c>
      <c r="J125" s="560" t="s">
        <v>724</v>
      </c>
      <c r="K125" s="560" t="s">
        <v>1007</v>
      </c>
      <c r="L125" s="561">
        <v>130.15</v>
      </c>
      <c r="M125" s="561">
        <v>9240.6499999999978</v>
      </c>
      <c r="N125" s="560">
        <v>71</v>
      </c>
      <c r="O125" s="625">
        <v>53.5</v>
      </c>
      <c r="P125" s="561">
        <v>2733.150000000001</v>
      </c>
      <c r="Q125" s="576">
        <v>0.2957746478873241</v>
      </c>
      <c r="R125" s="560">
        <v>21</v>
      </c>
      <c r="S125" s="576">
        <v>0.29577464788732394</v>
      </c>
      <c r="T125" s="625">
        <v>16</v>
      </c>
      <c r="U125" s="607">
        <v>0.29906542056074764</v>
      </c>
    </row>
    <row r="126" spans="1:21" ht="14.4" customHeight="1" x14ac:dyDescent="0.3">
      <c r="A126" s="559">
        <v>22</v>
      </c>
      <c r="B126" s="560" t="s">
        <v>444</v>
      </c>
      <c r="C126" s="560">
        <v>89301222</v>
      </c>
      <c r="D126" s="623"/>
      <c r="E126" s="624" t="s">
        <v>1045</v>
      </c>
      <c r="F126" s="560" t="s">
        <v>1038</v>
      </c>
      <c r="G126" s="560" t="s">
        <v>1068</v>
      </c>
      <c r="H126" s="560"/>
      <c r="I126" s="560" t="s">
        <v>709</v>
      </c>
      <c r="J126" s="560" t="s">
        <v>710</v>
      </c>
      <c r="K126" s="560" t="s">
        <v>1008</v>
      </c>
      <c r="L126" s="561">
        <v>50.57</v>
      </c>
      <c r="M126" s="561">
        <v>303.42</v>
      </c>
      <c r="N126" s="560">
        <v>6</v>
      </c>
      <c r="O126" s="625">
        <v>4.5</v>
      </c>
      <c r="P126" s="561">
        <v>101.14</v>
      </c>
      <c r="Q126" s="576">
        <v>0.33333333333333331</v>
      </c>
      <c r="R126" s="560">
        <v>2</v>
      </c>
      <c r="S126" s="576">
        <v>0.33333333333333331</v>
      </c>
      <c r="T126" s="625">
        <v>1.5</v>
      </c>
      <c r="U126" s="607">
        <v>0.33333333333333331</v>
      </c>
    </row>
    <row r="127" spans="1:21" ht="14.4" customHeight="1" x14ac:dyDescent="0.3">
      <c r="A127" s="559">
        <v>22</v>
      </c>
      <c r="B127" s="560" t="s">
        <v>444</v>
      </c>
      <c r="C127" s="560">
        <v>89301222</v>
      </c>
      <c r="D127" s="623"/>
      <c r="E127" s="624" t="s">
        <v>1045</v>
      </c>
      <c r="F127" s="560" t="s">
        <v>1038</v>
      </c>
      <c r="G127" s="560" t="s">
        <v>1068</v>
      </c>
      <c r="H127" s="560"/>
      <c r="I127" s="560" t="s">
        <v>1276</v>
      </c>
      <c r="J127" s="560" t="s">
        <v>713</v>
      </c>
      <c r="K127" s="560" t="s">
        <v>1277</v>
      </c>
      <c r="L127" s="561">
        <v>0</v>
      </c>
      <c r="M127" s="561">
        <v>0</v>
      </c>
      <c r="N127" s="560">
        <v>1</v>
      </c>
      <c r="O127" s="625">
        <v>0.5</v>
      </c>
      <c r="P127" s="561">
        <v>0</v>
      </c>
      <c r="Q127" s="576"/>
      <c r="R127" s="560">
        <v>1</v>
      </c>
      <c r="S127" s="576">
        <v>1</v>
      </c>
      <c r="T127" s="625">
        <v>0.5</v>
      </c>
      <c r="U127" s="607">
        <v>1</v>
      </c>
    </row>
    <row r="128" spans="1:21" ht="14.4" customHeight="1" x14ac:dyDescent="0.3">
      <c r="A128" s="559">
        <v>22</v>
      </c>
      <c r="B128" s="560" t="s">
        <v>444</v>
      </c>
      <c r="C128" s="560">
        <v>89301222</v>
      </c>
      <c r="D128" s="623"/>
      <c r="E128" s="624" t="s">
        <v>1045</v>
      </c>
      <c r="F128" s="560" t="s">
        <v>1038</v>
      </c>
      <c r="G128" s="560" t="s">
        <v>1068</v>
      </c>
      <c r="H128" s="560"/>
      <c r="I128" s="560" t="s">
        <v>712</v>
      </c>
      <c r="J128" s="560" t="s">
        <v>713</v>
      </c>
      <c r="K128" s="560" t="s">
        <v>1009</v>
      </c>
      <c r="L128" s="561">
        <v>86.76</v>
      </c>
      <c r="M128" s="561">
        <v>7027.5600000000059</v>
      </c>
      <c r="N128" s="560">
        <v>81</v>
      </c>
      <c r="O128" s="625">
        <v>57.5</v>
      </c>
      <c r="P128" s="561">
        <v>2516.0400000000009</v>
      </c>
      <c r="Q128" s="576">
        <v>0.3580246913580245</v>
      </c>
      <c r="R128" s="560">
        <v>29</v>
      </c>
      <c r="S128" s="576">
        <v>0.35802469135802467</v>
      </c>
      <c r="T128" s="625">
        <v>20.5</v>
      </c>
      <c r="U128" s="607">
        <v>0.35652173913043478</v>
      </c>
    </row>
    <row r="129" spans="1:21" ht="14.4" customHeight="1" x14ac:dyDescent="0.3">
      <c r="A129" s="559">
        <v>22</v>
      </c>
      <c r="B129" s="560" t="s">
        <v>444</v>
      </c>
      <c r="C129" s="560">
        <v>89301222</v>
      </c>
      <c r="D129" s="623"/>
      <c r="E129" s="624" t="s">
        <v>1045</v>
      </c>
      <c r="F129" s="560" t="s">
        <v>1038</v>
      </c>
      <c r="G129" s="560" t="s">
        <v>1068</v>
      </c>
      <c r="H129" s="560"/>
      <c r="I129" s="560" t="s">
        <v>612</v>
      </c>
      <c r="J129" s="560" t="s">
        <v>1278</v>
      </c>
      <c r="K129" s="560" t="s">
        <v>1011</v>
      </c>
      <c r="L129" s="561">
        <v>50.57</v>
      </c>
      <c r="M129" s="561">
        <v>50.57</v>
      </c>
      <c r="N129" s="560">
        <v>1</v>
      </c>
      <c r="O129" s="625">
        <v>1</v>
      </c>
      <c r="P129" s="561"/>
      <c r="Q129" s="576">
        <v>0</v>
      </c>
      <c r="R129" s="560"/>
      <c r="S129" s="576">
        <v>0</v>
      </c>
      <c r="T129" s="625"/>
      <c r="U129" s="607">
        <v>0</v>
      </c>
    </row>
    <row r="130" spans="1:21" ht="14.4" customHeight="1" x14ac:dyDescent="0.3">
      <c r="A130" s="559">
        <v>22</v>
      </c>
      <c r="B130" s="560" t="s">
        <v>444</v>
      </c>
      <c r="C130" s="560">
        <v>89301222</v>
      </c>
      <c r="D130" s="623"/>
      <c r="E130" s="624" t="s">
        <v>1045</v>
      </c>
      <c r="F130" s="560" t="s">
        <v>1038</v>
      </c>
      <c r="G130" s="560" t="s">
        <v>1068</v>
      </c>
      <c r="H130" s="560"/>
      <c r="I130" s="560" t="s">
        <v>1073</v>
      </c>
      <c r="J130" s="560" t="s">
        <v>1279</v>
      </c>
      <c r="K130" s="560" t="s">
        <v>1007</v>
      </c>
      <c r="L130" s="561">
        <v>130.15</v>
      </c>
      <c r="M130" s="561">
        <v>390.45000000000005</v>
      </c>
      <c r="N130" s="560">
        <v>3</v>
      </c>
      <c r="O130" s="625">
        <v>3</v>
      </c>
      <c r="P130" s="561">
        <v>130.15</v>
      </c>
      <c r="Q130" s="576">
        <v>0.33333333333333331</v>
      </c>
      <c r="R130" s="560">
        <v>1</v>
      </c>
      <c r="S130" s="576">
        <v>0.33333333333333331</v>
      </c>
      <c r="T130" s="625">
        <v>1</v>
      </c>
      <c r="U130" s="607">
        <v>0.33333333333333331</v>
      </c>
    </row>
    <row r="131" spans="1:21" ht="14.4" customHeight="1" x14ac:dyDescent="0.3">
      <c r="A131" s="559">
        <v>22</v>
      </c>
      <c r="B131" s="560" t="s">
        <v>444</v>
      </c>
      <c r="C131" s="560">
        <v>89301222</v>
      </c>
      <c r="D131" s="623"/>
      <c r="E131" s="624" t="s">
        <v>1045</v>
      </c>
      <c r="F131" s="560" t="s">
        <v>1038</v>
      </c>
      <c r="G131" s="560" t="s">
        <v>1068</v>
      </c>
      <c r="H131" s="560"/>
      <c r="I131" s="560" t="s">
        <v>1073</v>
      </c>
      <c r="J131" s="560" t="s">
        <v>1074</v>
      </c>
      <c r="K131" s="560" t="s">
        <v>1007</v>
      </c>
      <c r="L131" s="561">
        <v>130.15</v>
      </c>
      <c r="M131" s="561">
        <v>1952.2500000000005</v>
      </c>
      <c r="N131" s="560">
        <v>15</v>
      </c>
      <c r="O131" s="625">
        <v>11.5</v>
      </c>
      <c r="P131" s="561">
        <v>390.45000000000005</v>
      </c>
      <c r="Q131" s="576">
        <v>0.19999999999999998</v>
      </c>
      <c r="R131" s="560">
        <v>3</v>
      </c>
      <c r="S131" s="576">
        <v>0.2</v>
      </c>
      <c r="T131" s="625">
        <v>1.5</v>
      </c>
      <c r="U131" s="607">
        <v>0.13043478260869565</v>
      </c>
    </row>
    <row r="132" spans="1:21" ht="14.4" customHeight="1" x14ac:dyDescent="0.3">
      <c r="A132" s="559">
        <v>22</v>
      </c>
      <c r="B132" s="560" t="s">
        <v>444</v>
      </c>
      <c r="C132" s="560">
        <v>89301222</v>
      </c>
      <c r="D132" s="623"/>
      <c r="E132" s="624" t="s">
        <v>1045</v>
      </c>
      <c r="F132" s="560" t="s">
        <v>1038</v>
      </c>
      <c r="G132" s="560" t="s">
        <v>1068</v>
      </c>
      <c r="H132" s="560"/>
      <c r="I132" s="560" t="s">
        <v>624</v>
      </c>
      <c r="J132" s="560" t="s">
        <v>1280</v>
      </c>
      <c r="K132" s="560" t="s">
        <v>1013</v>
      </c>
      <c r="L132" s="561">
        <v>86.76</v>
      </c>
      <c r="M132" s="561">
        <v>86.76</v>
      </c>
      <c r="N132" s="560">
        <v>1</v>
      </c>
      <c r="O132" s="625">
        <v>1</v>
      </c>
      <c r="P132" s="561">
        <v>86.76</v>
      </c>
      <c r="Q132" s="576">
        <v>1</v>
      </c>
      <c r="R132" s="560">
        <v>1</v>
      </c>
      <c r="S132" s="576">
        <v>1</v>
      </c>
      <c r="T132" s="625">
        <v>1</v>
      </c>
      <c r="U132" s="607">
        <v>1</v>
      </c>
    </row>
    <row r="133" spans="1:21" ht="14.4" customHeight="1" x14ac:dyDescent="0.3">
      <c r="A133" s="559">
        <v>22</v>
      </c>
      <c r="B133" s="560" t="s">
        <v>444</v>
      </c>
      <c r="C133" s="560">
        <v>89301222</v>
      </c>
      <c r="D133" s="623"/>
      <c r="E133" s="624" t="s">
        <v>1045</v>
      </c>
      <c r="F133" s="560" t="s">
        <v>1038</v>
      </c>
      <c r="G133" s="560" t="s">
        <v>1068</v>
      </c>
      <c r="H133" s="560"/>
      <c r="I133" s="560" t="s">
        <v>624</v>
      </c>
      <c r="J133" s="560" t="s">
        <v>1012</v>
      </c>
      <c r="K133" s="560" t="s">
        <v>1013</v>
      </c>
      <c r="L133" s="561">
        <v>86.76</v>
      </c>
      <c r="M133" s="561">
        <v>2082.2400000000002</v>
      </c>
      <c r="N133" s="560">
        <v>24</v>
      </c>
      <c r="O133" s="625">
        <v>16.5</v>
      </c>
      <c r="P133" s="561">
        <v>1041.1200000000001</v>
      </c>
      <c r="Q133" s="576">
        <v>0.5</v>
      </c>
      <c r="R133" s="560">
        <v>12</v>
      </c>
      <c r="S133" s="576">
        <v>0.5</v>
      </c>
      <c r="T133" s="625">
        <v>7.5</v>
      </c>
      <c r="U133" s="607">
        <v>0.45454545454545453</v>
      </c>
    </row>
    <row r="134" spans="1:21" ht="14.4" customHeight="1" x14ac:dyDescent="0.3">
      <c r="A134" s="559">
        <v>22</v>
      </c>
      <c r="B134" s="560" t="s">
        <v>444</v>
      </c>
      <c r="C134" s="560">
        <v>89301222</v>
      </c>
      <c r="D134" s="623"/>
      <c r="E134" s="624" t="s">
        <v>1045</v>
      </c>
      <c r="F134" s="560" t="s">
        <v>1038</v>
      </c>
      <c r="G134" s="560" t="s">
        <v>1068</v>
      </c>
      <c r="H134" s="560"/>
      <c r="I134" s="560" t="s">
        <v>1281</v>
      </c>
      <c r="J134" s="560" t="s">
        <v>1001</v>
      </c>
      <c r="K134" s="560" t="s">
        <v>1002</v>
      </c>
      <c r="L134" s="561">
        <v>86.76</v>
      </c>
      <c r="M134" s="561">
        <v>1214.6400000000001</v>
      </c>
      <c r="N134" s="560">
        <v>14</v>
      </c>
      <c r="O134" s="625">
        <v>13</v>
      </c>
      <c r="P134" s="561">
        <v>694.08</v>
      </c>
      <c r="Q134" s="576">
        <v>0.5714285714285714</v>
      </c>
      <c r="R134" s="560">
        <v>8</v>
      </c>
      <c r="S134" s="576">
        <v>0.5714285714285714</v>
      </c>
      <c r="T134" s="625">
        <v>8</v>
      </c>
      <c r="U134" s="607">
        <v>0.61538461538461542</v>
      </c>
    </row>
    <row r="135" spans="1:21" ht="14.4" customHeight="1" x14ac:dyDescent="0.3">
      <c r="A135" s="559">
        <v>22</v>
      </c>
      <c r="B135" s="560" t="s">
        <v>444</v>
      </c>
      <c r="C135" s="560">
        <v>89301222</v>
      </c>
      <c r="D135" s="623"/>
      <c r="E135" s="624" t="s">
        <v>1045</v>
      </c>
      <c r="F135" s="560" t="s">
        <v>1038</v>
      </c>
      <c r="G135" s="560" t="s">
        <v>1282</v>
      </c>
      <c r="H135" s="560"/>
      <c r="I135" s="560" t="s">
        <v>1283</v>
      </c>
      <c r="J135" s="560" t="s">
        <v>1284</v>
      </c>
      <c r="K135" s="560" t="s">
        <v>1285</v>
      </c>
      <c r="L135" s="561">
        <v>91.05</v>
      </c>
      <c r="M135" s="561">
        <v>364.2</v>
      </c>
      <c r="N135" s="560">
        <v>4</v>
      </c>
      <c r="O135" s="625">
        <v>1.5</v>
      </c>
      <c r="P135" s="561"/>
      <c r="Q135" s="576">
        <v>0</v>
      </c>
      <c r="R135" s="560"/>
      <c r="S135" s="576">
        <v>0</v>
      </c>
      <c r="T135" s="625"/>
      <c r="U135" s="607">
        <v>0</v>
      </c>
    </row>
    <row r="136" spans="1:21" ht="14.4" customHeight="1" x14ac:dyDescent="0.3">
      <c r="A136" s="559">
        <v>22</v>
      </c>
      <c r="B136" s="560" t="s">
        <v>444</v>
      </c>
      <c r="C136" s="560">
        <v>89301222</v>
      </c>
      <c r="D136" s="623"/>
      <c r="E136" s="624" t="s">
        <v>1045</v>
      </c>
      <c r="F136" s="560" t="s">
        <v>1038</v>
      </c>
      <c r="G136" s="560" t="s">
        <v>1286</v>
      </c>
      <c r="H136" s="560"/>
      <c r="I136" s="560" t="s">
        <v>1287</v>
      </c>
      <c r="J136" s="560" t="s">
        <v>698</v>
      </c>
      <c r="K136" s="560" t="s">
        <v>1288</v>
      </c>
      <c r="L136" s="561">
        <v>96.63</v>
      </c>
      <c r="M136" s="561">
        <v>96.63</v>
      </c>
      <c r="N136" s="560">
        <v>1</v>
      </c>
      <c r="O136" s="625">
        <v>0.5</v>
      </c>
      <c r="P136" s="561"/>
      <c r="Q136" s="576">
        <v>0</v>
      </c>
      <c r="R136" s="560"/>
      <c r="S136" s="576">
        <v>0</v>
      </c>
      <c r="T136" s="625"/>
      <c r="U136" s="607">
        <v>0</v>
      </c>
    </row>
    <row r="137" spans="1:21" ht="14.4" customHeight="1" x14ac:dyDescent="0.3">
      <c r="A137" s="559">
        <v>22</v>
      </c>
      <c r="B137" s="560" t="s">
        <v>444</v>
      </c>
      <c r="C137" s="560">
        <v>89301222</v>
      </c>
      <c r="D137" s="623"/>
      <c r="E137" s="624" t="s">
        <v>1045</v>
      </c>
      <c r="F137" s="560" t="s">
        <v>1038</v>
      </c>
      <c r="G137" s="560" t="s">
        <v>1289</v>
      </c>
      <c r="H137" s="560"/>
      <c r="I137" s="560" t="s">
        <v>1290</v>
      </c>
      <c r="J137" s="560" t="s">
        <v>1291</v>
      </c>
      <c r="K137" s="560" t="s">
        <v>1292</v>
      </c>
      <c r="L137" s="561">
        <v>0</v>
      </c>
      <c r="M137" s="561">
        <v>0</v>
      </c>
      <c r="N137" s="560">
        <v>1</v>
      </c>
      <c r="O137" s="625">
        <v>0.5</v>
      </c>
      <c r="P137" s="561">
        <v>0</v>
      </c>
      <c r="Q137" s="576"/>
      <c r="R137" s="560">
        <v>1</v>
      </c>
      <c r="S137" s="576">
        <v>1</v>
      </c>
      <c r="T137" s="625">
        <v>0.5</v>
      </c>
      <c r="U137" s="607">
        <v>1</v>
      </c>
    </row>
    <row r="138" spans="1:21" ht="14.4" customHeight="1" x14ac:dyDescent="0.3">
      <c r="A138" s="559">
        <v>22</v>
      </c>
      <c r="B138" s="560" t="s">
        <v>444</v>
      </c>
      <c r="C138" s="560">
        <v>89301222</v>
      </c>
      <c r="D138" s="623"/>
      <c r="E138" s="624" t="s">
        <v>1045</v>
      </c>
      <c r="F138" s="560" t="s">
        <v>1038</v>
      </c>
      <c r="G138" s="560" t="s">
        <v>1293</v>
      </c>
      <c r="H138" s="560"/>
      <c r="I138" s="560" t="s">
        <v>564</v>
      </c>
      <c r="J138" s="560" t="s">
        <v>1294</v>
      </c>
      <c r="K138" s="560" t="s">
        <v>1295</v>
      </c>
      <c r="L138" s="561">
        <v>0</v>
      </c>
      <c r="M138" s="561">
        <v>0</v>
      </c>
      <c r="N138" s="560">
        <v>1</v>
      </c>
      <c r="O138" s="625">
        <v>0.5</v>
      </c>
      <c r="P138" s="561"/>
      <c r="Q138" s="576"/>
      <c r="R138" s="560"/>
      <c r="S138" s="576">
        <v>0</v>
      </c>
      <c r="T138" s="625"/>
      <c r="U138" s="607">
        <v>0</v>
      </c>
    </row>
    <row r="139" spans="1:21" ht="14.4" customHeight="1" x14ac:dyDescent="0.3">
      <c r="A139" s="559">
        <v>22</v>
      </c>
      <c r="B139" s="560" t="s">
        <v>444</v>
      </c>
      <c r="C139" s="560">
        <v>89301222</v>
      </c>
      <c r="D139" s="623"/>
      <c r="E139" s="624" t="s">
        <v>1045</v>
      </c>
      <c r="F139" s="560" t="s">
        <v>1038</v>
      </c>
      <c r="G139" s="560" t="s">
        <v>1296</v>
      </c>
      <c r="H139" s="560"/>
      <c r="I139" s="560" t="s">
        <v>1297</v>
      </c>
      <c r="J139" s="560" t="s">
        <v>1298</v>
      </c>
      <c r="K139" s="560" t="s">
        <v>1299</v>
      </c>
      <c r="L139" s="561">
        <v>23.46</v>
      </c>
      <c r="M139" s="561">
        <v>46.92</v>
      </c>
      <c r="N139" s="560">
        <v>2</v>
      </c>
      <c r="O139" s="625">
        <v>1</v>
      </c>
      <c r="P139" s="561"/>
      <c r="Q139" s="576">
        <v>0</v>
      </c>
      <c r="R139" s="560"/>
      <c r="S139" s="576">
        <v>0</v>
      </c>
      <c r="T139" s="625"/>
      <c r="U139" s="607">
        <v>0</v>
      </c>
    </row>
    <row r="140" spans="1:21" ht="14.4" customHeight="1" x14ac:dyDescent="0.3">
      <c r="A140" s="559">
        <v>22</v>
      </c>
      <c r="B140" s="560" t="s">
        <v>444</v>
      </c>
      <c r="C140" s="560">
        <v>89301222</v>
      </c>
      <c r="D140" s="623"/>
      <c r="E140" s="624" t="s">
        <v>1045</v>
      </c>
      <c r="F140" s="560" t="s">
        <v>1038</v>
      </c>
      <c r="G140" s="560" t="s">
        <v>1300</v>
      </c>
      <c r="H140" s="560"/>
      <c r="I140" s="560" t="s">
        <v>1301</v>
      </c>
      <c r="J140" s="560" t="s">
        <v>1302</v>
      </c>
      <c r="K140" s="560" t="s">
        <v>1303</v>
      </c>
      <c r="L140" s="561">
        <v>85.49</v>
      </c>
      <c r="M140" s="561">
        <v>170.98</v>
      </c>
      <c r="N140" s="560">
        <v>2</v>
      </c>
      <c r="O140" s="625">
        <v>2</v>
      </c>
      <c r="P140" s="561">
        <v>85.49</v>
      </c>
      <c r="Q140" s="576">
        <v>0.5</v>
      </c>
      <c r="R140" s="560">
        <v>1</v>
      </c>
      <c r="S140" s="576">
        <v>0.5</v>
      </c>
      <c r="T140" s="625">
        <v>1</v>
      </c>
      <c r="U140" s="607">
        <v>0.5</v>
      </c>
    </row>
    <row r="141" spans="1:21" ht="14.4" customHeight="1" x14ac:dyDescent="0.3">
      <c r="A141" s="559">
        <v>22</v>
      </c>
      <c r="B141" s="560" t="s">
        <v>444</v>
      </c>
      <c r="C141" s="560">
        <v>89301222</v>
      </c>
      <c r="D141" s="623"/>
      <c r="E141" s="624" t="s">
        <v>1045</v>
      </c>
      <c r="F141" s="560" t="s">
        <v>1038</v>
      </c>
      <c r="G141" s="560" t="s">
        <v>1304</v>
      </c>
      <c r="H141" s="560"/>
      <c r="I141" s="560" t="s">
        <v>1305</v>
      </c>
      <c r="J141" s="560" t="s">
        <v>1306</v>
      </c>
      <c r="K141" s="560" t="s">
        <v>1307</v>
      </c>
      <c r="L141" s="561">
        <v>0</v>
      </c>
      <c r="M141" s="561">
        <v>0</v>
      </c>
      <c r="N141" s="560">
        <v>2</v>
      </c>
      <c r="O141" s="625">
        <v>1.5</v>
      </c>
      <c r="P141" s="561"/>
      <c r="Q141" s="576"/>
      <c r="R141" s="560"/>
      <c r="S141" s="576">
        <v>0</v>
      </c>
      <c r="T141" s="625"/>
      <c r="U141" s="607">
        <v>0</v>
      </c>
    </row>
    <row r="142" spans="1:21" ht="14.4" customHeight="1" x14ac:dyDescent="0.3">
      <c r="A142" s="559">
        <v>22</v>
      </c>
      <c r="B142" s="560" t="s">
        <v>444</v>
      </c>
      <c r="C142" s="560">
        <v>89301222</v>
      </c>
      <c r="D142" s="623"/>
      <c r="E142" s="624" t="s">
        <v>1045</v>
      </c>
      <c r="F142" s="560" t="s">
        <v>1038</v>
      </c>
      <c r="G142" s="560" t="s">
        <v>1308</v>
      </c>
      <c r="H142" s="560"/>
      <c r="I142" s="560" t="s">
        <v>1309</v>
      </c>
      <c r="J142" s="560" t="s">
        <v>1310</v>
      </c>
      <c r="K142" s="560" t="s">
        <v>1311</v>
      </c>
      <c r="L142" s="561">
        <v>0</v>
      </c>
      <c r="M142" s="561">
        <v>0</v>
      </c>
      <c r="N142" s="560">
        <v>9</v>
      </c>
      <c r="O142" s="625">
        <v>2</v>
      </c>
      <c r="P142" s="561"/>
      <c r="Q142" s="576"/>
      <c r="R142" s="560"/>
      <c r="S142" s="576">
        <v>0</v>
      </c>
      <c r="T142" s="625"/>
      <c r="U142" s="607">
        <v>0</v>
      </c>
    </row>
    <row r="143" spans="1:21" ht="14.4" customHeight="1" x14ac:dyDescent="0.3">
      <c r="A143" s="559">
        <v>22</v>
      </c>
      <c r="B143" s="560" t="s">
        <v>444</v>
      </c>
      <c r="C143" s="560">
        <v>89301222</v>
      </c>
      <c r="D143" s="623"/>
      <c r="E143" s="624" t="s">
        <v>1045</v>
      </c>
      <c r="F143" s="560" t="s">
        <v>1038</v>
      </c>
      <c r="G143" s="560" t="s">
        <v>1312</v>
      </c>
      <c r="H143" s="560"/>
      <c r="I143" s="560" t="s">
        <v>1313</v>
      </c>
      <c r="J143" s="560" t="s">
        <v>1314</v>
      </c>
      <c r="K143" s="560" t="s">
        <v>1315</v>
      </c>
      <c r="L143" s="561">
        <v>0</v>
      </c>
      <c r="M143" s="561">
        <v>0</v>
      </c>
      <c r="N143" s="560">
        <v>1</v>
      </c>
      <c r="O143" s="625">
        <v>0.5</v>
      </c>
      <c r="P143" s="561"/>
      <c r="Q143" s="576"/>
      <c r="R143" s="560"/>
      <c r="S143" s="576">
        <v>0</v>
      </c>
      <c r="T143" s="625"/>
      <c r="U143" s="607">
        <v>0</v>
      </c>
    </row>
    <row r="144" spans="1:21" ht="14.4" customHeight="1" x14ac:dyDescent="0.3">
      <c r="A144" s="559">
        <v>22</v>
      </c>
      <c r="B144" s="560" t="s">
        <v>444</v>
      </c>
      <c r="C144" s="560">
        <v>89301222</v>
      </c>
      <c r="D144" s="623"/>
      <c r="E144" s="624" t="s">
        <v>1045</v>
      </c>
      <c r="F144" s="560" t="s">
        <v>1038</v>
      </c>
      <c r="G144" s="560" t="s">
        <v>1316</v>
      </c>
      <c r="H144" s="560"/>
      <c r="I144" s="560" t="s">
        <v>1317</v>
      </c>
      <c r="J144" s="560" t="s">
        <v>1318</v>
      </c>
      <c r="K144" s="560" t="s">
        <v>1319</v>
      </c>
      <c r="L144" s="561">
        <v>0</v>
      </c>
      <c r="M144" s="561">
        <v>0</v>
      </c>
      <c r="N144" s="560">
        <v>1</v>
      </c>
      <c r="O144" s="625">
        <v>0.5</v>
      </c>
      <c r="P144" s="561"/>
      <c r="Q144" s="576"/>
      <c r="R144" s="560"/>
      <c r="S144" s="576">
        <v>0</v>
      </c>
      <c r="T144" s="625"/>
      <c r="U144" s="607">
        <v>0</v>
      </c>
    </row>
    <row r="145" spans="1:21" ht="14.4" customHeight="1" x14ac:dyDescent="0.3">
      <c r="A145" s="559">
        <v>22</v>
      </c>
      <c r="B145" s="560" t="s">
        <v>444</v>
      </c>
      <c r="C145" s="560">
        <v>89301222</v>
      </c>
      <c r="D145" s="623"/>
      <c r="E145" s="624" t="s">
        <v>1045</v>
      </c>
      <c r="F145" s="560" t="s">
        <v>1038</v>
      </c>
      <c r="G145" s="560" t="s">
        <v>1320</v>
      </c>
      <c r="H145" s="560"/>
      <c r="I145" s="560" t="s">
        <v>1321</v>
      </c>
      <c r="J145" s="560" t="s">
        <v>1322</v>
      </c>
      <c r="K145" s="560" t="s">
        <v>559</v>
      </c>
      <c r="L145" s="561">
        <v>0</v>
      </c>
      <c r="M145" s="561">
        <v>0</v>
      </c>
      <c r="N145" s="560">
        <v>2</v>
      </c>
      <c r="O145" s="625">
        <v>1</v>
      </c>
      <c r="P145" s="561">
        <v>0</v>
      </c>
      <c r="Q145" s="576"/>
      <c r="R145" s="560">
        <v>1</v>
      </c>
      <c r="S145" s="576">
        <v>0.5</v>
      </c>
      <c r="T145" s="625">
        <v>0.5</v>
      </c>
      <c r="U145" s="607">
        <v>0.5</v>
      </c>
    </row>
    <row r="146" spans="1:21" ht="14.4" customHeight="1" x14ac:dyDescent="0.3">
      <c r="A146" s="559">
        <v>22</v>
      </c>
      <c r="B146" s="560" t="s">
        <v>444</v>
      </c>
      <c r="C146" s="560">
        <v>89301222</v>
      </c>
      <c r="D146" s="623"/>
      <c r="E146" s="624" t="s">
        <v>1045</v>
      </c>
      <c r="F146" s="560" t="s">
        <v>1038</v>
      </c>
      <c r="G146" s="560" t="s">
        <v>1320</v>
      </c>
      <c r="H146" s="560"/>
      <c r="I146" s="560" t="s">
        <v>1323</v>
      </c>
      <c r="J146" s="560" t="s">
        <v>1322</v>
      </c>
      <c r="K146" s="560" t="s">
        <v>562</v>
      </c>
      <c r="L146" s="561">
        <v>0</v>
      </c>
      <c r="M146" s="561">
        <v>0</v>
      </c>
      <c r="N146" s="560">
        <v>13</v>
      </c>
      <c r="O146" s="625">
        <v>10.5</v>
      </c>
      <c r="P146" s="561"/>
      <c r="Q146" s="576"/>
      <c r="R146" s="560"/>
      <c r="S146" s="576">
        <v>0</v>
      </c>
      <c r="T146" s="625"/>
      <c r="U146" s="607">
        <v>0</v>
      </c>
    </row>
    <row r="147" spans="1:21" ht="14.4" customHeight="1" x14ac:dyDescent="0.3">
      <c r="A147" s="559">
        <v>22</v>
      </c>
      <c r="B147" s="560" t="s">
        <v>444</v>
      </c>
      <c r="C147" s="560">
        <v>89301222</v>
      </c>
      <c r="D147" s="623"/>
      <c r="E147" s="624" t="s">
        <v>1045</v>
      </c>
      <c r="F147" s="560" t="s">
        <v>1038</v>
      </c>
      <c r="G147" s="560" t="s">
        <v>1320</v>
      </c>
      <c r="H147" s="560"/>
      <c r="I147" s="560" t="s">
        <v>1324</v>
      </c>
      <c r="J147" s="560" t="s">
        <v>1322</v>
      </c>
      <c r="K147" s="560" t="s">
        <v>562</v>
      </c>
      <c r="L147" s="561">
        <v>0</v>
      </c>
      <c r="M147" s="561">
        <v>0</v>
      </c>
      <c r="N147" s="560">
        <v>1</v>
      </c>
      <c r="O147" s="625">
        <v>1</v>
      </c>
      <c r="P147" s="561"/>
      <c r="Q147" s="576"/>
      <c r="R147" s="560"/>
      <c r="S147" s="576">
        <v>0</v>
      </c>
      <c r="T147" s="625"/>
      <c r="U147" s="607">
        <v>0</v>
      </c>
    </row>
    <row r="148" spans="1:21" ht="14.4" customHeight="1" x14ac:dyDescent="0.3">
      <c r="A148" s="559">
        <v>22</v>
      </c>
      <c r="B148" s="560" t="s">
        <v>444</v>
      </c>
      <c r="C148" s="560">
        <v>89301222</v>
      </c>
      <c r="D148" s="623"/>
      <c r="E148" s="624" t="s">
        <v>1046</v>
      </c>
      <c r="F148" s="560" t="s">
        <v>1038</v>
      </c>
      <c r="G148" s="560" t="s">
        <v>1108</v>
      </c>
      <c r="H148" s="560"/>
      <c r="I148" s="560" t="s">
        <v>1109</v>
      </c>
      <c r="J148" s="560" t="s">
        <v>1110</v>
      </c>
      <c r="K148" s="560" t="s">
        <v>1111</v>
      </c>
      <c r="L148" s="561">
        <v>153.37</v>
      </c>
      <c r="M148" s="561">
        <v>1380.33</v>
      </c>
      <c r="N148" s="560">
        <v>9</v>
      </c>
      <c r="O148" s="625">
        <v>2</v>
      </c>
      <c r="P148" s="561">
        <v>1380.33</v>
      </c>
      <c r="Q148" s="576">
        <v>1</v>
      </c>
      <c r="R148" s="560">
        <v>9</v>
      </c>
      <c r="S148" s="576">
        <v>1</v>
      </c>
      <c r="T148" s="625">
        <v>2</v>
      </c>
      <c r="U148" s="607">
        <v>1</v>
      </c>
    </row>
    <row r="149" spans="1:21" ht="14.4" customHeight="1" x14ac:dyDescent="0.3">
      <c r="A149" s="559">
        <v>22</v>
      </c>
      <c r="B149" s="560" t="s">
        <v>444</v>
      </c>
      <c r="C149" s="560">
        <v>89301222</v>
      </c>
      <c r="D149" s="623"/>
      <c r="E149" s="624" t="s">
        <v>1046</v>
      </c>
      <c r="F149" s="560" t="s">
        <v>1038</v>
      </c>
      <c r="G149" s="560" t="s">
        <v>1068</v>
      </c>
      <c r="H149" s="560"/>
      <c r="I149" s="560" t="s">
        <v>1271</v>
      </c>
      <c r="J149" s="560" t="s">
        <v>728</v>
      </c>
      <c r="K149" s="560" t="s">
        <v>729</v>
      </c>
      <c r="L149" s="561">
        <v>0</v>
      </c>
      <c r="M149" s="561">
        <v>0</v>
      </c>
      <c r="N149" s="560">
        <v>1</v>
      </c>
      <c r="O149" s="625">
        <v>0.5</v>
      </c>
      <c r="P149" s="561">
        <v>0</v>
      </c>
      <c r="Q149" s="576"/>
      <c r="R149" s="560">
        <v>1</v>
      </c>
      <c r="S149" s="576">
        <v>1</v>
      </c>
      <c r="T149" s="625">
        <v>0.5</v>
      </c>
      <c r="U149" s="607">
        <v>1</v>
      </c>
    </row>
    <row r="150" spans="1:21" ht="14.4" customHeight="1" x14ac:dyDescent="0.3">
      <c r="A150" s="559">
        <v>22</v>
      </c>
      <c r="B150" s="560" t="s">
        <v>444</v>
      </c>
      <c r="C150" s="560">
        <v>89301222</v>
      </c>
      <c r="D150" s="623"/>
      <c r="E150" s="624" t="s">
        <v>1046</v>
      </c>
      <c r="F150" s="560" t="s">
        <v>1038</v>
      </c>
      <c r="G150" s="560" t="s">
        <v>1068</v>
      </c>
      <c r="H150" s="560"/>
      <c r="I150" s="560" t="s">
        <v>727</v>
      </c>
      <c r="J150" s="560" t="s">
        <v>728</v>
      </c>
      <c r="K150" s="560" t="s">
        <v>729</v>
      </c>
      <c r="L150" s="561">
        <v>108.46</v>
      </c>
      <c r="M150" s="561">
        <v>108.46</v>
      </c>
      <c r="N150" s="560">
        <v>1</v>
      </c>
      <c r="O150" s="625">
        <v>0.5</v>
      </c>
      <c r="P150" s="561">
        <v>108.46</v>
      </c>
      <c r="Q150" s="576">
        <v>1</v>
      </c>
      <c r="R150" s="560">
        <v>1</v>
      </c>
      <c r="S150" s="576">
        <v>1</v>
      </c>
      <c r="T150" s="625">
        <v>0.5</v>
      </c>
      <c r="U150" s="607">
        <v>1</v>
      </c>
    </row>
    <row r="151" spans="1:21" ht="14.4" customHeight="1" x14ac:dyDescent="0.3">
      <c r="A151" s="559">
        <v>22</v>
      </c>
      <c r="B151" s="560" t="s">
        <v>444</v>
      </c>
      <c r="C151" s="560">
        <v>89301222</v>
      </c>
      <c r="D151" s="623"/>
      <c r="E151" s="624" t="s">
        <v>1046</v>
      </c>
      <c r="F151" s="560" t="s">
        <v>1038</v>
      </c>
      <c r="G151" s="560" t="s">
        <v>1068</v>
      </c>
      <c r="H151" s="560"/>
      <c r="I151" s="560" t="s">
        <v>1276</v>
      </c>
      <c r="J151" s="560" t="s">
        <v>713</v>
      </c>
      <c r="K151" s="560" t="s">
        <v>1277</v>
      </c>
      <c r="L151" s="561">
        <v>0</v>
      </c>
      <c r="M151" s="561">
        <v>0</v>
      </c>
      <c r="N151" s="560">
        <v>1</v>
      </c>
      <c r="O151" s="625">
        <v>0.5</v>
      </c>
      <c r="P151" s="561">
        <v>0</v>
      </c>
      <c r="Q151" s="576"/>
      <c r="R151" s="560">
        <v>1</v>
      </c>
      <c r="S151" s="576">
        <v>1</v>
      </c>
      <c r="T151" s="625">
        <v>0.5</v>
      </c>
      <c r="U151" s="607">
        <v>1</v>
      </c>
    </row>
    <row r="152" spans="1:21" ht="14.4" customHeight="1" x14ac:dyDescent="0.3">
      <c r="A152" s="559">
        <v>22</v>
      </c>
      <c r="B152" s="560" t="s">
        <v>444</v>
      </c>
      <c r="C152" s="560">
        <v>89301222</v>
      </c>
      <c r="D152" s="623"/>
      <c r="E152" s="624" t="s">
        <v>1046</v>
      </c>
      <c r="F152" s="560" t="s">
        <v>1038</v>
      </c>
      <c r="G152" s="560" t="s">
        <v>1130</v>
      </c>
      <c r="H152" s="560"/>
      <c r="I152" s="560" t="s">
        <v>1325</v>
      </c>
      <c r="J152" s="560" t="s">
        <v>732</v>
      </c>
      <c r="K152" s="560" t="s">
        <v>1326</v>
      </c>
      <c r="L152" s="561">
        <v>468.96</v>
      </c>
      <c r="M152" s="561">
        <v>937.92</v>
      </c>
      <c r="N152" s="560">
        <v>2</v>
      </c>
      <c r="O152" s="625">
        <v>0.5</v>
      </c>
      <c r="P152" s="561">
        <v>937.92</v>
      </c>
      <c r="Q152" s="576">
        <v>1</v>
      </c>
      <c r="R152" s="560">
        <v>2</v>
      </c>
      <c r="S152" s="576">
        <v>1</v>
      </c>
      <c r="T152" s="625">
        <v>0.5</v>
      </c>
      <c r="U152" s="607">
        <v>1</v>
      </c>
    </row>
    <row r="153" spans="1:21" ht="14.4" customHeight="1" x14ac:dyDescent="0.3">
      <c r="A153" s="559">
        <v>22</v>
      </c>
      <c r="B153" s="560" t="s">
        <v>444</v>
      </c>
      <c r="C153" s="560">
        <v>89301222</v>
      </c>
      <c r="D153" s="623"/>
      <c r="E153" s="624" t="s">
        <v>1047</v>
      </c>
      <c r="F153" s="560" t="s">
        <v>1038</v>
      </c>
      <c r="G153" s="560" t="s">
        <v>1084</v>
      </c>
      <c r="H153" s="560"/>
      <c r="I153" s="560" t="s">
        <v>1156</v>
      </c>
      <c r="J153" s="560" t="s">
        <v>1086</v>
      </c>
      <c r="K153" s="560" t="s">
        <v>1157</v>
      </c>
      <c r="L153" s="561">
        <v>0</v>
      </c>
      <c r="M153" s="561">
        <v>0</v>
      </c>
      <c r="N153" s="560">
        <v>2</v>
      </c>
      <c r="O153" s="625">
        <v>2</v>
      </c>
      <c r="P153" s="561">
        <v>0</v>
      </c>
      <c r="Q153" s="576"/>
      <c r="R153" s="560">
        <v>1</v>
      </c>
      <c r="S153" s="576">
        <v>0.5</v>
      </c>
      <c r="T153" s="625">
        <v>1</v>
      </c>
      <c r="U153" s="607">
        <v>0.5</v>
      </c>
    </row>
    <row r="154" spans="1:21" ht="14.4" customHeight="1" x14ac:dyDescent="0.3">
      <c r="A154" s="559">
        <v>22</v>
      </c>
      <c r="B154" s="560" t="s">
        <v>444</v>
      </c>
      <c r="C154" s="560">
        <v>89301222</v>
      </c>
      <c r="D154" s="623"/>
      <c r="E154" s="624" t="s">
        <v>1047</v>
      </c>
      <c r="F154" s="560" t="s">
        <v>1038</v>
      </c>
      <c r="G154" s="560" t="s">
        <v>1115</v>
      </c>
      <c r="H154" s="560"/>
      <c r="I154" s="560" t="s">
        <v>1327</v>
      </c>
      <c r="J154" s="560" t="s">
        <v>1328</v>
      </c>
      <c r="K154" s="560" t="s">
        <v>1329</v>
      </c>
      <c r="L154" s="561">
        <v>25.03</v>
      </c>
      <c r="M154" s="561">
        <v>50.06</v>
      </c>
      <c r="N154" s="560">
        <v>2</v>
      </c>
      <c r="O154" s="625">
        <v>0.5</v>
      </c>
      <c r="P154" s="561"/>
      <c r="Q154" s="576">
        <v>0</v>
      </c>
      <c r="R154" s="560"/>
      <c r="S154" s="576">
        <v>0</v>
      </c>
      <c r="T154" s="625"/>
      <c r="U154" s="607">
        <v>0</v>
      </c>
    </row>
    <row r="155" spans="1:21" ht="14.4" customHeight="1" x14ac:dyDescent="0.3">
      <c r="A155" s="559">
        <v>22</v>
      </c>
      <c r="B155" s="560" t="s">
        <v>444</v>
      </c>
      <c r="C155" s="560">
        <v>89301222</v>
      </c>
      <c r="D155" s="623"/>
      <c r="E155" s="624" t="s">
        <v>1047</v>
      </c>
      <c r="F155" s="560" t="s">
        <v>1038</v>
      </c>
      <c r="G155" s="560" t="s">
        <v>1088</v>
      </c>
      <c r="H155" s="560"/>
      <c r="I155" s="560" t="s">
        <v>1330</v>
      </c>
      <c r="J155" s="560" t="s">
        <v>1331</v>
      </c>
      <c r="K155" s="560" t="s">
        <v>1332</v>
      </c>
      <c r="L155" s="561">
        <v>0</v>
      </c>
      <c r="M155" s="561">
        <v>0</v>
      </c>
      <c r="N155" s="560">
        <v>1</v>
      </c>
      <c r="O155" s="625">
        <v>0.5</v>
      </c>
      <c r="P155" s="561"/>
      <c r="Q155" s="576"/>
      <c r="R155" s="560"/>
      <c r="S155" s="576">
        <v>0</v>
      </c>
      <c r="T155" s="625"/>
      <c r="U155" s="607">
        <v>0</v>
      </c>
    </row>
    <row r="156" spans="1:21" ht="14.4" customHeight="1" x14ac:dyDescent="0.3">
      <c r="A156" s="559">
        <v>22</v>
      </c>
      <c r="B156" s="560" t="s">
        <v>444</v>
      </c>
      <c r="C156" s="560">
        <v>89301222</v>
      </c>
      <c r="D156" s="623"/>
      <c r="E156" s="624" t="s">
        <v>1047</v>
      </c>
      <c r="F156" s="560" t="s">
        <v>1038</v>
      </c>
      <c r="G156" s="560" t="s">
        <v>1333</v>
      </c>
      <c r="H156" s="560"/>
      <c r="I156" s="560" t="s">
        <v>1334</v>
      </c>
      <c r="J156" s="560" t="s">
        <v>1335</v>
      </c>
      <c r="K156" s="560" t="s">
        <v>1336</v>
      </c>
      <c r="L156" s="561">
        <v>222.25</v>
      </c>
      <c r="M156" s="561">
        <v>222.25</v>
      </c>
      <c r="N156" s="560">
        <v>1</v>
      </c>
      <c r="O156" s="625">
        <v>0.5</v>
      </c>
      <c r="P156" s="561">
        <v>222.25</v>
      </c>
      <c r="Q156" s="576">
        <v>1</v>
      </c>
      <c r="R156" s="560">
        <v>1</v>
      </c>
      <c r="S156" s="576">
        <v>1</v>
      </c>
      <c r="T156" s="625">
        <v>0.5</v>
      </c>
      <c r="U156" s="607">
        <v>1</v>
      </c>
    </row>
    <row r="157" spans="1:21" ht="14.4" customHeight="1" x14ac:dyDescent="0.3">
      <c r="A157" s="559">
        <v>22</v>
      </c>
      <c r="B157" s="560" t="s">
        <v>444</v>
      </c>
      <c r="C157" s="560">
        <v>89301222</v>
      </c>
      <c r="D157" s="623"/>
      <c r="E157" s="624" t="s">
        <v>1047</v>
      </c>
      <c r="F157" s="560" t="s">
        <v>1038</v>
      </c>
      <c r="G157" s="560" t="s">
        <v>1337</v>
      </c>
      <c r="H157" s="560"/>
      <c r="I157" s="560" t="s">
        <v>1338</v>
      </c>
      <c r="J157" s="560" t="s">
        <v>1339</v>
      </c>
      <c r="K157" s="560" t="s">
        <v>1340</v>
      </c>
      <c r="L157" s="561">
        <v>42.27</v>
      </c>
      <c r="M157" s="561">
        <v>42.27</v>
      </c>
      <c r="N157" s="560">
        <v>1</v>
      </c>
      <c r="O157" s="625">
        <v>1</v>
      </c>
      <c r="P157" s="561"/>
      <c r="Q157" s="576">
        <v>0</v>
      </c>
      <c r="R157" s="560"/>
      <c r="S157" s="576">
        <v>0</v>
      </c>
      <c r="T157" s="625"/>
      <c r="U157" s="607">
        <v>0</v>
      </c>
    </row>
    <row r="158" spans="1:21" ht="14.4" customHeight="1" x14ac:dyDescent="0.3">
      <c r="A158" s="559">
        <v>22</v>
      </c>
      <c r="B158" s="560" t="s">
        <v>444</v>
      </c>
      <c r="C158" s="560">
        <v>89301222</v>
      </c>
      <c r="D158" s="623"/>
      <c r="E158" s="624" t="s">
        <v>1047</v>
      </c>
      <c r="F158" s="560" t="s">
        <v>1038</v>
      </c>
      <c r="G158" s="560" t="s">
        <v>1341</v>
      </c>
      <c r="H158" s="560"/>
      <c r="I158" s="560" t="s">
        <v>1342</v>
      </c>
      <c r="J158" s="560" t="s">
        <v>1343</v>
      </c>
      <c r="K158" s="560" t="s">
        <v>721</v>
      </c>
      <c r="L158" s="561">
        <v>0</v>
      </c>
      <c r="M158" s="561">
        <v>0</v>
      </c>
      <c r="N158" s="560">
        <v>1</v>
      </c>
      <c r="O158" s="625">
        <v>0.5</v>
      </c>
      <c r="P158" s="561"/>
      <c r="Q158" s="576"/>
      <c r="R158" s="560"/>
      <c r="S158" s="576">
        <v>0</v>
      </c>
      <c r="T158" s="625"/>
      <c r="U158" s="607">
        <v>0</v>
      </c>
    </row>
    <row r="159" spans="1:21" ht="14.4" customHeight="1" x14ac:dyDescent="0.3">
      <c r="A159" s="559">
        <v>22</v>
      </c>
      <c r="B159" s="560" t="s">
        <v>444</v>
      </c>
      <c r="C159" s="560">
        <v>89301222</v>
      </c>
      <c r="D159" s="623"/>
      <c r="E159" s="624" t="s">
        <v>1047</v>
      </c>
      <c r="F159" s="560" t="s">
        <v>1038</v>
      </c>
      <c r="G159" s="560" t="s">
        <v>1344</v>
      </c>
      <c r="H159" s="560"/>
      <c r="I159" s="560" t="s">
        <v>1345</v>
      </c>
      <c r="J159" s="560" t="s">
        <v>1346</v>
      </c>
      <c r="K159" s="560" t="s">
        <v>1347</v>
      </c>
      <c r="L159" s="561">
        <v>45.75</v>
      </c>
      <c r="M159" s="561">
        <v>45.75</v>
      </c>
      <c r="N159" s="560">
        <v>1</v>
      </c>
      <c r="O159" s="625">
        <v>0.5</v>
      </c>
      <c r="P159" s="561">
        <v>45.75</v>
      </c>
      <c r="Q159" s="576">
        <v>1</v>
      </c>
      <c r="R159" s="560">
        <v>1</v>
      </c>
      <c r="S159" s="576">
        <v>1</v>
      </c>
      <c r="T159" s="625">
        <v>0.5</v>
      </c>
      <c r="U159" s="607">
        <v>1</v>
      </c>
    </row>
    <row r="160" spans="1:21" ht="14.4" customHeight="1" x14ac:dyDescent="0.3">
      <c r="A160" s="559">
        <v>22</v>
      </c>
      <c r="B160" s="560" t="s">
        <v>444</v>
      </c>
      <c r="C160" s="560">
        <v>89301222</v>
      </c>
      <c r="D160" s="623"/>
      <c r="E160" s="624" t="s">
        <v>1047</v>
      </c>
      <c r="F160" s="560" t="s">
        <v>1038</v>
      </c>
      <c r="G160" s="560" t="s">
        <v>1344</v>
      </c>
      <c r="H160" s="560"/>
      <c r="I160" s="560" t="s">
        <v>1348</v>
      </c>
      <c r="J160" s="560" t="s">
        <v>1346</v>
      </c>
      <c r="K160" s="560" t="s">
        <v>1349</v>
      </c>
      <c r="L160" s="561">
        <v>45.75</v>
      </c>
      <c r="M160" s="561">
        <v>45.75</v>
      </c>
      <c r="N160" s="560">
        <v>1</v>
      </c>
      <c r="O160" s="625">
        <v>0.5</v>
      </c>
      <c r="P160" s="561">
        <v>45.75</v>
      </c>
      <c r="Q160" s="576">
        <v>1</v>
      </c>
      <c r="R160" s="560">
        <v>1</v>
      </c>
      <c r="S160" s="576">
        <v>1</v>
      </c>
      <c r="T160" s="625">
        <v>0.5</v>
      </c>
      <c r="U160" s="607">
        <v>1</v>
      </c>
    </row>
    <row r="161" spans="1:21" ht="14.4" customHeight="1" x14ac:dyDescent="0.3">
      <c r="A161" s="559">
        <v>22</v>
      </c>
      <c r="B161" s="560" t="s">
        <v>444</v>
      </c>
      <c r="C161" s="560">
        <v>89301222</v>
      </c>
      <c r="D161" s="623"/>
      <c r="E161" s="624" t="s">
        <v>1047</v>
      </c>
      <c r="F161" s="560" t="s">
        <v>1038</v>
      </c>
      <c r="G161" s="560" t="s">
        <v>1350</v>
      </c>
      <c r="H161" s="560"/>
      <c r="I161" s="560" t="s">
        <v>1351</v>
      </c>
      <c r="J161" s="560" t="s">
        <v>1352</v>
      </c>
      <c r="K161" s="560" t="s">
        <v>1353</v>
      </c>
      <c r="L161" s="561">
        <v>73.819999999999993</v>
      </c>
      <c r="M161" s="561">
        <v>73.819999999999993</v>
      </c>
      <c r="N161" s="560">
        <v>1</v>
      </c>
      <c r="O161" s="625">
        <v>1</v>
      </c>
      <c r="P161" s="561"/>
      <c r="Q161" s="576">
        <v>0</v>
      </c>
      <c r="R161" s="560"/>
      <c r="S161" s="576">
        <v>0</v>
      </c>
      <c r="T161" s="625"/>
      <c r="U161" s="607">
        <v>0</v>
      </c>
    </row>
    <row r="162" spans="1:21" ht="14.4" customHeight="1" x14ac:dyDescent="0.3">
      <c r="A162" s="559">
        <v>22</v>
      </c>
      <c r="B162" s="560" t="s">
        <v>444</v>
      </c>
      <c r="C162" s="560">
        <v>89301222</v>
      </c>
      <c r="D162" s="623"/>
      <c r="E162" s="624" t="s">
        <v>1047</v>
      </c>
      <c r="F162" s="560" t="s">
        <v>1038</v>
      </c>
      <c r="G162" s="560" t="s">
        <v>1354</v>
      </c>
      <c r="H162" s="560"/>
      <c r="I162" s="560" t="s">
        <v>1355</v>
      </c>
      <c r="J162" s="560" t="s">
        <v>1356</v>
      </c>
      <c r="K162" s="560" t="s">
        <v>1357</v>
      </c>
      <c r="L162" s="561">
        <v>471.57</v>
      </c>
      <c r="M162" s="561">
        <v>943.14</v>
      </c>
      <c r="N162" s="560">
        <v>2</v>
      </c>
      <c r="O162" s="625">
        <v>0.5</v>
      </c>
      <c r="P162" s="561"/>
      <c r="Q162" s="576">
        <v>0</v>
      </c>
      <c r="R162" s="560"/>
      <c r="S162" s="576">
        <v>0</v>
      </c>
      <c r="T162" s="625"/>
      <c r="U162" s="607">
        <v>0</v>
      </c>
    </row>
    <row r="163" spans="1:21" ht="14.4" customHeight="1" x14ac:dyDescent="0.3">
      <c r="A163" s="559">
        <v>22</v>
      </c>
      <c r="B163" s="560" t="s">
        <v>444</v>
      </c>
      <c r="C163" s="560">
        <v>89301222</v>
      </c>
      <c r="D163" s="623"/>
      <c r="E163" s="624" t="s">
        <v>1047</v>
      </c>
      <c r="F163" s="560" t="s">
        <v>1038</v>
      </c>
      <c r="G163" s="560" t="s">
        <v>1108</v>
      </c>
      <c r="H163" s="560"/>
      <c r="I163" s="560" t="s">
        <v>1109</v>
      </c>
      <c r="J163" s="560" t="s">
        <v>1110</v>
      </c>
      <c r="K163" s="560" t="s">
        <v>1111</v>
      </c>
      <c r="L163" s="561">
        <v>153.37</v>
      </c>
      <c r="M163" s="561">
        <v>2760.6600000000003</v>
      </c>
      <c r="N163" s="560">
        <v>18</v>
      </c>
      <c r="O163" s="625">
        <v>4.5</v>
      </c>
      <c r="P163" s="561">
        <v>766.85</v>
      </c>
      <c r="Q163" s="576">
        <v>0.27777777777777773</v>
      </c>
      <c r="R163" s="560">
        <v>5</v>
      </c>
      <c r="S163" s="576">
        <v>0.27777777777777779</v>
      </c>
      <c r="T163" s="625">
        <v>1</v>
      </c>
      <c r="U163" s="607">
        <v>0.22222222222222221</v>
      </c>
    </row>
    <row r="164" spans="1:21" ht="14.4" customHeight="1" x14ac:dyDescent="0.3">
      <c r="A164" s="559">
        <v>22</v>
      </c>
      <c r="B164" s="560" t="s">
        <v>444</v>
      </c>
      <c r="C164" s="560">
        <v>89301222</v>
      </c>
      <c r="D164" s="623"/>
      <c r="E164" s="624" t="s">
        <v>1047</v>
      </c>
      <c r="F164" s="560" t="s">
        <v>1038</v>
      </c>
      <c r="G164" s="560" t="s">
        <v>1358</v>
      </c>
      <c r="H164" s="560"/>
      <c r="I164" s="560" t="s">
        <v>590</v>
      </c>
      <c r="J164" s="560" t="s">
        <v>591</v>
      </c>
      <c r="K164" s="560" t="s">
        <v>592</v>
      </c>
      <c r="L164" s="561">
        <v>0</v>
      </c>
      <c r="M164" s="561">
        <v>0</v>
      </c>
      <c r="N164" s="560">
        <v>1</v>
      </c>
      <c r="O164" s="625">
        <v>0.5</v>
      </c>
      <c r="P164" s="561">
        <v>0</v>
      </c>
      <c r="Q164" s="576"/>
      <c r="R164" s="560">
        <v>1</v>
      </c>
      <c r="S164" s="576">
        <v>1</v>
      </c>
      <c r="T164" s="625">
        <v>0.5</v>
      </c>
      <c r="U164" s="607">
        <v>1</v>
      </c>
    </row>
    <row r="165" spans="1:21" ht="14.4" customHeight="1" x14ac:dyDescent="0.3">
      <c r="A165" s="559">
        <v>22</v>
      </c>
      <c r="B165" s="560" t="s">
        <v>444</v>
      </c>
      <c r="C165" s="560">
        <v>89301222</v>
      </c>
      <c r="D165" s="623"/>
      <c r="E165" s="624" t="s">
        <v>1047</v>
      </c>
      <c r="F165" s="560" t="s">
        <v>1038</v>
      </c>
      <c r="G165" s="560" t="s">
        <v>1093</v>
      </c>
      <c r="H165" s="560"/>
      <c r="I165" s="560" t="s">
        <v>1094</v>
      </c>
      <c r="J165" s="560" t="s">
        <v>1095</v>
      </c>
      <c r="K165" s="560"/>
      <c r="L165" s="561">
        <v>0</v>
      </c>
      <c r="M165" s="561">
        <v>0</v>
      </c>
      <c r="N165" s="560">
        <v>37</v>
      </c>
      <c r="O165" s="625">
        <v>36.5</v>
      </c>
      <c r="P165" s="561">
        <v>0</v>
      </c>
      <c r="Q165" s="576"/>
      <c r="R165" s="560">
        <v>35</v>
      </c>
      <c r="S165" s="576">
        <v>0.94594594594594594</v>
      </c>
      <c r="T165" s="625">
        <v>34.5</v>
      </c>
      <c r="U165" s="607">
        <v>0.9452054794520548</v>
      </c>
    </row>
    <row r="166" spans="1:21" ht="14.4" customHeight="1" x14ac:dyDescent="0.3">
      <c r="A166" s="559">
        <v>22</v>
      </c>
      <c r="B166" s="560" t="s">
        <v>444</v>
      </c>
      <c r="C166" s="560">
        <v>89301222</v>
      </c>
      <c r="D166" s="623"/>
      <c r="E166" s="624" t="s">
        <v>1047</v>
      </c>
      <c r="F166" s="560" t="s">
        <v>1038</v>
      </c>
      <c r="G166" s="560" t="s">
        <v>1359</v>
      </c>
      <c r="H166" s="560"/>
      <c r="I166" s="560" t="s">
        <v>1360</v>
      </c>
      <c r="J166" s="560" t="s">
        <v>1361</v>
      </c>
      <c r="K166" s="560" t="s">
        <v>1262</v>
      </c>
      <c r="L166" s="561">
        <v>56.97</v>
      </c>
      <c r="M166" s="561">
        <v>113.94</v>
      </c>
      <c r="N166" s="560">
        <v>2</v>
      </c>
      <c r="O166" s="625">
        <v>1.5</v>
      </c>
      <c r="P166" s="561"/>
      <c r="Q166" s="576">
        <v>0</v>
      </c>
      <c r="R166" s="560"/>
      <c r="S166" s="576">
        <v>0</v>
      </c>
      <c r="T166" s="625"/>
      <c r="U166" s="607">
        <v>0</v>
      </c>
    </row>
    <row r="167" spans="1:21" ht="14.4" customHeight="1" x14ac:dyDescent="0.3">
      <c r="A167" s="559">
        <v>22</v>
      </c>
      <c r="B167" s="560" t="s">
        <v>444</v>
      </c>
      <c r="C167" s="560">
        <v>89301222</v>
      </c>
      <c r="D167" s="623"/>
      <c r="E167" s="624" t="s">
        <v>1047</v>
      </c>
      <c r="F167" s="560" t="s">
        <v>1038</v>
      </c>
      <c r="G167" s="560" t="s">
        <v>1056</v>
      </c>
      <c r="H167" s="560"/>
      <c r="I167" s="560" t="s">
        <v>1057</v>
      </c>
      <c r="J167" s="560" t="s">
        <v>1058</v>
      </c>
      <c r="K167" s="560" t="s">
        <v>1059</v>
      </c>
      <c r="L167" s="561">
        <v>209.33</v>
      </c>
      <c r="M167" s="561">
        <v>418.66</v>
      </c>
      <c r="N167" s="560">
        <v>2</v>
      </c>
      <c r="O167" s="625">
        <v>0.5</v>
      </c>
      <c r="P167" s="561">
        <v>418.66</v>
      </c>
      <c r="Q167" s="576">
        <v>1</v>
      </c>
      <c r="R167" s="560">
        <v>2</v>
      </c>
      <c r="S167" s="576">
        <v>1</v>
      </c>
      <c r="T167" s="625">
        <v>0.5</v>
      </c>
      <c r="U167" s="607">
        <v>1</v>
      </c>
    </row>
    <row r="168" spans="1:21" ht="14.4" customHeight="1" x14ac:dyDescent="0.3">
      <c r="A168" s="559">
        <v>22</v>
      </c>
      <c r="B168" s="560" t="s">
        <v>444</v>
      </c>
      <c r="C168" s="560">
        <v>89301222</v>
      </c>
      <c r="D168" s="623"/>
      <c r="E168" s="624" t="s">
        <v>1047</v>
      </c>
      <c r="F168" s="560" t="s">
        <v>1038</v>
      </c>
      <c r="G168" s="560" t="s">
        <v>1056</v>
      </c>
      <c r="H168" s="560"/>
      <c r="I168" s="560" t="s">
        <v>1362</v>
      </c>
      <c r="J168" s="560" t="s">
        <v>1363</v>
      </c>
      <c r="K168" s="560" t="s">
        <v>1364</v>
      </c>
      <c r="L168" s="561">
        <v>418.67</v>
      </c>
      <c r="M168" s="561">
        <v>837.34</v>
      </c>
      <c r="N168" s="560">
        <v>2</v>
      </c>
      <c r="O168" s="625">
        <v>0.5</v>
      </c>
      <c r="P168" s="561"/>
      <c r="Q168" s="576">
        <v>0</v>
      </c>
      <c r="R168" s="560"/>
      <c r="S168" s="576">
        <v>0</v>
      </c>
      <c r="T168" s="625"/>
      <c r="U168" s="607">
        <v>0</v>
      </c>
    </row>
    <row r="169" spans="1:21" ht="14.4" customHeight="1" x14ac:dyDescent="0.3">
      <c r="A169" s="559">
        <v>22</v>
      </c>
      <c r="B169" s="560" t="s">
        <v>444</v>
      </c>
      <c r="C169" s="560">
        <v>89301222</v>
      </c>
      <c r="D169" s="623"/>
      <c r="E169" s="624" t="s">
        <v>1047</v>
      </c>
      <c r="F169" s="560" t="s">
        <v>1038</v>
      </c>
      <c r="G169" s="560" t="s">
        <v>1064</v>
      </c>
      <c r="H169" s="560"/>
      <c r="I169" s="560" t="s">
        <v>1065</v>
      </c>
      <c r="J169" s="560" t="s">
        <v>1066</v>
      </c>
      <c r="K169" s="560" t="s">
        <v>1067</v>
      </c>
      <c r="L169" s="561">
        <v>157.47999999999999</v>
      </c>
      <c r="M169" s="561">
        <v>4566.92</v>
      </c>
      <c r="N169" s="560">
        <v>29</v>
      </c>
      <c r="O169" s="625">
        <v>13.5</v>
      </c>
      <c r="P169" s="561">
        <v>1732.28</v>
      </c>
      <c r="Q169" s="576">
        <v>0.37931034482758619</v>
      </c>
      <c r="R169" s="560">
        <v>11</v>
      </c>
      <c r="S169" s="576">
        <v>0.37931034482758619</v>
      </c>
      <c r="T169" s="625">
        <v>5</v>
      </c>
      <c r="U169" s="607">
        <v>0.37037037037037035</v>
      </c>
    </row>
    <row r="170" spans="1:21" ht="14.4" customHeight="1" x14ac:dyDescent="0.3">
      <c r="A170" s="559">
        <v>22</v>
      </c>
      <c r="B170" s="560" t="s">
        <v>444</v>
      </c>
      <c r="C170" s="560">
        <v>89301222</v>
      </c>
      <c r="D170" s="623"/>
      <c r="E170" s="624" t="s">
        <v>1047</v>
      </c>
      <c r="F170" s="560" t="s">
        <v>1038</v>
      </c>
      <c r="G170" s="560" t="s">
        <v>1365</v>
      </c>
      <c r="H170" s="560"/>
      <c r="I170" s="560" t="s">
        <v>1366</v>
      </c>
      <c r="J170" s="560" t="s">
        <v>1367</v>
      </c>
      <c r="K170" s="560" t="s">
        <v>1368</v>
      </c>
      <c r="L170" s="561">
        <v>91.14</v>
      </c>
      <c r="M170" s="561">
        <v>273.42</v>
      </c>
      <c r="N170" s="560">
        <v>3</v>
      </c>
      <c r="O170" s="625">
        <v>0.5</v>
      </c>
      <c r="P170" s="561"/>
      <c r="Q170" s="576">
        <v>0</v>
      </c>
      <c r="R170" s="560"/>
      <c r="S170" s="576">
        <v>0</v>
      </c>
      <c r="T170" s="625"/>
      <c r="U170" s="607">
        <v>0</v>
      </c>
    </row>
    <row r="171" spans="1:21" ht="14.4" customHeight="1" x14ac:dyDescent="0.3">
      <c r="A171" s="559">
        <v>22</v>
      </c>
      <c r="B171" s="560" t="s">
        <v>444</v>
      </c>
      <c r="C171" s="560">
        <v>89301222</v>
      </c>
      <c r="D171" s="623"/>
      <c r="E171" s="624" t="s">
        <v>1047</v>
      </c>
      <c r="F171" s="560" t="s">
        <v>1038</v>
      </c>
      <c r="G171" s="560" t="s">
        <v>1365</v>
      </c>
      <c r="H171" s="560"/>
      <c r="I171" s="560" t="s">
        <v>1366</v>
      </c>
      <c r="J171" s="560" t="s">
        <v>1369</v>
      </c>
      <c r="K171" s="560" t="s">
        <v>1368</v>
      </c>
      <c r="L171" s="561">
        <v>91.14</v>
      </c>
      <c r="M171" s="561">
        <v>273.42</v>
      </c>
      <c r="N171" s="560">
        <v>3</v>
      </c>
      <c r="O171" s="625">
        <v>0.5</v>
      </c>
      <c r="P171" s="561"/>
      <c r="Q171" s="576">
        <v>0</v>
      </c>
      <c r="R171" s="560"/>
      <c r="S171" s="576">
        <v>0</v>
      </c>
      <c r="T171" s="625"/>
      <c r="U171" s="607">
        <v>0</v>
      </c>
    </row>
    <row r="172" spans="1:21" ht="14.4" customHeight="1" x14ac:dyDescent="0.3">
      <c r="A172" s="559">
        <v>22</v>
      </c>
      <c r="B172" s="560" t="s">
        <v>444</v>
      </c>
      <c r="C172" s="560">
        <v>89301222</v>
      </c>
      <c r="D172" s="623"/>
      <c r="E172" s="624" t="s">
        <v>1047</v>
      </c>
      <c r="F172" s="560" t="s">
        <v>1038</v>
      </c>
      <c r="G172" s="560" t="s">
        <v>1068</v>
      </c>
      <c r="H172" s="560"/>
      <c r="I172" s="560" t="s">
        <v>1370</v>
      </c>
      <c r="J172" s="560" t="s">
        <v>1371</v>
      </c>
      <c r="K172" s="560" t="s">
        <v>1372</v>
      </c>
      <c r="L172" s="561">
        <v>0</v>
      </c>
      <c r="M172" s="561">
        <v>0</v>
      </c>
      <c r="N172" s="560">
        <v>1</v>
      </c>
      <c r="O172" s="625">
        <v>0.5</v>
      </c>
      <c r="P172" s="561">
        <v>0</v>
      </c>
      <c r="Q172" s="576"/>
      <c r="R172" s="560">
        <v>1</v>
      </c>
      <c r="S172" s="576">
        <v>1</v>
      </c>
      <c r="T172" s="625">
        <v>0.5</v>
      </c>
      <c r="U172" s="607">
        <v>1</v>
      </c>
    </row>
    <row r="173" spans="1:21" ht="14.4" customHeight="1" x14ac:dyDescent="0.3">
      <c r="A173" s="559">
        <v>22</v>
      </c>
      <c r="B173" s="560" t="s">
        <v>444</v>
      </c>
      <c r="C173" s="560">
        <v>89301222</v>
      </c>
      <c r="D173" s="623"/>
      <c r="E173" s="624" t="s">
        <v>1047</v>
      </c>
      <c r="F173" s="560" t="s">
        <v>1038</v>
      </c>
      <c r="G173" s="560" t="s">
        <v>1068</v>
      </c>
      <c r="H173" s="560"/>
      <c r="I173" s="560" t="s">
        <v>1373</v>
      </c>
      <c r="J173" s="560" t="s">
        <v>1371</v>
      </c>
      <c r="K173" s="560" t="s">
        <v>1374</v>
      </c>
      <c r="L173" s="561">
        <v>76.349999999999994</v>
      </c>
      <c r="M173" s="561">
        <v>76.349999999999994</v>
      </c>
      <c r="N173" s="560">
        <v>1</v>
      </c>
      <c r="O173" s="625">
        <v>0.5</v>
      </c>
      <c r="P173" s="561">
        <v>76.349999999999994</v>
      </c>
      <c r="Q173" s="576">
        <v>1</v>
      </c>
      <c r="R173" s="560">
        <v>1</v>
      </c>
      <c r="S173" s="576">
        <v>1</v>
      </c>
      <c r="T173" s="625">
        <v>0.5</v>
      </c>
      <c r="U173" s="607">
        <v>1</v>
      </c>
    </row>
    <row r="174" spans="1:21" ht="14.4" customHeight="1" x14ac:dyDescent="0.3">
      <c r="A174" s="559">
        <v>22</v>
      </c>
      <c r="B174" s="560" t="s">
        <v>444</v>
      </c>
      <c r="C174" s="560">
        <v>89301222</v>
      </c>
      <c r="D174" s="623"/>
      <c r="E174" s="624" t="s">
        <v>1047</v>
      </c>
      <c r="F174" s="560" t="s">
        <v>1038</v>
      </c>
      <c r="G174" s="560" t="s">
        <v>1068</v>
      </c>
      <c r="H174" s="560"/>
      <c r="I174" s="560" t="s">
        <v>1375</v>
      </c>
      <c r="J174" s="560" t="s">
        <v>1376</v>
      </c>
      <c r="K174" s="560" t="s">
        <v>1377</v>
      </c>
      <c r="L174" s="561">
        <v>0</v>
      </c>
      <c r="M174" s="561">
        <v>0</v>
      </c>
      <c r="N174" s="560">
        <v>1</v>
      </c>
      <c r="O174" s="625">
        <v>1</v>
      </c>
      <c r="P174" s="561"/>
      <c r="Q174" s="576"/>
      <c r="R174" s="560"/>
      <c r="S174" s="576">
        <v>0</v>
      </c>
      <c r="T174" s="625"/>
      <c r="U174" s="607">
        <v>0</v>
      </c>
    </row>
    <row r="175" spans="1:21" ht="14.4" customHeight="1" x14ac:dyDescent="0.3">
      <c r="A175" s="559">
        <v>22</v>
      </c>
      <c r="B175" s="560" t="s">
        <v>444</v>
      </c>
      <c r="C175" s="560">
        <v>89301222</v>
      </c>
      <c r="D175" s="623"/>
      <c r="E175" s="624" t="s">
        <v>1047</v>
      </c>
      <c r="F175" s="560" t="s">
        <v>1038</v>
      </c>
      <c r="G175" s="560" t="s">
        <v>1068</v>
      </c>
      <c r="H175" s="560"/>
      <c r="I175" s="560" t="s">
        <v>1378</v>
      </c>
      <c r="J175" s="560" t="s">
        <v>1376</v>
      </c>
      <c r="K175" s="560" t="s">
        <v>1379</v>
      </c>
      <c r="L175" s="561">
        <v>97.18</v>
      </c>
      <c r="M175" s="561">
        <v>194.36</v>
      </c>
      <c r="N175" s="560">
        <v>2</v>
      </c>
      <c r="O175" s="625">
        <v>2</v>
      </c>
      <c r="P175" s="561">
        <v>97.18</v>
      </c>
      <c r="Q175" s="576">
        <v>0.5</v>
      </c>
      <c r="R175" s="560">
        <v>1</v>
      </c>
      <c r="S175" s="576">
        <v>0.5</v>
      </c>
      <c r="T175" s="625">
        <v>1</v>
      </c>
      <c r="U175" s="607">
        <v>0.5</v>
      </c>
    </row>
    <row r="176" spans="1:21" ht="14.4" customHeight="1" x14ac:dyDescent="0.3">
      <c r="A176" s="559">
        <v>22</v>
      </c>
      <c r="B176" s="560" t="s">
        <v>444</v>
      </c>
      <c r="C176" s="560">
        <v>89301222</v>
      </c>
      <c r="D176" s="623"/>
      <c r="E176" s="624" t="s">
        <v>1047</v>
      </c>
      <c r="F176" s="560" t="s">
        <v>1038</v>
      </c>
      <c r="G176" s="560" t="s">
        <v>1068</v>
      </c>
      <c r="H176" s="560"/>
      <c r="I176" s="560" t="s">
        <v>1380</v>
      </c>
      <c r="J176" s="560" t="s">
        <v>1381</v>
      </c>
      <c r="K176" s="560" t="s">
        <v>1382</v>
      </c>
      <c r="L176" s="561">
        <v>173.54</v>
      </c>
      <c r="M176" s="561">
        <v>867.7</v>
      </c>
      <c r="N176" s="560">
        <v>5</v>
      </c>
      <c r="O176" s="625">
        <v>4</v>
      </c>
      <c r="P176" s="561">
        <v>520.62</v>
      </c>
      <c r="Q176" s="576">
        <v>0.6</v>
      </c>
      <c r="R176" s="560">
        <v>3</v>
      </c>
      <c r="S176" s="576">
        <v>0.6</v>
      </c>
      <c r="T176" s="625">
        <v>2.5</v>
      </c>
      <c r="U176" s="607">
        <v>0.625</v>
      </c>
    </row>
    <row r="177" spans="1:21" ht="14.4" customHeight="1" x14ac:dyDescent="0.3">
      <c r="A177" s="559">
        <v>22</v>
      </c>
      <c r="B177" s="560" t="s">
        <v>444</v>
      </c>
      <c r="C177" s="560">
        <v>89301222</v>
      </c>
      <c r="D177" s="623"/>
      <c r="E177" s="624" t="s">
        <v>1047</v>
      </c>
      <c r="F177" s="560" t="s">
        <v>1038</v>
      </c>
      <c r="G177" s="560" t="s">
        <v>1068</v>
      </c>
      <c r="H177" s="560"/>
      <c r="I177" s="560" t="s">
        <v>471</v>
      </c>
      <c r="J177" s="560" t="s">
        <v>1001</v>
      </c>
      <c r="K177" s="560" t="s">
        <v>1002</v>
      </c>
      <c r="L177" s="561">
        <v>86.76</v>
      </c>
      <c r="M177" s="561">
        <v>607.32000000000005</v>
      </c>
      <c r="N177" s="560">
        <v>7</v>
      </c>
      <c r="O177" s="625">
        <v>6</v>
      </c>
      <c r="P177" s="561">
        <v>347.04</v>
      </c>
      <c r="Q177" s="576">
        <v>0.5714285714285714</v>
      </c>
      <c r="R177" s="560">
        <v>4</v>
      </c>
      <c r="S177" s="576">
        <v>0.5714285714285714</v>
      </c>
      <c r="T177" s="625">
        <v>4</v>
      </c>
      <c r="U177" s="607">
        <v>0.66666666666666663</v>
      </c>
    </row>
    <row r="178" spans="1:21" ht="14.4" customHeight="1" x14ac:dyDescent="0.3">
      <c r="A178" s="559">
        <v>22</v>
      </c>
      <c r="B178" s="560" t="s">
        <v>444</v>
      </c>
      <c r="C178" s="560">
        <v>89301222</v>
      </c>
      <c r="D178" s="623"/>
      <c r="E178" s="624" t="s">
        <v>1047</v>
      </c>
      <c r="F178" s="560" t="s">
        <v>1038</v>
      </c>
      <c r="G178" s="560" t="s">
        <v>1068</v>
      </c>
      <c r="H178" s="560"/>
      <c r="I178" s="560" t="s">
        <v>1127</v>
      </c>
      <c r="J178" s="560" t="s">
        <v>1128</v>
      </c>
      <c r="K178" s="560" t="s">
        <v>1129</v>
      </c>
      <c r="L178" s="561">
        <v>65.069999999999993</v>
      </c>
      <c r="M178" s="561">
        <v>910.9799999999999</v>
      </c>
      <c r="N178" s="560">
        <v>14</v>
      </c>
      <c r="O178" s="625">
        <v>9</v>
      </c>
      <c r="P178" s="561">
        <v>520.55999999999995</v>
      </c>
      <c r="Q178" s="576">
        <v>0.5714285714285714</v>
      </c>
      <c r="R178" s="560">
        <v>8</v>
      </c>
      <c r="S178" s="576">
        <v>0.5714285714285714</v>
      </c>
      <c r="T178" s="625">
        <v>5.5</v>
      </c>
      <c r="U178" s="607">
        <v>0.61111111111111116</v>
      </c>
    </row>
    <row r="179" spans="1:21" ht="14.4" customHeight="1" x14ac:dyDescent="0.3">
      <c r="A179" s="559">
        <v>22</v>
      </c>
      <c r="B179" s="560" t="s">
        <v>444</v>
      </c>
      <c r="C179" s="560">
        <v>89301222</v>
      </c>
      <c r="D179" s="623"/>
      <c r="E179" s="624" t="s">
        <v>1047</v>
      </c>
      <c r="F179" s="560" t="s">
        <v>1038</v>
      </c>
      <c r="G179" s="560" t="s">
        <v>1068</v>
      </c>
      <c r="H179" s="560"/>
      <c r="I179" s="560" t="s">
        <v>727</v>
      </c>
      <c r="J179" s="560" t="s">
        <v>728</v>
      </c>
      <c r="K179" s="560" t="s">
        <v>729</v>
      </c>
      <c r="L179" s="561">
        <v>108.46</v>
      </c>
      <c r="M179" s="561">
        <v>3470.7200000000003</v>
      </c>
      <c r="N179" s="560">
        <v>32</v>
      </c>
      <c r="O179" s="625">
        <v>25</v>
      </c>
      <c r="P179" s="561">
        <v>759.22</v>
      </c>
      <c r="Q179" s="576">
        <v>0.21875</v>
      </c>
      <c r="R179" s="560">
        <v>7</v>
      </c>
      <c r="S179" s="576">
        <v>0.21875</v>
      </c>
      <c r="T179" s="625">
        <v>7</v>
      </c>
      <c r="U179" s="607">
        <v>0.28000000000000003</v>
      </c>
    </row>
    <row r="180" spans="1:21" ht="14.4" customHeight="1" x14ac:dyDescent="0.3">
      <c r="A180" s="559">
        <v>22</v>
      </c>
      <c r="B180" s="560" t="s">
        <v>444</v>
      </c>
      <c r="C180" s="560">
        <v>89301222</v>
      </c>
      <c r="D180" s="623"/>
      <c r="E180" s="624" t="s">
        <v>1047</v>
      </c>
      <c r="F180" s="560" t="s">
        <v>1038</v>
      </c>
      <c r="G180" s="560" t="s">
        <v>1068</v>
      </c>
      <c r="H180" s="560"/>
      <c r="I180" s="560" t="s">
        <v>1383</v>
      </c>
      <c r="J180" s="560" t="s">
        <v>1384</v>
      </c>
      <c r="K180" s="560" t="s">
        <v>1385</v>
      </c>
      <c r="L180" s="561">
        <v>65.069999999999993</v>
      </c>
      <c r="M180" s="561">
        <v>130.13999999999999</v>
      </c>
      <c r="N180" s="560">
        <v>2</v>
      </c>
      <c r="O180" s="625">
        <v>2</v>
      </c>
      <c r="P180" s="561">
        <v>65.069999999999993</v>
      </c>
      <c r="Q180" s="576">
        <v>0.5</v>
      </c>
      <c r="R180" s="560">
        <v>1</v>
      </c>
      <c r="S180" s="576">
        <v>0.5</v>
      </c>
      <c r="T180" s="625">
        <v>1</v>
      </c>
      <c r="U180" s="607">
        <v>0.5</v>
      </c>
    </row>
    <row r="181" spans="1:21" ht="14.4" customHeight="1" x14ac:dyDescent="0.3">
      <c r="A181" s="559">
        <v>22</v>
      </c>
      <c r="B181" s="560" t="s">
        <v>444</v>
      </c>
      <c r="C181" s="560">
        <v>89301222</v>
      </c>
      <c r="D181" s="623"/>
      <c r="E181" s="624" t="s">
        <v>1047</v>
      </c>
      <c r="F181" s="560" t="s">
        <v>1038</v>
      </c>
      <c r="G181" s="560" t="s">
        <v>1068</v>
      </c>
      <c r="H181" s="560"/>
      <c r="I181" s="560" t="s">
        <v>608</v>
      </c>
      <c r="J181" s="560" t="s">
        <v>1005</v>
      </c>
      <c r="K181" s="560" t="s">
        <v>1006</v>
      </c>
      <c r="L181" s="561">
        <v>108.46</v>
      </c>
      <c r="M181" s="561">
        <v>108.46</v>
      </c>
      <c r="N181" s="560">
        <v>1</v>
      </c>
      <c r="O181" s="625">
        <v>1</v>
      </c>
      <c r="P181" s="561"/>
      <c r="Q181" s="576">
        <v>0</v>
      </c>
      <c r="R181" s="560"/>
      <c r="S181" s="576">
        <v>0</v>
      </c>
      <c r="T181" s="625"/>
      <c r="U181" s="607">
        <v>0</v>
      </c>
    </row>
    <row r="182" spans="1:21" ht="14.4" customHeight="1" x14ac:dyDescent="0.3">
      <c r="A182" s="559">
        <v>22</v>
      </c>
      <c r="B182" s="560" t="s">
        <v>444</v>
      </c>
      <c r="C182" s="560">
        <v>89301222</v>
      </c>
      <c r="D182" s="623"/>
      <c r="E182" s="624" t="s">
        <v>1047</v>
      </c>
      <c r="F182" s="560" t="s">
        <v>1038</v>
      </c>
      <c r="G182" s="560" t="s">
        <v>1068</v>
      </c>
      <c r="H182" s="560"/>
      <c r="I182" s="560" t="s">
        <v>723</v>
      </c>
      <c r="J182" s="560" t="s">
        <v>724</v>
      </c>
      <c r="K182" s="560" t="s">
        <v>1007</v>
      </c>
      <c r="L182" s="561">
        <v>130.15</v>
      </c>
      <c r="M182" s="561">
        <v>23296.849999999969</v>
      </c>
      <c r="N182" s="560">
        <v>179</v>
      </c>
      <c r="O182" s="625">
        <v>134</v>
      </c>
      <c r="P182" s="561">
        <v>8589.8999999999942</v>
      </c>
      <c r="Q182" s="576">
        <v>0.3687150837988829</v>
      </c>
      <c r="R182" s="560">
        <v>66</v>
      </c>
      <c r="S182" s="576">
        <v>0.36871508379888268</v>
      </c>
      <c r="T182" s="625">
        <v>46.5</v>
      </c>
      <c r="U182" s="607">
        <v>0.34701492537313433</v>
      </c>
    </row>
    <row r="183" spans="1:21" ht="14.4" customHeight="1" x14ac:dyDescent="0.3">
      <c r="A183" s="559">
        <v>22</v>
      </c>
      <c r="B183" s="560" t="s">
        <v>444</v>
      </c>
      <c r="C183" s="560">
        <v>89301222</v>
      </c>
      <c r="D183" s="623"/>
      <c r="E183" s="624" t="s">
        <v>1047</v>
      </c>
      <c r="F183" s="560" t="s">
        <v>1038</v>
      </c>
      <c r="G183" s="560" t="s">
        <v>1068</v>
      </c>
      <c r="H183" s="560"/>
      <c r="I183" s="560" t="s">
        <v>709</v>
      </c>
      <c r="J183" s="560" t="s">
        <v>710</v>
      </c>
      <c r="K183" s="560" t="s">
        <v>1008</v>
      </c>
      <c r="L183" s="561">
        <v>50.57</v>
      </c>
      <c r="M183" s="561">
        <v>404.56</v>
      </c>
      <c r="N183" s="560">
        <v>8</v>
      </c>
      <c r="O183" s="625">
        <v>5.5</v>
      </c>
      <c r="P183" s="561">
        <v>101.14</v>
      </c>
      <c r="Q183" s="576">
        <v>0.25</v>
      </c>
      <c r="R183" s="560">
        <v>2</v>
      </c>
      <c r="S183" s="576">
        <v>0.25</v>
      </c>
      <c r="T183" s="625">
        <v>1.5</v>
      </c>
      <c r="U183" s="607">
        <v>0.27272727272727271</v>
      </c>
    </row>
    <row r="184" spans="1:21" ht="14.4" customHeight="1" x14ac:dyDescent="0.3">
      <c r="A184" s="559">
        <v>22</v>
      </c>
      <c r="B184" s="560" t="s">
        <v>444</v>
      </c>
      <c r="C184" s="560">
        <v>89301222</v>
      </c>
      <c r="D184" s="623"/>
      <c r="E184" s="624" t="s">
        <v>1047</v>
      </c>
      <c r="F184" s="560" t="s">
        <v>1038</v>
      </c>
      <c r="G184" s="560" t="s">
        <v>1068</v>
      </c>
      <c r="H184" s="560"/>
      <c r="I184" s="560" t="s">
        <v>712</v>
      </c>
      <c r="J184" s="560" t="s">
        <v>713</v>
      </c>
      <c r="K184" s="560" t="s">
        <v>1009</v>
      </c>
      <c r="L184" s="561">
        <v>86.76</v>
      </c>
      <c r="M184" s="561">
        <v>14315.400000000025</v>
      </c>
      <c r="N184" s="560">
        <v>165</v>
      </c>
      <c r="O184" s="625">
        <v>119</v>
      </c>
      <c r="P184" s="561">
        <v>4511.5200000000059</v>
      </c>
      <c r="Q184" s="576">
        <v>0.31515151515151502</v>
      </c>
      <c r="R184" s="560">
        <v>52</v>
      </c>
      <c r="S184" s="576">
        <v>0.31515151515151513</v>
      </c>
      <c r="T184" s="625">
        <v>38</v>
      </c>
      <c r="U184" s="607">
        <v>0.31932773109243695</v>
      </c>
    </row>
    <row r="185" spans="1:21" ht="14.4" customHeight="1" x14ac:dyDescent="0.3">
      <c r="A185" s="559">
        <v>22</v>
      </c>
      <c r="B185" s="560" t="s">
        <v>444</v>
      </c>
      <c r="C185" s="560">
        <v>89301222</v>
      </c>
      <c r="D185" s="623"/>
      <c r="E185" s="624" t="s">
        <v>1047</v>
      </c>
      <c r="F185" s="560" t="s">
        <v>1038</v>
      </c>
      <c r="G185" s="560" t="s">
        <v>1068</v>
      </c>
      <c r="H185" s="560"/>
      <c r="I185" s="560" t="s">
        <v>612</v>
      </c>
      <c r="J185" s="560" t="s">
        <v>1010</v>
      </c>
      <c r="K185" s="560" t="s">
        <v>1011</v>
      </c>
      <c r="L185" s="561">
        <v>50.57</v>
      </c>
      <c r="M185" s="561">
        <v>101.14</v>
      </c>
      <c r="N185" s="560">
        <v>2</v>
      </c>
      <c r="O185" s="625">
        <v>1</v>
      </c>
      <c r="P185" s="561"/>
      <c r="Q185" s="576">
        <v>0</v>
      </c>
      <c r="R185" s="560"/>
      <c r="S185" s="576">
        <v>0</v>
      </c>
      <c r="T185" s="625"/>
      <c r="U185" s="607">
        <v>0</v>
      </c>
    </row>
    <row r="186" spans="1:21" ht="14.4" customHeight="1" x14ac:dyDescent="0.3">
      <c r="A186" s="559">
        <v>22</v>
      </c>
      <c r="B186" s="560" t="s">
        <v>444</v>
      </c>
      <c r="C186" s="560">
        <v>89301222</v>
      </c>
      <c r="D186" s="623"/>
      <c r="E186" s="624" t="s">
        <v>1047</v>
      </c>
      <c r="F186" s="560" t="s">
        <v>1038</v>
      </c>
      <c r="G186" s="560" t="s">
        <v>1068</v>
      </c>
      <c r="H186" s="560"/>
      <c r="I186" s="560" t="s">
        <v>1073</v>
      </c>
      <c r="J186" s="560" t="s">
        <v>1279</v>
      </c>
      <c r="K186" s="560" t="s">
        <v>1007</v>
      </c>
      <c r="L186" s="561">
        <v>130.15</v>
      </c>
      <c r="M186" s="561">
        <v>390.45000000000005</v>
      </c>
      <c r="N186" s="560">
        <v>3</v>
      </c>
      <c r="O186" s="625">
        <v>2</v>
      </c>
      <c r="P186" s="561">
        <v>130.15</v>
      </c>
      <c r="Q186" s="576">
        <v>0.33333333333333331</v>
      </c>
      <c r="R186" s="560">
        <v>1</v>
      </c>
      <c r="S186" s="576">
        <v>0.33333333333333331</v>
      </c>
      <c r="T186" s="625">
        <v>1</v>
      </c>
      <c r="U186" s="607">
        <v>0.5</v>
      </c>
    </row>
    <row r="187" spans="1:21" ht="14.4" customHeight="1" x14ac:dyDescent="0.3">
      <c r="A187" s="559">
        <v>22</v>
      </c>
      <c r="B187" s="560" t="s">
        <v>444</v>
      </c>
      <c r="C187" s="560">
        <v>89301222</v>
      </c>
      <c r="D187" s="623"/>
      <c r="E187" s="624" t="s">
        <v>1047</v>
      </c>
      <c r="F187" s="560" t="s">
        <v>1038</v>
      </c>
      <c r="G187" s="560" t="s">
        <v>1068</v>
      </c>
      <c r="H187" s="560"/>
      <c r="I187" s="560" t="s">
        <v>1073</v>
      </c>
      <c r="J187" s="560" t="s">
        <v>1074</v>
      </c>
      <c r="K187" s="560" t="s">
        <v>1007</v>
      </c>
      <c r="L187" s="561">
        <v>130.15</v>
      </c>
      <c r="M187" s="561">
        <v>2212.5500000000002</v>
      </c>
      <c r="N187" s="560">
        <v>17</v>
      </c>
      <c r="O187" s="625">
        <v>12.5</v>
      </c>
      <c r="P187" s="561">
        <v>1041.2</v>
      </c>
      <c r="Q187" s="576">
        <v>0.47058823529411764</v>
      </c>
      <c r="R187" s="560">
        <v>8</v>
      </c>
      <c r="S187" s="576">
        <v>0.47058823529411764</v>
      </c>
      <c r="T187" s="625">
        <v>6.5</v>
      </c>
      <c r="U187" s="607">
        <v>0.52</v>
      </c>
    </row>
    <row r="188" spans="1:21" ht="14.4" customHeight="1" x14ac:dyDescent="0.3">
      <c r="A188" s="559">
        <v>22</v>
      </c>
      <c r="B188" s="560" t="s">
        <v>444</v>
      </c>
      <c r="C188" s="560">
        <v>89301222</v>
      </c>
      <c r="D188" s="623"/>
      <c r="E188" s="624" t="s">
        <v>1047</v>
      </c>
      <c r="F188" s="560" t="s">
        <v>1038</v>
      </c>
      <c r="G188" s="560" t="s">
        <v>1068</v>
      </c>
      <c r="H188" s="560"/>
      <c r="I188" s="560" t="s">
        <v>1075</v>
      </c>
      <c r="J188" s="560" t="s">
        <v>1074</v>
      </c>
      <c r="K188" s="560" t="s">
        <v>1076</v>
      </c>
      <c r="L188" s="561">
        <v>0</v>
      </c>
      <c r="M188" s="561">
        <v>0</v>
      </c>
      <c r="N188" s="560">
        <v>1</v>
      </c>
      <c r="O188" s="625">
        <v>1</v>
      </c>
      <c r="P188" s="561"/>
      <c r="Q188" s="576"/>
      <c r="R188" s="560"/>
      <c r="S188" s="576">
        <v>0</v>
      </c>
      <c r="T188" s="625"/>
      <c r="U188" s="607">
        <v>0</v>
      </c>
    </row>
    <row r="189" spans="1:21" ht="14.4" customHeight="1" x14ac:dyDescent="0.3">
      <c r="A189" s="559">
        <v>22</v>
      </c>
      <c r="B189" s="560" t="s">
        <v>444</v>
      </c>
      <c r="C189" s="560">
        <v>89301222</v>
      </c>
      <c r="D189" s="623"/>
      <c r="E189" s="624" t="s">
        <v>1047</v>
      </c>
      <c r="F189" s="560" t="s">
        <v>1038</v>
      </c>
      <c r="G189" s="560" t="s">
        <v>1068</v>
      </c>
      <c r="H189" s="560"/>
      <c r="I189" s="560" t="s">
        <v>624</v>
      </c>
      <c r="J189" s="560" t="s">
        <v>1012</v>
      </c>
      <c r="K189" s="560" t="s">
        <v>1013</v>
      </c>
      <c r="L189" s="561">
        <v>86.76</v>
      </c>
      <c r="M189" s="561">
        <v>1648.44</v>
      </c>
      <c r="N189" s="560">
        <v>19</v>
      </c>
      <c r="O189" s="625">
        <v>15.5</v>
      </c>
      <c r="P189" s="561">
        <v>607.32000000000005</v>
      </c>
      <c r="Q189" s="576">
        <v>0.36842105263157898</v>
      </c>
      <c r="R189" s="560">
        <v>7</v>
      </c>
      <c r="S189" s="576">
        <v>0.36842105263157893</v>
      </c>
      <c r="T189" s="625">
        <v>6.5</v>
      </c>
      <c r="U189" s="607">
        <v>0.41935483870967744</v>
      </c>
    </row>
    <row r="190" spans="1:21" ht="14.4" customHeight="1" x14ac:dyDescent="0.3">
      <c r="A190" s="559">
        <v>22</v>
      </c>
      <c r="B190" s="560" t="s">
        <v>444</v>
      </c>
      <c r="C190" s="560">
        <v>89301222</v>
      </c>
      <c r="D190" s="623"/>
      <c r="E190" s="624" t="s">
        <v>1047</v>
      </c>
      <c r="F190" s="560" t="s">
        <v>1038</v>
      </c>
      <c r="G190" s="560" t="s">
        <v>1068</v>
      </c>
      <c r="H190" s="560"/>
      <c r="I190" s="560" t="s">
        <v>1281</v>
      </c>
      <c r="J190" s="560" t="s">
        <v>1001</v>
      </c>
      <c r="K190" s="560" t="s">
        <v>1002</v>
      </c>
      <c r="L190" s="561">
        <v>86.76</v>
      </c>
      <c r="M190" s="561">
        <v>694.08000000000015</v>
      </c>
      <c r="N190" s="560">
        <v>8</v>
      </c>
      <c r="O190" s="625">
        <v>7</v>
      </c>
      <c r="P190" s="561">
        <v>260.28000000000003</v>
      </c>
      <c r="Q190" s="576">
        <v>0.37499999999999994</v>
      </c>
      <c r="R190" s="560">
        <v>3</v>
      </c>
      <c r="S190" s="576">
        <v>0.375</v>
      </c>
      <c r="T190" s="625">
        <v>3</v>
      </c>
      <c r="U190" s="607">
        <v>0.42857142857142855</v>
      </c>
    </row>
    <row r="191" spans="1:21" ht="14.4" customHeight="1" x14ac:dyDescent="0.3">
      <c r="A191" s="559">
        <v>22</v>
      </c>
      <c r="B191" s="560" t="s">
        <v>444</v>
      </c>
      <c r="C191" s="560">
        <v>89301222</v>
      </c>
      <c r="D191" s="623"/>
      <c r="E191" s="624" t="s">
        <v>1047</v>
      </c>
      <c r="F191" s="560" t="s">
        <v>1038</v>
      </c>
      <c r="G191" s="560" t="s">
        <v>1386</v>
      </c>
      <c r="H191" s="560"/>
      <c r="I191" s="560" t="s">
        <v>1387</v>
      </c>
      <c r="J191" s="560" t="s">
        <v>1388</v>
      </c>
      <c r="K191" s="560" t="s">
        <v>1389</v>
      </c>
      <c r="L191" s="561">
        <v>0</v>
      </c>
      <c r="M191" s="561">
        <v>0</v>
      </c>
      <c r="N191" s="560">
        <v>3</v>
      </c>
      <c r="O191" s="625">
        <v>1</v>
      </c>
      <c r="P191" s="561"/>
      <c r="Q191" s="576"/>
      <c r="R191" s="560"/>
      <c r="S191" s="576">
        <v>0</v>
      </c>
      <c r="T191" s="625"/>
      <c r="U191" s="607">
        <v>0</v>
      </c>
    </row>
    <row r="192" spans="1:21" ht="14.4" customHeight="1" x14ac:dyDescent="0.3">
      <c r="A192" s="559">
        <v>22</v>
      </c>
      <c r="B192" s="560" t="s">
        <v>444</v>
      </c>
      <c r="C192" s="560">
        <v>89301222</v>
      </c>
      <c r="D192" s="623"/>
      <c r="E192" s="624" t="s">
        <v>1047</v>
      </c>
      <c r="F192" s="560" t="s">
        <v>1038</v>
      </c>
      <c r="G192" s="560" t="s">
        <v>1390</v>
      </c>
      <c r="H192" s="560"/>
      <c r="I192" s="560" t="s">
        <v>1391</v>
      </c>
      <c r="J192" s="560" t="s">
        <v>1392</v>
      </c>
      <c r="K192" s="560" t="s">
        <v>1393</v>
      </c>
      <c r="L192" s="561">
        <v>0</v>
      </c>
      <c r="M192" s="561">
        <v>0</v>
      </c>
      <c r="N192" s="560">
        <v>1</v>
      </c>
      <c r="O192" s="625">
        <v>0.5</v>
      </c>
      <c r="P192" s="561"/>
      <c r="Q192" s="576"/>
      <c r="R192" s="560"/>
      <c r="S192" s="576">
        <v>0</v>
      </c>
      <c r="T192" s="625"/>
      <c r="U192" s="607">
        <v>0</v>
      </c>
    </row>
    <row r="193" spans="1:21" ht="14.4" customHeight="1" x14ac:dyDescent="0.3">
      <c r="A193" s="559">
        <v>22</v>
      </c>
      <c r="B193" s="560" t="s">
        <v>444</v>
      </c>
      <c r="C193" s="560">
        <v>89301222</v>
      </c>
      <c r="D193" s="623"/>
      <c r="E193" s="624" t="s">
        <v>1047</v>
      </c>
      <c r="F193" s="560" t="s">
        <v>1038</v>
      </c>
      <c r="G193" s="560" t="s">
        <v>1312</v>
      </c>
      <c r="H193" s="560"/>
      <c r="I193" s="560" t="s">
        <v>1394</v>
      </c>
      <c r="J193" s="560" t="s">
        <v>1395</v>
      </c>
      <c r="K193" s="560" t="s">
        <v>1396</v>
      </c>
      <c r="L193" s="561">
        <v>0</v>
      </c>
      <c r="M193" s="561">
        <v>0</v>
      </c>
      <c r="N193" s="560">
        <v>2</v>
      </c>
      <c r="O193" s="625">
        <v>0.5</v>
      </c>
      <c r="P193" s="561">
        <v>0</v>
      </c>
      <c r="Q193" s="576"/>
      <c r="R193" s="560">
        <v>2</v>
      </c>
      <c r="S193" s="576">
        <v>1</v>
      </c>
      <c r="T193" s="625">
        <v>0.5</v>
      </c>
      <c r="U193" s="607">
        <v>1</v>
      </c>
    </row>
    <row r="194" spans="1:21" ht="14.4" customHeight="1" x14ac:dyDescent="0.3">
      <c r="A194" s="559">
        <v>22</v>
      </c>
      <c r="B194" s="560" t="s">
        <v>444</v>
      </c>
      <c r="C194" s="560">
        <v>89301222</v>
      </c>
      <c r="D194" s="623"/>
      <c r="E194" s="624" t="s">
        <v>1047</v>
      </c>
      <c r="F194" s="560" t="s">
        <v>1038</v>
      </c>
      <c r="G194" s="560" t="s">
        <v>1312</v>
      </c>
      <c r="H194" s="560"/>
      <c r="I194" s="560" t="s">
        <v>1397</v>
      </c>
      <c r="J194" s="560" t="s">
        <v>1398</v>
      </c>
      <c r="K194" s="560" t="s">
        <v>1399</v>
      </c>
      <c r="L194" s="561">
        <v>161.16999999999999</v>
      </c>
      <c r="M194" s="561">
        <v>483.51</v>
      </c>
      <c r="N194" s="560">
        <v>3</v>
      </c>
      <c r="O194" s="625">
        <v>1</v>
      </c>
      <c r="P194" s="561">
        <v>483.51</v>
      </c>
      <c r="Q194" s="576">
        <v>1</v>
      </c>
      <c r="R194" s="560">
        <v>3</v>
      </c>
      <c r="S194" s="576">
        <v>1</v>
      </c>
      <c r="T194" s="625">
        <v>1</v>
      </c>
      <c r="U194" s="607">
        <v>1</v>
      </c>
    </row>
    <row r="195" spans="1:21" ht="14.4" customHeight="1" x14ac:dyDescent="0.3">
      <c r="A195" s="559">
        <v>22</v>
      </c>
      <c r="B195" s="560" t="s">
        <v>444</v>
      </c>
      <c r="C195" s="560">
        <v>89301222</v>
      </c>
      <c r="D195" s="623"/>
      <c r="E195" s="624" t="s">
        <v>1047</v>
      </c>
      <c r="F195" s="560" t="s">
        <v>1038</v>
      </c>
      <c r="G195" s="560" t="s">
        <v>1400</v>
      </c>
      <c r="H195" s="560"/>
      <c r="I195" s="560" t="s">
        <v>1401</v>
      </c>
      <c r="J195" s="560" t="s">
        <v>1402</v>
      </c>
      <c r="K195" s="560" t="s">
        <v>1403</v>
      </c>
      <c r="L195" s="561">
        <v>0</v>
      </c>
      <c r="M195" s="561">
        <v>0</v>
      </c>
      <c r="N195" s="560">
        <v>1</v>
      </c>
      <c r="O195" s="625">
        <v>1</v>
      </c>
      <c r="P195" s="561">
        <v>0</v>
      </c>
      <c r="Q195" s="576"/>
      <c r="R195" s="560">
        <v>1</v>
      </c>
      <c r="S195" s="576">
        <v>1</v>
      </c>
      <c r="T195" s="625">
        <v>1</v>
      </c>
      <c r="U195" s="607">
        <v>1</v>
      </c>
    </row>
    <row r="196" spans="1:21" ht="14.4" customHeight="1" x14ac:dyDescent="0.3">
      <c r="A196" s="559">
        <v>22</v>
      </c>
      <c r="B196" s="560" t="s">
        <v>444</v>
      </c>
      <c r="C196" s="560">
        <v>89301222</v>
      </c>
      <c r="D196" s="623"/>
      <c r="E196" s="624" t="s">
        <v>1047</v>
      </c>
      <c r="F196" s="560" t="s">
        <v>1038</v>
      </c>
      <c r="G196" s="560" t="s">
        <v>1320</v>
      </c>
      <c r="H196" s="560"/>
      <c r="I196" s="560" t="s">
        <v>1404</v>
      </c>
      <c r="J196" s="560" t="s">
        <v>1405</v>
      </c>
      <c r="K196" s="560" t="s">
        <v>562</v>
      </c>
      <c r="L196" s="561">
        <v>0</v>
      </c>
      <c r="M196" s="561">
        <v>0</v>
      </c>
      <c r="N196" s="560">
        <v>2</v>
      </c>
      <c r="O196" s="625">
        <v>0.5</v>
      </c>
      <c r="P196" s="561">
        <v>0</v>
      </c>
      <c r="Q196" s="576"/>
      <c r="R196" s="560">
        <v>2</v>
      </c>
      <c r="S196" s="576">
        <v>1</v>
      </c>
      <c r="T196" s="625">
        <v>0.5</v>
      </c>
      <c r="U196" s="607">
        <v>1</v>
      </c>
    </row>
    <row r="197" spans="1:21" ht="14.4" customHeight="1" x14ac:dyDescent="0.3">
      <c r="A197" s="559">
        <v>22</v>
      </c>
      <c r="B197" s="560" t="s">
        <v>444</v>
      </c>
      <c r="C197" s="560">
        <v>89301222</v>
      </c>
      <c r="D197" s="623"/>
      <c r="E197" s="624" t="s">
        <v>1048</v>
      </c>
      <c r="F197" s="560" t="s">
        <v>1038</v>
      </c>
      <c r="G197" s="560" t="s">
        <v>1406</v>
      </c>
      <c r="H197" s="560"/>
      <c r="I197" s="560" t="s">
        <v>1407</v>
      </c>
      <c r="J197" s="560" t="s">
        <v>1408</v>
      </c>
      <c r="K197" s="560" t="s">
        <v>1409</v>
      </c>
      <c r="L197" s="561">
        <v>0</v>
      </c>
      <c r="M197" s="561">
        <v>0</v>
      </c>
      <c r="N197" s="560">
        <v>1</v>
      </c>
      <c r="O197" s="625">
        <v>0.5</v>
      </c>
      <c r="P197" s="561">
        <v>0</v>
      </c>
      <c r="Q197" s="576"/>
      <c r="R197" s="560">
        <v>1</v>
      </c>
      <c r="S197" s="576">
        <v>1</v>
      </c>
      <c r="T197" s="625">
        <v>0.5</v>
      </c>
      <c r="U197" s="607">
        <v>1</v>
      </c>
    </row>
    <row r="198" spans="1:21" ht="14.4" customHeight="1" x14ac:dyDescent="0.3">
      <c r="A198" s="559">
        <v>22</v>
      </c>
      <c r="B198" s="560" t="s">
        <v>444</v>
      </c>
      <c r="C198" s="560">
        <v>89301222</v>
      </c>
      <c r="D198" s="623"/>
      <c r="E198" s="624" t="s">
        <v>1048</v>
      </c>
      <c r="F198" s="560" t="s">
        <v>1038</v>
      </c>
      <c r="G198" s="560" t="s">
        <v>1410</v>
      </c>
      <c r="H198" s="560"/>
      <c r="I198" s="560" t="s">
        <v>1411</v>
      </c>
      <c r="J198" s="560" t="s">
        <v>1412</v>
      </c>
      <c r="K198" s="560" t="s">
        <v>1413</v>
      </c>
      <c r="L198" s="561">
        <v>35.520000000000003</v>
      </c>
      <c r="M198" s="561">
        <v>35.520000000000003</v>
      </c>
      <c r="N198" s="560">
        <v>1</v>
      </c>
      <c r="O198" s="625">
        <v>0.5</v>
      </c>
      <c r="P198" s="561">
        <v>35.520000000000003</v>
      </c>
      <c r="Q198" s="576">
        <v>1</v>
      </c>
      <c r="R198" s="560">
        <v>1</v>
      </c>
      <c r="S198" s="576">
        <v>1</v>
      </c>
      <c r="T198" s="625">
        <v>0.5</v>
      </c>
      <c r="U198" s="607">
        <v>1</v>
      </c>
    </row>
    <row r="199" spans="1:21" ht="14.4" customHeight="1" x14ac:dyDescent="0.3">
      <c r="A199" s="559">
        <v>22</v>
      </c>
      <c r="B199" s="560" t="s">
        <v>444</v>
      </c>
      <c r="C199" s="560">
        <v>89301222</v>
      </c>
      <c r="D199" s="623"/>
      <c r="E199" s="624" t="s">
        <v>1048</v>
      </c>
      <c r="F199" s="560" t="s">
        <v>1038</v>
      </c>
      <c r="G199" s="560" t="s">
        <v>1414</v>
      </c>
      <c r="H199" s="560"/>
      <c r="I199" s="560" t="s">
        <v>1415</v>
      </c>
      <c r="J199" s="560" t="s">
        <v>1416</v>
      </c>
      <c r="K199" s="560" t="s">
        <v>1417</v>
      </c>
      <c r="L199" s="561">
        <v>120.46</v>
      </c>
      <c r="M199" s="561">
        <v>120.46</v>
      </c>
      <c r="N199" s="560">
        <v>1</v>
      </c>
      <c r="O199" s="625">
        <v>0.5</v>
      </c>
      <c r="P199" s="561">
        <v>120.46</v>
      </c>
      <c r="Q199" s="576">
        <v>1</v>
      </c>
      <c r="R199" s="560">
        <v>1</v>
      </c>
      <c r="S199" s="576">
        <v>1</v>
      </c>
      <c r="T199" s="625">
        <v>0.5</v>
      </c>
      <c r="U199" s="607">
        <v>1</v>
      </c>
    </row>
    <row r="200" spans="1:21" ht="14.4" customHeight="1" x14ac:dyDescent="0.3">
      <c r="A200" s="559">
        <v>22</v>
      </c>
      <c r="B200" s="560" t="s">
        <v>444</v>
      </c>
      <c r="C200" s="560">
        <v>89301222</v>
      </c>
      <c r="D200" s="623"/>
      <c r="E200" s="624" t="s">
        <v>1048</v>
      </c>
      <c r="F200" s="560" t="s">
        <v>1038</v>
      </c>
      <c r="G200" s="560" t="s">
        <v>1418</v>
      </c>
      <c r="H200" s="560"/>
      <c r="I200" s="560" t="s">
        <v>1419</v>
      </c>
      <c r="J200" s="560" t="s">
        <v>1420</v>
      </c>
      <c r="K200" s="560" t="s">
        <v>1421</v>
      </c>
      <c r="L200" s="561">
        <v>0</v>
      </c>
      <c r="M200" s="561">
        <v>0</v>
      </c>
      <c r="N200" s="560">
        <v>2</v>
      </c>
      <c r="O200" s="625">
        <v>1</v>
      </c>
      <c r="P200" s="561">
        <v>0</v>
      </c>
      <c r="Q200" s="576"/>
      <c r="R200" s="560">
        <v>2</v>
      </c>
      <c r="S200" s="576">
        <v>1</v>
      </c>
      <c r="T200" s="625">
        <v>1</v>
      </c>
      <c r="U200" s="607">
        <v>1</v>
      </c>
    </row>
    <row r="201" spans="1:21" ht="14.4" customHeight="1" x14ac:dyDescent="0.3">
      <c r="A201" s="559">
        <v>22</v>
      </c>
      <c r="B201" s="560" t="s">
        <v>444</v>
      </c>
      <c r="C201" s="560">
        <v>89301222</v>
      </c>
      <c r="D201" s="623"/>
      <c r="E201" s="624" t="s">
        <v>1048</v>
      </c>
      <c r="F201" s="560" t="s">
        <v>1038</v>
      </c>
      <c r="G201" s="560" t="s">
        <v>1222</v>
      </c>
      <c r="H201" s="560"/>
      <c r="I201" s="560" t="s">
        <v>1223</v>
      </c>
      <c r="J201" s="560" t="s">
        <v>1224</v>
      </c>
      <c r="K201" s="560" t="s">
        <v>1225</v>
      </c>
      <c r="L201" s="561">
        <v>23.72</v>
      </c>
      <c r="M201" s="561">
        <v>23.72</v>
      </c>
      <c r="N201" s="560">
        <v>1</v>
      </c>
      <c r="O201" s="625">
        <v>1</v>
      </c>
      <c r="P201" s="561">
        <v>23.72</v>
      </c>
      <c r="Q201" s="576">
        <v>1</v>
      </c>
      <c r="R201" s="560">
        <v>1</v>
      </c>
      <c r="S201" s="576">
        <v>1</v>
      </c>
      <c r="T201" s="625">
        <v>1</v>
      </c>
      <c r="U201" s="607">
        <v>1</v>
      </c>
    </row>
    <row r="202" spans="1:21" ht="14.4" customHeight="1" x14ac:dyDescent="0.3">
      <c r="A202" s="559">
        <v>22</v>
      </c>
      <c r="B202" s="560" t="s">
        <v>444</v>
      </c>
      <c r="C202" s="560">
        <v>89301222</v>
      </c>
      <c r="D202" s="623"/>
      <c r="E202" s="624" t="s">
        <v>1048</v>
      </c>
      <c r="F202" s="560" t="s">
        <v>1038</v>
      </c>
      <c r="G202" s="560" t="s">
        <v>1358</v>
      </c>
      <c r="H202" s="560"/>
      <c r="I202" s="560" t="s">
        <v>590</v>
      </c>
      <c r="J202" s="560" t="s">
        <v>591</v>
      </c>
      <c r="K202" s="560" t="s">
        <v>592</v>
      </c>
      <c r="L202" s="561">
        <v>0</v>
      </c>
      <c r="M202" s="561">
        <v>0</v>
      </c>
      <c r="N202" s="560">
        <v>1</v>
      </c>
      <c r="O202" s="625">
        <v>0.5</v>
      </c>
      <c r="P202" s="561">
        <v>0</v>
      </c>
      <c r="Q202" s="576"/>
      <c r="R202" s="560">
        <v>1</v>
      </c>
      <c r="S202" s="576">
        <v>1</v>
      </c>
      <c r="T202" s="625">
        <v>0.5</v>
      </c>
      <c r="U202" s="607">
        <v>1</v>
      </c>
    </row>
    <row r="203" spans="1:21" ht="14.4" customHeight="1" x14ac:dyDescent="0.3">
      <c r="A203" s="559">
        <v>22</v>
      </c>
      <c r="B203" s="560" t="s">
        <v>444</v>
      </c>
      <c r="C203" s="560">
        <v>89301222</v>
      </c>
      <c r="D203" s="623"/>
      <c r="E203" s="624" t="s">
        <v>1048</v>
      </c>
      <c r="F203" s="560" t="s">
        <v>1038</v>
      </c>
      <c r="G203" s="560" t="s">
        <v>1422</v>
      </c>
      <c r="H203" s="560"/>
      <c r="I203" s="560" t="s">
        <v>1423</v>
      </c>
      <c r="J203" s="560" t="s">
        <v>1424</v>
      </c>
      <c r="K203" s="560" t="s">
        <v>1425</v>
      </c>
      <c r="L203" s="561">
        <v>0</v>
      </c>
      <c r="M203" s="561">
        <v>0</v>
      </c>
      <c r="N203" s="560">
        <v>1</v>
      </c>
      <c r="O203" s="625">
        <v>1</v>
      </c>
      <c r="P203" s="561">
        <v>0</v>
      </c>
      <c r="Q203" s="576"/>
      <c r="R203" s="560">
        <v>1</v>
      </c>
      <c r="S203" s="576">
        <v>1</v>
      </c>
      <c r="T203" s="625">
        <v>1</v>
      </c>
      <c r="U203" s="607">
        <v>1</v>
      </c>
    </row>
    <row r="204" spans="1:21" ht="14.4" customHeight="1" x14ac:dyDescent="0.3">
      <c r="A204" s="559">
        <v>22</v>
      </c>
      <c r="B204" s="560" t="s">
        <v>444</v>
      </c>
      <c r="C204" s="560">
        <v>89301222</v>
      </c>
      <c r="D204" s="623"/>
      <c r="E204" s="624" t="s">
        <v>1048</v>
      </c>
      <c r="F204" s="560" t="s">
        <v>1038</v>
      </c>
      <c r="G204" s="560" t="s">
        <v>1286</v>
      </c>
      <c r="H204" s="560"/>
      <c r="I204" s="560" t="s">
        <v>1426</v>
      </c>
      <c r="J204" s="560" t="s">
        <v>698</v>
      </c>
      <c r="K204" s="560" t="s">
        <v>1427</v>
      </c>
      <c r="L204" s="561">
        <v>48.31</v>
      </c>
      <c r="M204" s="561">
        <v>48.31</v>
      </c>
      <c r="N204" s="560">
        <v>1</v>
      </c>
      <c r="O204" s="625">
        <v>0.5</v>
      </c>
      <c r="P204" s="561">
        <v>48.31</v>
      </c>
      <c r="Q204" s="576">
        <v>1</v>
      </c>
      <c r="R204" s="560">
        <v>1</v>
      </c>
      <c r="S204" s="576">
        <v>1</v>
      </c>
      <c r="T204" s="625">
        <v>0.5</v>
      </c>
      <c r="U204" s="607">
        <v>1</v>
      </c>
    </row>
    <row r="205" spans="1:21" ht="14.4" customHeight="1" x14ac:dyDescent="0.3">
      <c r="A205" s="559">
        <v>22</v>
      </c>
      <c r="B205" s="560" t="s">
        <v>444</v>
      </c>
      <c r="C205" s="560">
        <v>89301222</v>
      </c>
      <c r="D205" s="623"/>
      <c r="E205" s="624" t="s">
        <v>1048</v>
      </c>
      <c r="F205" s="560" t="s">
        <v>1038</v>
      </c>
      <c r="G205" s="560" t="s">
        <v>1286</v>
      </c>
      <c r="H205" s="560"/>
      <c r="I205" s="560" t="s">
        <v>1428</v>
      </c>
      <c r="J205" s="560" t="s">
        <v>1429</v>
      </c>
      <c r="K205" s="560" t="s">
        <v>1430</v>
      </c>
      <c r="L205" s="561">
        <v>96.63</v>
      </c>
      <c r="M205" s="561">
        <v>96.63</v>
      </c>
      <c r="N205" s="560">
        <v>1</v>
      </c>
      <c r="O205" s="625">
        <v>0.5</v>
      </c>
      <c r="P205" s="561">
        <v>96.63</v>
      </c>
      <c r="Q205" s="576">
        <v>1</v>
      </c>
      <c r="R205" s="560">
        <v>1</v>
      </c>
      <c r="S205" s="576">
        <v>1</v>
      </c>
      <c r="T205" s="625">
        <v>0.5</v>
      </c>
      <c r="U205" s="607">
        <v>1</v>
      </c>
    </row>
    <row r="206" spans="1:21" ht="14.4" customHeight="1" x14ac:dyDescent="0.3">
      <c r="A206" s="559">
        <v>22</v>
      </c>
      <c r="B206" s="560" t="s">
        <v>444</v>
      </c>
      <c r="C206" s="560">
        <v>89301222</v>
      </c>
      <c r="D206" s="623"/>
      <c r="E206" s="624" t="s">
        <v>1048</v>
      </c>
      <c r="F206" s="560" t="s">
        <v>1038</v>
      </c>
      <c r="G206" s="560" t="s">
        <v>1431</v>
      </c>
      <c r="H206" s="560"/>
      <c r="I206" s="560" t="s">
        <v>515</v>
      </c>
      <c r="J206" s="560" t="s">
        <v>516</v>
      </c>
      <c r="K206" s="560" t="s">
        <v>517</v>
      </c>
      <c r="L206" s="561">
        <v>56.69</v>
      </c>
      <c r="M206" s="561">
        <v>113.38</v>
      </c>
      <c r="N206" s="560">
        <v>2</v>
      </c>
      <c r="O206" s="625">
        <v>1</v>
      </c>
      <c r="P206" s="561">
        <v>113.38</v>
      </c>
      <c r="Q206" s="576">
        <v>1</v>
      </c>
      <c r="R206" s="560">
        <v>2</v>
      </c>
      <c r="S206" s="576">
        <v>1</v>
      </c>
      <c r="T206" s="625">
        <v>1</v>
      </c>
      <c r="U206" s="607">
        <v>1</v>
      </c>
    </row>
    <row r="207" spans="1:21" ht="14.4" customHeight="1" x14ac:dyDescent="0.3">
      <c r="A207" s="559">
        <v>22</v>
      </c>
      <c r="B207" s="560" t="s">
        <v>444</v>
      </c>
      <c r="C207" s="560">
        <v>89301222</v>
      </c>
      <c r="D207" s="623"/>
      <c r="E207" s="624" t="s">
        <v>1049</v>
      </c>
      <c r="F207" s="560" t="s">
        <v>1038</v>
      </c>
      <c r="G207" s="560" t="s">
        <v>1145</v>
      </c>
      <c r="H207" s="560"/>
      <c r="I207" s="560" t="s">
        <v>1146</v>
      </c>
      <c r="J207" s="560" t="s">
        <v>1147</v>
      </c>
      <c r="K207" s="560" t="s">
        <v>595</v>
      </c>
      <c r="L207" s="561">
        <v>44.89</v>
      </c>
      <c r="M207" s="561">
        <v>89.78</v>
      </c>
      <c r="N207" s="560">
        <v>2</v>
      </c>
      <c r="O207" s="625">
        <v>0.5</v>
      </c>
      <c r="P207" s="561">
        <v>89.78</v>
      </c>
      <c r="Q207" s="576">
        <v>1</v>
      </c>
      <c r="R207" s="560">
        <v>2</v>
      </c>
      <c r="S207" s="576">
        <v>1</v>
      </c>
      <c r="T207" s="625">
        <v>0.5</v>
      </c>
      <c r="U207" s="607">
        <v>1</v>
      </c>
    </row>
    <row r="208" spans="1:21" ht="14.4" customHeight="1" x14ac:dyDescent="0.3">
      <c r="A208" s="559">
        <v>22</v>
      </c>
      <c r="B208" s="560" t="s">
        <v>444</v>
      </c>
      <c r="C208" s="560">
        <v>89301222</v>
      </c>
      <c r="D208" s="623"/>
      <c r="E208" s="624" t="s">
        <v>1049</v>
      </c>
      <c r="F208" s="560" t="s">
        <v>1038</v>
      </c>
      <c r="G208" s="560" t="s">
        <v>1084</v>
      </c>
      <c r="H208" s="560"/>
      <c r="I208" s="560" t="s">
        <v>1085</v>
      </c>
      <c r="J208" s="560" t="s">
        <v>1086</v>
      </c>
      <c r="K208" s="560" t="s">
        <v>1087</v>
      </c>
      <c r="L208" s="561">
        <v>418.67</v>
      </c>
      <c r="M208" s="561">
        <v>2512.02</v>
      </c>
      <c r="N208" s="560">
        <v>6</v>
      </c>
      <c r="O208" s="625">
        <v>1</v>
      </c>
      <c r="P208" s="561">
        <v>1256.01</v>
      </c>
      <c r="Q208" s="576">
        <v>0.5</v>
      </c>
      <c r="R208" s="560">
        <v>3</v>
      </c>
      <c r="S208" s="576">
        <v>0.5</v>
      </c>
      <c r="T208" s="625">
        <v>0.5</v>
      </c>
      <c r="U208" s="607">
        <v>0.5</v>
      </c>
    </row>
    <row r="209" spans="1:21" ht="14.4" customHeight="1" x14ac:dyDescent="0.3">
      <c r="A209" s="559">
        <v>22</v>
      </c>
      <c r="B209" s="560" t="s">
        <v>444</v>
      </c>
      <c r="C209" s="560">
        <v>89301222</v>
      </c>
      <c r="D209" s="623"/>
      <c r="E209" s="624" t="s">
        <v>1049</v>
      </c>
      <c r="F209" s="560" t="s">
        <v>1038</v>
      </c>
      <c r="G209" s="560" t="s">
        <v>1084</v>
      </c>
      <c r="H209" s="560"/>
      <c r="I209" s="560" t="s">
        <v>1156</v>
      </c>
      <c r="J209" s="560" t="s">
        <v>1086</v>
      </c>
      <c r="K209" s="560" t="s">
        <v>1157</v>
      </c>
      <c r="L209" s="561">
        <v>0</v>
      </c>
      <c r="M209" s="561">
        <v>0</v>
      </c>
      <c r="N209" s="560">
        <v>2</v>
      </c>
      <c r="O209" s="625">
        <v>2</v>
      </c>
      <c r="P209" s="561">
        <v>0</v>
      </c>
      <c r="Q209" s="576"/>
      <c r="R209" s="560">
        <v>1</v>
      </c>
      <c r="S209" s="576">
        <v>0.5</v>
      </c>
      <c r="T209" s="625">
        <v>1</v>
      </c>
      <c r="U209" s="607">
        <v>0.5</v>
      </c>
    </row>
    <row r="210" spans="1:21" ht="14.4" customHeight="1" x14ac:dyDescent="0.3">
      <c r="A210" s="559">
        <v>22</v>
      </c>
      <c r="B210" s="560" t="s">
        <v>444</v>
      </c>
      <c r="C210" s="560">
        <v>89301222</v>
      </c>
      <c r="D210" s="623"/>
      <c r="E210" s="624" t="s">
        <v>1049</v>
      </c>
      <c r="F210" s="560" t="s">
        <v>1038</v>
      </c>
      <c r="G210" s="560" t="s">
        <v>1432</v>
      </c>
      <c r="H210" s="560"/>
      <c r="I210" s="560" t="s">
        <v>1433</v>
      </c>
      <c r="J210" s="560" t="s">
        <v>1434</v>
      </c>
      <c r="K210" s="560" t="s">
        <v>1435</v>
      </c>
      <c r="L210" s="561">
        <v>89.6</v>
      </c>
      <c r="M210" s="561">
        <v>179.2</v>
      </c>
      <c r="N210" s="560">
        <v>2</v>
      </c>
      <c r="O210" s="625">
        <v>0.5</v>
      </c>
      <c r="P210" s="561"/>
      <c r="Q210" s="576">
        <v>0</v>
      </c>
      <c r="R210" s="560"/>
      <c r="S210" s="576">
        <v>0</v>
      </c>
      <c r="T210" s="625"/>
      <c r="U210" s="607">
        <v>0</v>
      </c>
    </row>
    <row r="211" spans="1:21" ht="14.4" customHeight="1" x14ac:dyDescent="0.3">
      <c r="A211" s="559">
        <v>22</v>
      </c>
      <c r="B211" s="560" t="s">
        <v>444</v>
      </c>
      <c r="C211" s="560">
        <v>89301222</v>
      </c>
      <c r="D211" s="623"/>
      <c r="E211" s="624" t="s">
        <v>1049</v>
      </c>
      <c r="F211" s="560" t="s">
        <v>1038</v>
      </c>
      <c r="G211" s="560" t="s">
        <v>1432</v>
      </c>
      <c r="H211" s="560"/>
      <c r="I211" s="560" t="s">
        <v>1436</v>
      </c>
      <c r="J211" s="560" t="s">
        <v>1437</v>
      </c>
      <c r="K211" s="560" t="s">
        <v>1438</v>
      </c>
      <c r="L211" s="561">
        <v>47.63</v>
      </c>
      <c r="M211" s="561">
        <v>95.26</v>
      </c>
      <c r="N211" s="560">
        <v>2</v>
      </c>
      <c r="O211" s="625">
        <v>0.5</v>
      </c>
      <c r="P211" s="561">
        <v>95.26</v>
      </c>
      <c r="Q211" s="576">
        <v>1</v>
      </c>
      <c r="R211" s="560">
        <v>2</v>
      </c>
      <c r="S211" s="576">
        <v>1</v>
      </c>
      <c r="T211" s="625">
        <v>0.5</v>
      </c>
      <c r="U211" s="607">
        <v>1</v>
      </c>
    </row>
    <row r="212" spans="1:21" ht="14.4" customHeight="1" x14ac:dyDescent="0.3">
      <c r="A212" s="559">
        <v>22</v>
      </c>
      <c r="B212" s="560" t="s">
        <v>444</v>
      </c>
      <c r="C212" s="560">
        <v>89301222</v>
      </c>
      <c r="D212" s="623"/>
      <c r="E212" s="624" t="s">
        <v>1049</v>
      </c>
      <c r="F212" s="560" t="s">
        <v>1038</v>
      </c>
      <c r="G212" s="560" t="s">
        <v>1164</v>
      </c>
      <c r="H212" s="560"/>
      <c r="I212" s="560" t="s">
        <v>1165</v>
      </c>
      <c r="J212" s="560" t="s">
        <v>1166</v>
      </c>
      <c r="K212" s="560" t="s">
        <v>1167</v>
      </c>
      <c r="L212" s="561">
        <v>435.3</v>
      </c>
      <c r="M212" s="561">
        <v>435.3</v>
      </c>
      <c r="N212" s="560">
        <v>1</v>
      </c>
      <c r="O212" s="625">
        <v>1</v>
      </c>
      <c r="P212" s="561">
        <v>435.3</v>
      </c>
      <c r="Q212" s="576">
        <v>1</v>
      </c>
      <c r="R212" s="560">
        <v>1</v>
      </c>
      <c r="S212" s="576">
        <v>1</v>
      </c>
      <c r="T212" s="625">
        <v>1</v>
      </c>
      <c r="U212" s="607">
        <v>1</v>
      </c>
    </row>
    <row r="213" spans="1:21" ht="14.4" customHeight="1" x14ac:dyDescent="0.3">
      <c r="A213" s="559">
        <v>22</v>
      </c>
      <c r="B213" s="560" t="s">
        <v>444</v>
      </c>
      <c r="C213" s="560">
        <v>89301222</v>
      </c>
      <c r="D213" s="623"/>
      <c r="E213" s="624" t="s">
        <v>1049</v>
      </c>
      <c r="F213" s="560" t="s">
        <v>1038</v>
      </c>
      <c r="G213" s="560" t="s">
        <v>1333</v>
      </c>
      <c r="H213" s="560"/>
      <c r="I213" s="560" t="s">
        <v>1439</v>
      </c>
      <c r="J213" s="560" t="s">
        <v>1440</v>
      </c>
      <c r="K213" s="560" t="s">
        <v>1336</v>
      </c>
      <c r="L213" s="561">
        <v>222.25</v>
      </c>
      <c r="M213" s="561">
        <v>222.25</v>
      </c>
      <c r="N213" s="560">
        <v>1</v>
      </c>
      <c r="O213" s="625">
        <v>0.5</v>
      </c>
      <c r="P213" s="561">
        <v>222.25</v>
      </c>
      <c r="Q213" s="576">
        <v>1</v>
      </c>
      <c r="R213" s="560">
        <v>1</v>
      </c>
      <c r="S213" s="576">
        <v>1</v>
      </c>
      <c r="T213" s="625">
        <v>0.5</v>
      </c>
      <c r="U213" s="607">
        <v>1</v>
      </c>
    </row>
    <row r="214" spans="1:21" ht="14.4" customHeight="1" x14ac:dyDescent="0.3">
      <c r="A214" s="559">
        <v>22</v>
      </c>
      <c r="B214" s="560" t="s">
        <v>444</v>
      </c>
      <c r="C214" s="560">
        <v>89301222</v>
      </c>
      <c r="D214" s="623"/>
      <c r="E214" s="624" t="s">
        <v>1049</v>
      </c>
      <c r="F214" s="560" t="s">
        <v>1038</v>
      </c>
      <c r="G214" s="560" t="s">
        <v>1333</v>
      </c>
      <c r="H214" s="560"/>
      <c r="I214" s="560" t="s">
        <v>1334</v>
      </c>
      <c r="J214" s="560" t="s">
        <v>1335</v>
      </c>
      <c r="K214" s="560" t="s">
        <v>1336</v>
      </c>
      <c r="L214" s="561">
        <v>222.25</v>
      </c>
      <c r="M214" s="561">
        <v>222.25</v>
      </c>
      <c r="N214" s="560">
        <v>1</v>
      </c>
      <c r="O214" s="625">
        <v>1</v>
      </c>
      <c r="P214" s="561">
        <v>222.25</v>
      </c>
      <c r="Q214" s="576">
        <v>1</v>
      </c>
      <c r="R214" s="560">
        <v>1</v>
      </c>
      <c r="S214" s="576">
        <v>1</v>
      </c>
      <c r="T214" s="625">
        <v>1</v>
      </c>
      <c r="U214" s="607">
        <v>1</v>
      </c>
    </row>
    <row r="215" spans="1:21" ht="14.4" customHeight="1" x14ac:dyDescent="0.3">
      <c r="A215" s="559">
        <v>22</v>
      </c>
      <c r="B215" s="560" t="s">
        <v>444</v>
      </c>
      <c r="C215" s="560">
        <v>89301222</v>
      </c>
      <c r="D215" s="623"/>
      <c r="E215" s="624" t="s">
        <v>1049</v>
      </c>
      <c r="F215" s="560" t="s">
        <v>1038</v>
      </c>
      <c r="G215" s="560" t="s">
        <v>1441</v>
      </c>
      <c r="H215" s="560"/>
      <c r="I215" s="560" t="s">
        <v>1442</v>
      </c>
      <c r="J215" s="560" t="s">
        <v>1443</v>
      </c>
      <c r="K215" s="560" t="s">
        <v>1444</v>
      </c>
      <c r="L215" s="561">
        <v>41.89</v>
      </c>
      <c r="M215" s="561">
        <v>125.67</v>
      </c>
      <c r="N215" s="560">
        <v>3</v>
      </c>
      <c r="O215" s="625">
        <v>0.5</v>
      </c>
      <c r="P215" s="561">
        <v>125.67</v>
      </c>
      <c r="Q215" s="576">
        <v>1</v>
      </c>
      <c r="R215" s="560">
        <v>3</v>
      </c>
      <c r="S215" s="576">
        <v>1</v>
      </c>
      <c r="T215" s="625">
        <v>0.5</v>
      </c>
      <c r="U215" s="607">
        <v>1</v>
      </c>
    </row>
    <row r="216" spans="1:21" ht="14.4" customHeight="1" x14ac:dyDescent="0.3">
      <c r="A216" s="559">
        <v>22</v>
      </c>
      <c r="B216" s="560" t="s">
        <v>444</v>
      </c>
      <c r="C216" s="560">
        <v>89301222</v>
      </c>
      <c r="D216" s="623"/>
      <c r="E216" s="624" t="s">
        <v>1049</v>
      </c>
      <c r="F216" s="560" t="s">
        <v>1038</v>
      </c>
      <c r="G216" s="560" t="s">
        <v>1441</v>
      </c>
      <c r="H216" s="560"/>
      <c r="I216" s="560" t="s">
        <v>1445</v>
      </c>
      <c r="J216" s="560" t="s">
        <v>1443</v>
      </c>
      <c r="K216" s="560" t="s">
        <v>1446</v>
      </c>
      <c r="L216" s="561">
        <v>146.63</v>
      </c>
      <c r="M216" s="561">
        <v>146.63</v>
      </c>
      <c r="N216" s="560">
        <v>1</v>
      </c>
      <c r="O216" s="625">
        <v>0.5</v>
      </c>
      <c r="P216" s="561"/>
      <c r="Q216" s="576">
        <v>0</v>
      </c>
      <c r="R216" s="560"/>
      <c r="S216" s="576">
        <v>0</v>
      </c>
      <c r="T216" s="625"/>
      <c r="U216" s="607">
        <v>0</v>
      </c>
    </row>
    <row r="217" spans="1:21" ht="14.4" customHeight="1" x14ac:dyDescent="0.3">
      <c r="A217" s="559">
        <v>22</v>
      </c>
      <c r="B217" s="560" t="s">
        <v>444</v>
      </c>
      <c r="C217" s="560">
        <v>89301222</v>
      </c>
      <c r="D217" s="623"/>
      <c r="E217" s="624" t="s">
        <v>1049</v>
      </c>
      <c r="F217" s="560" t="s">
        <v>1038</v>
      </c>
      <c r="G217" s="560" t="s">
        <v>1447</v>
      </c>
      <c r="H217" s="560"/>
      <c r="I217" s="560" t="s">
        <v>1448</v>
      </c>
      <c r="J217" s="560" t="s">
        <v>1449</v>
      </c>
      <c r="K217" s="560" t="s">
        <v>1450</v>
      </c>
      <c r="L217" s="561">
        <v>0</v>
      </c>
      <c r="M217" s="561">
        <v>0</v>
      </c>
      <c r="N217" s="560">
        <v>4</v>
      </c>
      <c r="O217" s="625">
        <v>4</v>
      </c>
      <c r="P217" s="561">
        <v>0</v>
      </c>
      <c r="Q217" s="576"/>
      <c r="R217" s="560">
        <v>4</v>
      </c>
      <c r="S217" s="576">
        <v>1</v>
      </c>
      <c r="T217" s="625">
        <v>4</v>
      </c>
      <c r="U217" s="607">
        <v>1</v>
      </c>
    </row>
    <row r="218" spans="1:21" ht="14.4" customHeight="1" x14ac:dyDescent="0.3">
      <c r="A218" s="559">
        <v>22</v>
      </c>
      <c r="B218" s="560" t="s">
        <v>444</v>
      </c>
      <c r="C218" s="560">
        <v>89301222</v>
      </c>
      <c r="D218" s="623"/>
      <c r="E218" s="624" t="s">
        <v>1049</v>
      </c>
      <c r="F218" s="560" t="s">
        <v>1038</v>
      </c>
      <c r="G218" s="560" t="s">
        <v>1186</v>
      </c>
      <c r="H218" s="560"/>
      <c r="I218" s="560" t="s">
        <v>1451</v>
      </c>
      <c r="J218" s="560" t="s">
        <v>1452</v>
      </c>
      <c r="K218" s="560" t="s">
        <v>1189</v>
      </c>
      <c r="L218" s="561">
        <v>229.57</v>
      </c>
      <c r="M218" s="561">
        <v>229.57</v>
      </c>
      <c r="N218" s="560">
        <v>1</v>
      </c>
      <c r="O218" s="625">
        <v>0.5</v>
      </c>
      <c r="P218" s="561"/>
      <c r="Q218" s="576">
        <v>0</v>
      </c>
      <c r="R218" s="560"/>
      <c r="S218" s="576">
        <v>0</v>
      </c>
      <c r="T218" s="625"/>
      <c r="U218" s="607">
        <v>0</v>
      </c>
    </row>
    <row r="219" spans="1:21" ht="14.4" customHeight="1" x14ac:dyDescent="0.3">
      <c r="A219" s="559">
        <v>22</v>
      </c>
      <c r="B219" s="560" t="s">
        <v>444</v>
      </c>
      <c r="C219" s="560">
        <v>89301222</v>
      </c>
      <c r="D219" s="623"/>
      <c r="E219" s="624" t="s">
        <v>1049</v>
      </c>
      <c r="F219" s="560" t="s">
        <v>1038</v>
      </c>
      <c r="G219" s="560" t="s">
        <v>1453</v>
      </c>
      <c r="H219" s="560"/>
      <c r="I219" s="560" t="s">
        <v>1454</v>
      </c>
      <c r="J219" s="560" t="s">
        <v>1455</v>
      </c>
      <c r="K219" s="560" t="s">
        <v>1024</v>
      </c>
      <c r="L219" s="561">
        <v>49.19</v>
      </c>
      <c r="M219" s="561">
        <v>49.19</v>
      </c>
      <c r="N219" s="560">
        <v>1</v>
      </c>
      <c r="O219" s="625">
        <v>1</v>
      </c>
      <c r="P219" s="561">
        <v>49.19</v>
      </c>
      <c r="Q219" s="576">
        <v>1</v>
      </c>
      <c r="R219" s="560">
        <v>1</v>
      </c>
      <c r="S219" s="576">
        <v>1</v>
      </c>
      <c r="T219" s="625">
        <v>1</v>
      </c>
      <c r="U219" s="607">
        <v>1</v>
      </c>
    </row>
    <row r="220" spans="1:21" ht="14.4" customHeight="1" x14ac:dyDescent="0.3">
      <c r="A220" s="559">
        <v>22</v>
      </c>
      <c r="B220" s="560" t="s">
        <v>444</v>
      </c>
      <c r="C220" s="560">
        <v>89301222</v>
      </c>
      <c r="D220" s="623"/>
      <c r="E220" s="624" t="s">
        <v>1049</v>
      </c>
      <c r="F220" s="560" t="s">
        <v>1038</v>
      </c>
      <c r="G220" s="560" t="s">
        <v>1456</v>
      </c>
      <c r="H220" s="560"/>
      <c r="I220" s="560" t="s">
        <v>1457</v>
      </c>
      <c r="J220" s="560" t="s">
        <v>1458</v>
      </c>
      <c r="K220" s="560" t="s">
        <v>1459</v>
      </c>
      <c r="L220" s="561">
        <v>128.9</v>
      </c>
      <c r="M220" s="561">
        <v>128.9</v>
      </c>
      <c r="N220" s="560">
        <v>1</v>
      </c>
      <c r="O220" s="625">
        <v>0.5</v>
      </c>
      <c r="P220" s="561">
        <v>128.9</v>
      </c>
      <c r="Q220" s="576">
        <v>1</v>
      </c>
      <c r="R220" s="560">
        <v>1</v>
      </c>
      <c r="S220" s="576">
        <v>1</v>
      </c>
      <c r="T220" s="625">
        <v>0.5</v>
      </c>
      <c r="U220" s="607">
        <v>1</v>
      </c>
    </row>
    <row r="221" spans="1:21" ht="14.4" customHeight="1" x14ac:dyDescent="0.3">
      <c r="A221" s="559">
        <v>22</v>
      </c>
      <c r="B221" s="560" t="s">
        <v>444</v>
      </c>
      <c r="C221" s="560">
        <v>89301222</v>
      </c>
      <c r="D221" s="623"/>
      <c r="E221" s="624" t="s">
        <v>1049</v>
      </c>
      <c r="F221" s="560" t="s">
        <v>1038</v>
      </c>
      <c r="G221" s="560" t="s">
        <v>1108</v>
      </c>
      <c r="H221" s="560"/>
      <c r="I221" s="560" t="s">
        <v>1109</v>
      </c>
      <c r="J221" s="560" t="s">
        <v>1110</v>
      </c>
      <c r="K221" s="560" t="s">
        <v>1111</v>
      </c>
      <c r="L221" s="561">
        <v>153.37</v>
      </c>
      <c r="M221" s="561">
        <v>766.85</v>
      </c>
      <c r="N221" s="560">
        <v>5</v>
      </c>
      <c r="O221" s="625">
        <v>1.5</v>
      </c>
      <c r="P221" s="561">
        <v>306.74</v>
      </c>
      <c r="Q221" s="576">
        <v>0.4</v>
      </c>
      <c r="R221" s="560">
        <v>2</v>
      </c>
      <c r="S221" s="576">
        <v>0.4</v>
      </c>
      <c r="T221" s="625">
        <v>1</v>
      </c>
      <c r="U221" s="607">
        <v>0.66666666666666663</v>
      </c>
    </row>
    <row r="222" spans="1:21" ht="14.4" customHeight="1" x14ac:dyDescent="0.3">
      <c r="A222" s="559">
        <v>22</v>
      </c>
      <c r="B222" s="560" t="s">
        <v>444</v>
      </c>
      <c r="C222" s="560">
        <v>89301222</v>
      </c>
      <c r="D222" s="623"/>
      <c r="E222" s="624" t="s">
        <v>1049</v>
      </c>
      <c r="F222" s="560" t="s">
        <v>1038</v>
      </c>
      <c r="G222" s="560" t="s">
        <v>1460</v>
      </c>
      <c r="H222" s="560"/>
      <c r="I222" s="560" t="s">
        <v>1461</v>
      </c>
      <c r="J222" s="560" t="s">
        <v>1462</v>
      </c>
      <c r="K222" s="560" t="s">
        <v>1259</v>
      </c>
      <c r="L222" s="561">
        <v>42.18</v>
      </c>
      <c r="M222" s="561">
        <v>84.36</v>
      </c>
      <c r="N222" s="560">
        <v>2</v>
      </c>
      <c r="O222" s="625">
        <v>0.5</v>
      </c>
      <c r="P222" s="561">
        <v>84.36</v>
      </c>
      <c r="Q222" s="576">
        <v>1</v>
      </c>
      <c r="R222" s="560">
        <v>2</v>
      </c>
      <c r="S222" s="576">
        <v>1</v>
      </c>
      <c r="T222" s="625">
        <v>0.5</v>
      </c>
      <c r="U222" s="607">
        <v>1</v>
      </c>
    </row>
    <row r="223" spans="1:21" ht="14.4" customHeight="1" x14ac:dyDescent="0.3">
      <c r="A223" s="559">
        <v>22</v>
      </c>
      <c r="B223" s="560" t="s">
        <v>444</v>
      </c>
      <c r="C223" s="560">
        <v>89301222</v>
      </c>
      <c r="D223" s="623"/>
      <c r="E223" s="624" t="s">
        <v>1049</v>
      </c>
      <c r="F223" s="560" t="s">
        <v>1038</v>
      </c>
      <c r="G223" s="560" t="s">
        <v>1093</v>
      </c>
      <c r="H223" s="560"/>
      <c r="I223" s="560" t="s">
        <v>1094</v>
      </c>
      <c r="J223" s="560" t="s">
        <v>1095</v>
      </c>
      <c r="K223" s="560"/>
      <c r="L223" s="561">
        <v>0</v>
      </c>
      <c r="M223" s="561">
        <v>0</v>
      </c>
      <c r="N223" s="560">
        <v>17</v>
      </c>
      <c r="O223" s="625">
        <v>13.5</v>
      </c>
      <c r="P223" s="561">
        <v>0</v>
      </c>
      <c r="Q223" s="576"/>
      <c r="R223" s="560">
        <v>16</v>
      </c>
      <c r="S223" s="576">
        <v>0.94117647058823528</v>
      </c>
      <c r="T223" s="625">
        <v>13</v>
      </c>
      <c r="U223" s="607">
        <v>0.96296296296296291</v>
      </c>
    </row>
    <row r="224" spans="1:21" ht="14.4" customHeight="1" x14ac:dyDescent="0.3">
      <c r="A224" s="559">
        <v>22</v>
      </c>
      <c r="B224" s="560" t="s">
        <v>444</v>
      </c>
      <c r="C224" s="560">
        <v>89301222</v>
      </c>
      <c r="D224" s="623"/>
      <c r="E224" s="624" t="s">
        <v>1049</v>
      </c>
      <c r="F224" s="560" t="s">
        <v>1038</v>
      </c>
      <c r="G224" s="560" t="s">
        <v>1056</v>
      </c>
      <c r="H224" s="560"/>
      <c r="I224" s="560" t="s">
        <v>1463</v>
      </c>
      <c r="J224" s="560" t="s">
        <v>1464</v>
      </c>
      <c r="K224" s="560" t="s">
        <v>1059</v>
      </c>
      <c r="L224" s="561">
        <v>209.33</v>
      </c>
      <c r="M224" s="561">
        <v>837.32</v>
      </c>
      <c r="N224" s="560">
        <v>4</v>
      </c>
      <c r="O224" s="625">
        <v>1.5</v>
      </c>
      <c r="P224" s="561">
        <v>627.99</v>
      </c>
      <c r="Q224" s="576">
        <v>0.75</v>
      </c>
      <c r="R224" s="560">
        <v>3</v>
      </c>
      <c r="S224" s="576">
        <v>0.75</v>
      </c>
      <c r="T224" s="625">
        <v>1</v>
      </c>
      <c r="U224" s="607">
        <v>0.66666666666666663</v>
      </c>
    </row>
    <row r="225" spans="1:21" ht="14.4" customHeight="1" x14ac:dyDescent="0.3">
      <c r="A225" s="559">
        <v>22</v>
      </c>
      <c r="B225" s="560" t="s">
        <v>444</v>
      </c>
      <c r="C225" s="560">
        <v>89301222</v>
      </c>
      <c r="D225" s="623"/>
      <c r="E225" s="624" t="s">
        <v>1049</v>
      </c>
      <c r="F225" s="560" t="s">
        <v>1038</v>
      </c>
      <c r="G225" s="560" t="s">
        <v>1250</v>
      </c>
      <c r="H225" s="560"/>
      <c r="I225" s="560" t="s">
        <v>1465</v>
      </c>
      <c r="J225" s="560" t="s">
        <v>1095</v>
      </c>
      <c r="K225" s="560"/>
      <c r="L225" s="561">
        <v>1492.58</v>
      </c>
      <c r="M225" s="561">
        <v>1492.58</v>
      </c>
      <c r="N225" s="560">
        <v>1</v>
      </c>
      <c r="O225" s="625">
        <v>1</v>
      </c>
      <c r="P225" s="561"/>
      <c r="Q225" s="576">
        <v>0</v>
      </c>
      <c r="R225" s="560"/>
      <c r="S225" s="576">
        <v>0</v>
      </c>
      <c r="T225" s="625"/>
      <c r="U225" s="607">
        <v>0</v>
      </c>
    </row>
    <row r="226" spans="1:21" ht="14.4" customHeight="1" x14ac:dyDescent="0.3">
      <c r="A226" s="559">
        <v>22</v>
      </c>
      <c r="B226" s="560" t="s">
        <v>444</v>
      </c>
      <c r="C226" s="560">
        <v>89301222</v>
      </c>
      <c r="D226" s="623"/>
      <c r="E226" s="624" t="s">
        <v>1049</v>
      </c>
      <c r="F226" s="560" t="s">
        <v>1038</v>
      </c>
      <c r="G226" s="560" t="s">
        <v>1250</v>
      </c>
      <c r="H226" s="560"/>
      <c r="I226" s="560" t="s">
        <v>1465</v>
      </c>
      <c r="J226" s="560" t="s">
        <v>1466</v>
      </c>
      <c r="K226" s="560" t="s">
        <v>1467</v>
      </c>
      <c r="L226" s="561">
        <v>1492.58</v>
      </c>
      <c r="M226" s="561">
        <v>1492.58</v>
      </c>
      <c r="N226" s="560">
        <v>1</v>
      </c>
      <c r="O226" s="625">
        <v>1</v>
      </c>
      <c r="P226" s="561">
        <v>1492.58</v>
      </c>
      <c r="Q226" s="576">
        <v>1</v>
      </c>
      <c r="R226" s="560">
        <v>1</v>
      </c>
      <c r="S226" s="576">
        <v>1</v>
      </c>
      <c r="T226" s="625">
        <v>1</v>
      </c>
      <c r="U226" s="607">
        <v>1</v>
      </c>
    </row>
    <row r="227" spans="1:21" ht="14.4" customHeight="1" x14ac:dyDescent="0.3">
      <c r="A227" s="559">
        <v>22</v>
      </c>
      <c r="B227" s="560" t="s">
        <v>444</v>
      </c>
      <c r="C227" s="560">
        <v>89301222</v>
      </c>
      <c r="D227" s="623"/>
      <c r="E227" s="624" t="s">
        <v>1049</v>
      </c>
      <c r="F227" s="560" t="s">
        <v>1038</v>
      </c>
      <c r="G227" s="560" t="s">
        <v>1250</v>
      </c>
      <c r="H227" s="560"/>
      <c r="I227" s="560" t="s">
        <v>1468</v>
      </c>
      <c r="J227" s="560" t="s">
        <v>1469</v>
      </c>
      <c r="K227" s="560" t="s">
        <v>1467</v>
      </c>
      <c r="L227" s="561">
        <v>1492.58</v>
      </c>
      <c r="M227" s="561">
        <v>1492.58</v>
      </c>
      <c r="N227" s="560">
        <v>1</v>
      </c>
      <c r="O227" s="625">
        <v>1</v>
      </c>
      <c r="P227" s="561"/>
      <c r="Q227" s="576">
        <v>0</v>
      </c>
      <c r="R227" s="560"/>
      <c r="S227" s="576">
        <v>0</v>
      </c>
      <c r="T227" s="625"/>
      <c r="U227" s="607">
        <v>0</v>
      </c>
    </row>
    <row r="228" spans="1:21" ht="14.4" customHeight="1" x14ac:dyDescent="0.3">
      <c r="A228" s="559">
        <v>22</v>
      </c>
      <c r="B228" s="560" t="s">
        <v>444</v>
      </c>
      <c r="C228" s="560">
        <v>89301222</v>
      </c>
      <c r="D228" s="623"/>
      <c r="E228" s="624" t="s">
        <v>1049</v>
      </c>
      <c r="F228" s="560" t="s">
        <v>1038</v>
      </c>
      <c r="G228" s="560" t="s">
        <v>1064</v>
      </c>
      <c r="H228" s="560"/>
      <c r="I228" s="560" t="s">
        <v>1065</v>
      </c>
      <c r="J228" s="560" t="s">
        <v>1066</v>
      </c>
      <c r="K228" s="560" t="s">
        <v>1067</v>
      </c>
      <c r="L228" s="561">
        <v>157.47999999999999</v>
      </c>
      <c r="M228" s="561">
        <v>1889.7599999999998</v>
      </c>
      <c r="N228" s="560">
        <v>12</v>
      </c>
      <c r="O228" s="625">
        <v>7</v>
      </c>
      <c r="P228" s="561">
        <v>1102.3599999999999</v>
      </c>
      <c r="Q228" s="576">
        <v>0.58333333333333337</v>
      </c>
      <c r="R228" s="560">
        <v>7</v>
      </c>
      <c r="S228" s="576">
        <v>0.58333333333333337</v>
      </c>
      <c r="T228" s="625">
        <v>4.5</v>
      </c>
      <c r="U228" s="607">
        <v>0.6428571428571429</v>
      </c>
    </row>
    <row r="229" spans="1:21" ht="14.4" customHeight="1" x14ac:dyDescent="0.3">
      <c r="A229" s="559">
        <v>22</v>
      </c>
      <c r="B229" s="560" t="s">
        <v>444</v>
      </c>
      <c r="C229" s="560">
        <v>89301222</v>
      </c>
      <c r="D229" s="623"/>
      <c r="E229" s="624" t="s">
        <v>1049</v>
      </c>
      <c r="F229" s="560" t="s">
        <v>1038</v>
      </c>
      <c r="G229" s="560" t="s">
        <v>1256</v>
      </c>
      <c r="H229" s="560"/>
      <c r="I229" s="560" t="s">
        <v>1470</v>
      </c>
      <c r="J229" s="560" t="s">
        <v>1471</v>
      </c>
      <c r="K229" s="560" t="s">
        <v>1472</v>
      </c>
      <c r="L229" s="561">
        <v>36.78</v>
      </c>
      <c r="M229" s="561">
        <v>36.78</v>
      </c>
      <c r="N229" s="560">
        <v>1</v>
      </c>
      <c r="O229" s="625">
        <v>1</v>
      </c>
      <c r="P229" s="561">
        <v>36.78</v>
      </c>
      <c r="Q229" s="576">
        <v>1</v>
      </c>
      <c r="R229" s="560">
        <v>1</v>
      </c>
      <c r="S229" s="576">
        <v>1</v>
      </c>
      <c r="T229" s="625">
        <v>1</v>
      </c>
      <c r="U229" s="607">
        <v>1</v>
      </c>
    </row>
    <row r="230" spans="1:21" ht="14.4" customHeight="1" x14ac:dyDescent="0.3">
      <c r="A230" s="559">
        <v>22</v>
      </c>
      <c r="B230" s="560" t="s">
        <v>444</v>
      </c>
      <c r="C230" s="560">
        <v>89301222</v>
      </c>
      <c r="D230" s="623"/>
      <c r="E230" s="624" t="s">
        <v>1049</v>
      </c>
      <c r="F230" s="560" t="s">
        <v>1038</v>
      </c>
      <c r="G230" s="560" t="s">
        <v>1068</v>
      </c>
      <c r="H230" s="560"/>
      <c r="I230" s="560" t="s">
        <v>471</v>
      </c>
      <c r="J230" s="560" t="s">
        <v>1001</v>
      </c>
      <c r="K230" s="560" t="s">
        <v>1002</v>
      </c>
      <c r="L230" s="561">
        <v>86.76</v>
      </c>
      <c r="M230" s="561">
        <v>1474.92</v>
      </c>
      <c r="N230" s="560">
        <v>17</v>
      </c>
      <c r="O230" s="625">
        <v>11</v>
      </c>
      <c r="P230" s="561">
        <v>867.6</v>
      </c>
      <c r="Q230" s="576">
        <v>0.58823529411764708</v>
      </c>
      <c r="R230" s="560">
        <v>10</v>
      </c>
      <c r="S230" s="576">
        <v>0.58823529411764708</v>
      </c>
      <c r="T230" s="625">
        <v>7</v>
      </c>
      <c r="U230" s="607">
        <v>0.63636363636363635</v>
      </c>
    </row>
    <row r="231" spans="1:21" ht="14.4" customHeight="1" x14ac:dyDescent="0.3">
      <c r="A231" s="559">
        <v>22</v>
      </c>
      <c r="B231" s="560" t="s">
        <v>444</v>
      </c>
      <c r="C231" s="560">
        <v>89301222</v>
      </c>
      <c r="D231" s="623"/>
      <c r="E231" s="624" t="s">
        <v>1049</v>
      </c>
      <c r="F231" s="560" t="s">
        <v>1038</v>
      </c>
      <c r="G231" s="560" t="s">
        <v>1068</v>
      </c>
      <c r="H231" s="560"/>
      <c r="I231" s="560" t="s">
        <v>1127</v>
      </c>
      <c r="J231" s="560" t="s">
        <v>1128</v>
      </c>
      <c r="K231" s="560" t="s">
        <v>1129</v>
      </c>
      <c r="L231" s="561">
        <v>65.069999999999993</v>
      </c>
      <c r="M231" s="561">
        <v>325.34999999999997</v>
      </c>
      <c r="N231" s="560">
        <v>5</v>
      </c>
      <c r="O231" s="625">
        <v>5</v>
      </c>
      <c r="P231" s="561">
        <v>130.13999999999999</v>
      </c>
      <c r="Q231" s="576">
        <v>0.4</v>
      </c>
      <c r="R231" s="560">
        <v>2</v>
      </c>
      <c r="S231" s="576">
        <v>0.4</v>
      </c>
      <c r="T231" s="625">
        <v>2</v>
      </c>
      <c r="U231" s="607">
        <v>0.4</v>
      </c>
    </row>
    <row r="232" spans="1:21" ht="14.4" customHeight="1" x14ac:dyDescent="0.3">
      <c r="A232" s="559">
        <v>22</v>
      </c>
      <c r="B232" s="560" t="s">
        <v>444</v>
      </c>
      <c r="C232" s="560">
        <v>89301222</v>
      </c>
      <c r="D232" s="623"/>
      <c r="E232" s="624" t="s">
        <v>1049</v>
      </c>
      <c r="F232" s="560" t="s">
        <v>1038</v>
      </c>
      <c r="G232" s="560" t="s">
        <v>1068</v>
      </c>
      <c r="H232" s="560"/>
      <c r="I232" s="560" t="s">
        <v>727</v>
      </c>
      <c r="J232" s="560" t="s">
        <v>728</v>
      </c>
      <c r="K232" s="560" t="s">
        <v>729</v>
      </c>
      <c r="L232" s="561">
        <v>108.46</v>
      </c>
      <c r="M232" s="561">
        <v>1626.9</v>
      </c>
      <c r="N232" s="560">
        <v>15</v>
      </c>
      <c r="O232" s="625">
        <v>12</v>
      </c>
      <c r="P232" s="561">
        <v>542.29999999999995</v>
      </c>
      <c r="Q232" s="576">
        <v>0.33333333333333326</v>
      </c>
      <c r="R232" s="560">
        <v>5</v>
      </c>
      <c r="S232" s="576">
        <v>0.33333333333333331</v>
      </c>
      <c r="T232" s="625">
        <v>3</v>
      </c>
      <c r="U232" s="607">
        <v>0.25</v>
      </c>
    </row>
    <row r="233" spans="1:21" ht="14.4" customHeight="1" x14ac:dyDescent="0.3">
      <c r="A233" s="559">
        <v>22</v>
      </c>
      <c r="B233" s="560" t="s">
        <v>444</v>
      </c>
      <c r="C233" s="560">
        <v>89301222</v>
      </c>
      <c r="D233" s="623"/>
      <c r="E233" s="624" t="s">
        <v>1049</v>
      </c>
      <c r="F233" s="560" t="s">
        <v>1038</v>
      </c>
      <c r="G233" s="560" t="s">
        <v>1068</v>
      </c>
      <c r="H233" s="560"/>
      <c r="I233" s="560" t="s">
        <v>1383</v>
      </c>
      <c r="J233" s="560" t="s">
        <v>1473</v>
      </c>
      <c r="K233" s="560" t="s">
        <v>1385</v>
      </c>
      <c r="L233" s="561">
        <v>65.069999999999993</v>
      </c>
      <c r="M233" s="561">
        <v>65.069999999999993</v>
      </c>
      <c r="N233" s="560">
        <v>1</v>
      </c>
      <c r="O233" s="625">
        <v>1</v>
      </c>
      <c r="P233" s="561">
        <v>65.069999999999993</v>
      </c>
      <c r="Q233" s="576">
        <v>1</v>
      </c>
      <c r="R233" s="560">
        <v>1</v>
      </c>
      <c r="S233" s="576">
        <v>1</v>
      </c>
      <c r="T233" s="625">
        <v>1</v>
      </c>
      <c r="U233" s="607">
        <v>1</v>
      </c>
    </row>
    <row r="234" spans="1:21" ht="14.4" customHeight="1" x14ac:dyDescent="0.3">
      <c r="A234" s="559">
        <v>22</v>
      </c>
      <c r="B234" s="560" t="s">
        <v>444</v>
      </c>
      <c r="C234" s="560">
        <v>89301222</v>
      </c>
      <c r="D234" s="623"/>
      <c r="E234" s="624" t="s">
        <v>1049</v>
      </c>
      <c r="F234" s="560" t="s">
        <v>1038</v>
      </c>
      <c r="G234" s="560" t="s">
        <v>1068</v>
      </c>
      <c r="H234" s="560"/>
      <c r="I234" s="560" t="s">
        <v>1383</v>
      </c>
      <c r="J234" s="560" t="s">
        <v>1384</v>
      </c>
      <c r="K234" s="560" t="s">
        <v>1385</v>
      </c>
      <c r="L234" s="561">
        <v>65.069999999999993</v>
      </c>
      <c r="M234" s="561">
        <v>65.069999999999993</v>
      </c>
      <c r="N234" s="560">
        <v>1</v>
      </c>
      <c r="O234" s="625">
        <v>1</v>
      </c>
      <c r="P234" s="561"/>
      <c r="Q234" s="576">
        <v>0</v>
      </c>
      <c r="R234" s="560"/>
      <c r="S234" s="576">
        <v>0</v>
      </c>
      <c r="T234" s="625"/>
      <c r="U234" s="607">
        <v>0</v>
      </c>
    </row>
    <row r="235" spans="1:21" ht="14.4" customHeight="1" x14ac:dyDescent="0.3">
      <c r="A235" s="559">
        <v>22</v>
      </c>
      <c r="B235" s="560" t="s">
        <v>444</v>
      </c>
      <c r="C235" s="560">
        <v>89301222</v>
      </c>
      <c r="D235" s="623"/>
      <c r="E235" s="624" t="s">
        <v>1049</v>
      </c>
      <c r="F235" s="560" t="s">
        <v>1038</v>
      </c>
      <c r="G235" s="560" t="s">
        <v>1068</v>
      </c>
      <c r="H235" s="560"/>
      <c r="I235" s="560" t="s">
        <v>608</v>
      </c>
      <c r="J235" s="560" t="s">
        <v>1274</v>
      </c>
      <c r="K235" s="560" t="s">
        <v>1006</v>
      </c>
      <c r="L235" s="561">
        <v>108.46</v>
      </c>
      <c r="M235" s="561">
        <v>108.46</v>
      </c>
      <c r="N235" s="560">
        <v>1</v>
      </c>
      <c r="O235" s="625">
        <v>1</v>
      </c>
      <c r="P235" s="561"/>
      <c r="Q235" s="576">
        <v>0</v>
      </c>
      <c r="R235" s="560"/>
      <c r="S235" s="576">
        <v>0</v>
      </c>
      <c r="T235" s="625"/>
      <c r="U235" s="607">
        <v>0</v>
      </c>
    </row>
    <row r="236" spans="1:21" ht="14.4" customHeight="1" x14ac:dyDescent="0.3">
      <c r="A236" s="559">
        <v>22</v>
      </c>
      <c r="B236" s="560" t="s">
        <v>444</v>
      </c>
      <c r="C236" s="560">
        <v>89301222</v>
      </c>
      <c r="D236" s="623"/>
      <c r="E236" s="624" t="s">
        <v>1049</v>
      </c>
      <c r="F236" s="560" t="s">
        <v>1038</v>
      </c>
      <c r="G236" s="560" t="s">
        <v>1068</v>
      </c>
      <c r="H236" s="560"/>
      <c r="I236" s="560" t="s">
        <v>608</v>
      </c>
      <c r="J236" s="560" t="s">
        <v>1005</v>
      </c>
      <c r="K236" s="560" t="s">
        <v>1006</v>
      </c>
      <c r="L236" s="561">
        <v>108.46</v>
      </c>
      <c r="M236" s="561">
        <v>433.84</v>
      </c>
      <c r="N236" s="560">
        <v>4</v>
      </c>
      <c r="O236" s="625">
        <v>3</v>
      </c>
      <c r="P236" s="561">
        <v>216.92</v>
      </c>
      <c r="Q236" s="576">
        <v>0.5</v>
      </c>
      <c r="R236" s="560">
        <v>2</v>
      </c>
      <c r="S236" s="576">
        <v>0.5</v>
      </c>
      <c r="T236" s="625">
        <v>2</v>
      </c>
      <c r="U236" s="607">
        <v>0.66666666666666663</v>
      </c>
    </row>
    <row r="237" spans="1:21" ht="14.4" customHeight="1" x14ac:dyDescent="0.3">
      <c r="A237" s="559">
        <v>22</v>
      </c>
      <c r="B237" s="560" t="s">
        <v>444</v>
      </c>
      <c r="C237" s="560">
        <v>89301222</v>
      </c>
      <c r="D237" s="623"/>
      <c r="E237" s="624" t="s">
        <v>1049</v>
      </c>
      <c r="F237" s="560" t="s">
        <v>1038</v>
      </c>
      <c r="G237" s="560" t="s">
        <v>1068</v>
      </c>
      <c r="H237" s="560"/>
      <c r="I237" s="560" t="s">
        <v>723</v>
      </c>
      <c r="J237" s="560" t="s">
        <v>724</v>
      </c>
      <c r="K237" s="560" t="s">
        <v>1007</v>
      </c>
      <c r="L237" s="561">
        <v>130.15</v>
      </c>
      <c r="M237" s="561">
        <v>17309.949999999979</v>
      </c>
      <c r="N237" s="560">
        <v>133</v>
      </c>
      <c r="O237" s="625">
        <v>104</v>
      </c>
      <c r="P237" s="561">
        <v>5856.7499999999973</v>
      </c>
      <c r="Q237" s="576">
        <v>0.33834586466165439</v>
      </c>
      <c r="R237" s="560">
        <v>45</v>
      </c>
      <c r="S237" s="576">
        <v>0.33834586466165412</v>
      </c>
      <c r="T237" s="625">
        <v>33.5</v>
      </c>
      <c r="U237" s="607">
        <v>0.32211538461538464</v>
      </c>
    </row>
    <row r="238" spans="1:21" ht="14.4" customHeight="1" x14ac:dyDescent="0.3">
      <c r="A238" s="559">
        <v>22</v>
      </c>
      <c r="B238" s="560" t="s">
        <v>444</v>
      </c>
      <c r="C238" s="560">
        <v>89301222</v>
      </c>
      <c r="D238" s="623"/>
      <c r="E238" s="624" t="s">
        <v>1049</v>
      </c>
      <c r="F238" s="560" t="s">
        <v>1038</v>
      </c>
      <c r="G238" s="560" t="s">
        <v>1068</v>
      </c>
      <c r="H238" s="560"/>
      <c r="I238" s="560" t="s">
        <v>709</v>
      </c>
      <c r="J238" s="560" t="s">
        <v>710</v>
      </c>
      <c r="K238" s="560" t="s">
        <v>1008</v>
      </c>
      <c r="L238" s="561">
        <v>50.57</v>
      </c>
      <c r="M238" s="561">
        <v>303.42</v>
      </c>
      <c r="N238" s="560">
        <v>6</v>
      </c>
      <c r="O238" s="625">
        <v>4</v>
      </c>
      <c r="P238" s="561">
        <v>101.14</v>
      </c>
      <c r="Q238" s="576">
        <v>0.33333333333333331</v>
      </c>
      <c r="R238" s="560">
        <v>2</v>
      </c>
      <c r="S238" s="576">
        <v>0.33333333333333331</v>
      </c>
      <c r="T238" s="625">
        <v>1.5</v>
      </c>
      <c r="U238" s="607">
        <v>0.375</v>
      </c>
    </row>
    <row r="239" spans="1:21" ht="14.4" customHeight="1" x14ac:dyDescent="0.3">
      <c r="A239" s="559">
        <v>22</v>
      </c>
      <c r="B239" s="560" t="s">
        <v>444</v>
      </c>
      <c r="C239" s="560">
        <v>89301222</v>
      </c>
      <c r="D239" s="623"/>
      <c r="E239" s="624" t="s">
        <v>1049</v>
      </c>
      <c r="F239" s="560" t="s">
        <v>1038</v>
      </c>
      <c r="G239" s="560" t="s">
        <v>1068</v>
      </c>
      <c r="H239" s="560"/>
      <c r="I239" s="560" t="s">
        <v>712</v>
      </c>
      <c r="J239" s="560" t="s">
        <v>713</v>
      </c>
      <c r="K239" s="560" t="s">
        <v>1009</v>
      </c>
      <c r="L239" s="561">
        <v>86.76</v>
      </c>
      <c r="M239" s="561">
        <v>11625.840000000018</v>
      </c>
      <c r="N239" s="560">
        <v>134</v>
      </c>
      <c r="O239" s="625">
        <v>94.5</v>
      </c>
      <c r="P239" s="561">
        <v>3990.9600000000037</v>
      </c>
      <c r="Q239" s="576">
        <v>0.34328358208955201</v>
      </c>
      <c r="R239" s="560">
        <v>46</v>
      </c>
      <c r="S239" s="576">
        <v>0.34328358208955223</v>
      </c>
      <c r="T239" s="625">
        <v>28</v>
      </c>
      <c r="U239" s="607">
        <v>0.29629629629629628</v>
      </c>
    </row>
    <row r="240" spans="1:21" ht="14.4" customHeight="1" x14ac:dyDescent="0.3">
      <c r="A240" s="559">
        <v>22</v>
      </c>
      <c r="B240" s="560" t="s">
        <v>444</v>
      </c>
      <c r="C240" s="560">
        <v>89301222</v>
      </c>
      <c r="D240" s="623"/>
      <c r="E240" s="624" t="s">
        <v>1049</v>
      </c>
      <c r="F240" s="560" t="s">
        <v>1038</v>
      </c>
      <c r="G240" s="560" t="s">
        <v>1068</v>
      </c>
      <c r="H240" s="560"/>
      <c r="I240" s="560" t="s">
        <v>612</v>
      </c>
      <c r="J240" s="560" t="s">
        <v>1010</v>
      </c>
      <c r="K240" s="560" t="s">
        <v>1011</v>
      </c>
      <c r="L240" s="561">
        <v>50.57</v>
      </c>
      <c r="M240" s="561">
        <v>101.14</v>
      </c>
      <c r="N240" s="560">
        <v>2</v>
      </c>
      <c r="O240" s="625">
        <v>2</v>
      </c>
      <c r="P240" s="561">
        <v>50.57</v>
      </c>
      <c r="Q240" s="576">
        <v>0.5</v>
      </c>
      <c r="R240" s="560">
        <v>1</v>
      </c>
      <c r="S240" s="576">
        <v>0.5</v>
      </c>
      <c r="T240" s="625">
        <v>1</v>
      </c>
      <c r="U240" s="607">
        <v>0.5</v>
      </c>
    </row>
    <row r="241" spans="1:21" ht="14.4" customHeight="1" x14ac:dyDescent="0.3">
      <c r="A241" s="559">
        <v>22</v>
      </c>
      <c r="B241" s="560" t="s">
        <v>444</v>
      </c>
      <c r="C241" s="560">
        <v>89301222</v>
      </c>
      <c r="D241" s="623"/>
      <c r="E241" s="624" t="s">
        <v>1049</v>
      </c>
      <c r="F241" s="560" t="s">
        <v>1038</v>
      </c>
      <c r="G241" s="560" t="s">
        <v>1068</v>
      </c>
      <c r="H241" s="560"/>
      <c r="I241" s="560" t="s">
        <v>1073</v>
      </c>
      <c r="J241" s="560" t="s">
        <v>1279</v>
      </c>
      <c r="K241" s="560" t="s">
        <v>1007</v>
      </c>
      <c r="L241" s="561">
        <v>130.15</v>
      </c>
      <c r="M241" s="561">
        <v>260.3</v>
      </c>
      <c r="N241" s="560">
        <v>2</v>
      </c>
      <c r="O241" s="625">
        <v>2</v>
      </c>
      <c r="P241" s="561"/>
      <c r="Q241" s="576">
        <v>0</v>
      </c>
      <c r="R241" s="560"/>
      <c r="S241" s="576">
        <v>0</v>
      </c>
      <c r="T241" s="625"/>
      <c r="U241" s="607">
        <v>0</v>
      </c>
    </row>
    <row r="242" spans="1:21" ht="14.4" customHeight="1" x14ac:dyDescent="0.3">
      <c r="A242" s="559">
        <v>22</v>
      </c>
      <c r="B242" s="560" t="s">
        <v>444</v>
      </c>
      <c r="C242" s="560">
        <v>89301222</v>
      </c>
      <c r="D242" s="623"/>
      <c r="E242" s="624" t="s">
        <v>1049</v>
      </c>
      <c r="F242" s="560" t="s">
        <v>1038</v>
      </c>
      <c r="G242" s="560" t="s">
        <v>1068</v>
      </c>
      <c r="H242" s="560"/>
      <c r="I242" s="560" t="s">
        <v>1073</v>
      </c>
      <c r="J242" s="560" t="s">
        <v>1074</v>
      </c>
      <c r="K242" s="560" t="s">
        <v>1007</v>
      </c>
      <c r="L242" s="561">
        <v>130.15</v>
      </c>
      <c r="M242" s="561">
        <v>2342.7000000000003</v>
      </c>
      <c r="N242" s="560">
        <v>18</v>
      </c>
      <c r="O242" s="625">
        <v>15</v>
      </c>
      <c r="P242" s="561">
        <v>1301.5000000000002</v>
      </c>
      <c r="Q242" s="576">
        <v>0.55555555555555558</v>
      </c>
      <c r="R242" s="560">
        <v>10</v>
      </c>
      <c r="S242" s="576">
        <v>0.55555555555555558</v>
      </c>
      <c r="T242" s="625">
        <v>9</v>
      </c>
      <c r="U242" s="607">
        <v>0.6</v>
      </c>
    </row>
    <row r="243" spans="1:21" ht="14.4" customHeight="1" x14ac:dyDescent="0.3">
      <c r="A243" s="559">
        <v>22</v>
      </c>
      <c r="B243" s="560" t="s">
        <v>444</v>
      </c>
      <c r="C243" s="560">
        <v>89301222</v>
      </c>
      <c r="D243" s="623"/>
      <c r="E243" s="624" t="s">
        <v>1049</v>
      </c>
      <c r="F243" s="560" t="s">
        <v>1038</v>
      </c>
      <c r="G243" s="560" t="s">
        <v>1068</v>
      </c>
      <c r="H243" s="560"/>
      <c r="I243" s="560" t="s">
        <v>624</v>
      </c>
      <c r="J243" s="560" t="s">
        <v>1280</v>
      </c>
      <c r="K243" s="560" t="s">
        <v>1013</v>
      </c>
      <c r="L243" s="561">
        <v>86.76</v>
      </c>
      <c r="M243" s="561">
        <v>86.76</v>
      </c>
      <c r="N243" s="560">
        <v>1</v>
      </c>
      <c r="O243" s="625">
        <v>1</v>
      </c>
      <c r="P243" s="561"/>
      <c r="Q243" s="576">
        <v>0</v>
      </c>
      <c r="R243" s="560"/>
      <c r="S243" s="576">
        <v>0</v>
      </c>
      <c r="T243" s="625"/>
      <c r="U243" s="607">
        <v>0</v>
      </c>
    </row>
    <row r="244" spans="1:21" ht="14.4" customHeight="1" x14ac:dyDescent="0.3">
      <c r="A244" s="559">
        <v>22</v>
      </c>
      <c r="B244" s="560" t="s">
        <v>444</v>
      </c>
      <c r="C244" s="560">
        <v>89301222</v>
      </c>
      <c r="D244" s="623"/>
      <c r="E244" s="624" t="s">
        <v>1049</v>
      </c>
      <c r="F244" s="560" t="s">
        <v>1038</v>
      </c>
      <c r="G244" s="560" t="s">
        <v>1068</v>
      </c>
      <c r="H244" s="560"/>
      <c r="I244" s="560" t="s">
        <v>624</v>
      </c>
      <c r="J244" s="560" t="s">
        <v>1012</v>
      </c>
      <c r="K244" s="560" t="s">
        <v>1013</v>
      </c>
      <c r="L244" s="561">
        <v>86.76</v>
      </c>
      <c r="M244" s="561">
        <v>1821.96</v>
      </c>
      <c r="N244" s="560">
        <v>21</v>
      </c>
      <c r="O244" s="625">
        <v>15</v>
      </c>
      <c r="P244" s="561">
        <v>260.28000000000003</v>
      </c>
      <c r="Q244" s="576">
        <v>0.14285714285714288</v>
      </c>
      <c r="R244" s="560">
        <v>3</v>
      </c>
      <c r="S244" s="576">
        <v>0.14285714285714285</v>
      </c>
      <c r="T244" s="625">
        <v>2</v>
      </c>
      <c r="U244" s="607">
        <v>0.13333333333333333</v>
      </c>
    </row>
    <row r="245" spans="1:21" ht="14.4" customHeight="1" x14ac:dyDescent="0.3">
      <c r="A245" s="559">
        <v>22</v>
      </c>
      <c r="B245" s="560" t="s">
        <v>444</v>
      </c>
      <c r="C245" s="560">
        <v>89301222</v>
      </c>
      <c r="D245" s="623"/>
      <c r="E245" s="624" t="s">
        <v>1049</v>
      </c>
      <c r="F245" s="560" t="s">
        <v>1038</v>
      </c>
      <c r="G245" s="560" t="s">
        <v>1068</v>
      </c>
      <c r="H245" s="560"/>
      <c r="I245" s="560" t="s">
        <v>1281</v>
      </c>
      <c r="J245" s="560" t="s">
        <v>1001</v>
      </c>
      <c r="K245" s="560" t="s">
        <v>1002</v>
      </c>
      <c r="L245" s="561">
        <v>86.76</v>
      </c>
      <c r="M245" s="561">
        <v>867.60000000000014</v>
      </c>
      <c r="N245" s="560">
        <v>10</v>
      </c>
      <c r="O245" s="625">
        <v>8</v>
      </c>
      <c r="P245" s="561">
        <v>520.56000000000006</v>
      </c>
      <c r="Q245" s="576">
        <v>0.6</v>
      </c>
      <c r="R245" s="560">
        <v>6</v>
      </c>
      <c r="S245" s="576">
        <v>0.6</v>
      </c>
      <c r="T245" s="625">
        <v>5</v>
      </c>
      <c r="U245" s="607">
        <v>0.625</v>
      </c>
    </row>
    <row r="246" spans="1:21" ht="14.4" customHeight="1" x14ac:dyDescent="0.3">
      <c r="A246" s="559">
        <v>22</v>
      </c>
      <c r="B246" s="560" t="s">
        <v>444</v>
      </c>
      <c r="C246" s="560">
        <v>89301222</v>
      </c>
      <c r="D246" s="623"/>
      <c r="E246" s="624" t="s">
        <v>1049</v>
      </c>
      <c r="F246" s="560" t="s">
        <v>1038</v>
      </c>
      <c r="G246" s="560" t="s">
        <v>1474</v>
      </c>
      <c r="H246" s="560"/>
      <c r="I246" s="560" t="s">
        <v>1475</v>
      </c>
      <c r="J246" s="560" t="s">
        <v>1476</v>
      </c>
      <c r="K246" s="560" t="s">
        <v>999</v>
      </c>
      <c r="L246" s="561">
        <v>83.54</v>
      </c>
      <c r="M246" s="561">
        <v>83.54</v>
      </c>
      <c r="N246" s="560">
        <v>1</v>
      </c>
      <c r="O246" s="625">
        <v>1</v>
      </c>
      <c r="P246" s="561"/>
      <c r="Q246" s="576">
        <v>0</v>
      </c>
      <c r="R246" s="560"/>
      <c r="S246" s="576">
        <v>0</v>
      </c>
      <c r="T246" s="625"/>
      <c r="U246" s="607">
        <v>0</v>
      </c>
    </row>
    <row r="247" spans="1:21" ht="14.4" customHeight="1" x14ac:dyDescent="0.3">
      <c r="A247" s="559">
        <v>22</v>
      </c>
      <c r="B247" s="560" t="s">
        <v>444</v>
      </c>
      <c r="C247" s="560">
        <v>89301222</v>
      </c>
      <c r="D247" s="623"/>
      <c r="E247" s="624" t="s">
        <v>1049</v>
      </c>
      <c r="F247" s="560" t="s">
        <v>1038</v>
      </c>
      <c r="G247" s="560" t="s">
        <v>1282</v>
      </c>
      <c r="H247" s="560"/>
      <c r="I247" s="560" t="s">
        <v>1477</v>
      </c>
      <c r="J247" s="560" t="s">
        <v>1478</v>
      </c>
      <c r="K247" s="560" t="s">
        <v>1479</v>
      </c>
      <c r="L247" s="561">
        <v>347.08</v>
      </c>
      <c r="M247" s="561">
        <v>694.16</v>
      </c>
      <c r="N247" s="560">
        <v>2</v>
      </c>
      <c r="O247" s="625">
        <v>1</v>
      </c>
      <c r="P247" s="561">
        <v>694.16</v>
      </c>
      <c r="Q247" s="576">
        <v>1</v>
      </c>
      <c r="R247" s="560">
        <v>2</v>
      </c>
      <c r="S247" s="576">
        <v>1</v>
      </c>
      <c r="T247" s="625">
        <v>1</v>
      </c>
      <c r="U247" s="607">
        <v>1</v>
      </c>
    </row>
    <row r="248" spans="1:21" ht="14.4" customHeight="1" x14ac:dyDescent="0.3">
      <c r="A248" s="559">
        <v>22</v>
      </c>
      <c r="B248" s="560" t="s">
        <v>444</v>
      </c>
      <c r="C248" s="560">
        <v>89301222</v>
      </c>
      <c r="D248" s="623"/>
      <c r="E248" s="624" t="s">
        <v>1049</v>
      </c>
      <c r="F248" s="560" t="s">
        <v>1038</v>
      </c>
      <c r="G248" s="560" t="s">
        <v>1286</v>
      </c>
      <c r="H248" s="560"/>
      <c r="I248" s="560" t="s">
        <v>1480</v>
      </c>
      <c r="J248" s="560" t="s">
        <v>698</v>
      </c>
      <c r="K248" s="560" t="s">
        <v>1481</v>
      </c>
      <c r="L248" s="561">
        <v>193.26</v>
      </c>
      <c r="M248" s="561">
        <v>193.26</v>
      </c>
      <c r="N248" s="560">
        <v>1</v>
      </c>
      <c r="O248" s="625">
        <v>1</v>
      </c>
      <c r="P248" s="561"/>
      <c r="Q248" s="576">
        <v>0</v>
      </c>
      <c r="R248" s="560"/>
      <c r="S248" s="576">
        <v>0</v>
      </c>
      <c r="T248" s="625"/>
      <c r="U248" s="607">
        <v>0</v>
      </c>
    </row>
    <row r="249" spans="1:21" ht="14.4" customHeight="1" x14ac:dyDescent="0.3">
      <c r="A249" s="559">
        <v>22</v>
      </c>
      <c r="B249" s="560" t="s">
        <v>444</v>
      </c>
      <c r="C249" s="560">
        <v>89301222</v>
      </c>
      <c r="D249" s="623"/>
      <c r="E249" s="624" t="s">
        <v>1049</v>
      </c>
      <c r="F249" s="560" t="s">
        <v>1038</v>
      </c>
      <c r="G249" s="560" t="s">
        <v>1482</v>
      </c>
      <c r="H249" s="560"/>
      <c r="I249" s="560" t="s">
        <v>1483</v>
      </c>
      <c r="J249" s="560" t="s">
        <v>1484</v>
      </c>
      <c r="K249" s="560" t="s">
        <v>1485</v>
      </c>
      <c r="L249" s="561">
        <v>0</v>
      </c>
      <c r="M249" s="561">
        <v>0</v>
      </c>
      <c r="N249" s="560">
        <v>1</v>
      </c>
      <c r="O249" s="625">
        <v>0.5</v>
      </c>
      <c r="P249" s="561">
        <v>0</v>
      </c>
      <c r="Q249" s="576"/>
      <c r="R249" s="560">
        <v>1</v>
      </c>
      <c r="S249" s="576">
        <v>1</v>
      </c>
      <c r="T249" s="625">
        <v>0.5</v>
      </c>
      <c r="U249" s="607">
        <v>1</v>
      </c>
    </row>
    <row r="250" spans="1:21" ht="14.4" customHeight="1" x14ac:dyDescent="0.3">
      <c r="A250" s="559">
        <v>22</v>
      </c>
      <c r="B250" s="560" t="s">
        <v>444</v>
      </c>
      <c r="C250" s="560">
        <v>89301222</v>
      </c>
      <c r="D250" s="623"/>
      <c r="E250" s="624" t="s">
        <v>1049</v>
      </c>
      <c r="F250" s="560" t="s">
        <v>1038</v>
      </c>
      <c r="G250" s="560" t="s">
        <v>1486</v>
      </c>
      <c r="H250" s="560"/>
      <c r="I250" s="560" t="s">
        <v>1487</v>
      </c>
      <c r="J250" s="560" t="s">
        <v>1488</v>
      </c>
      <c r="K250" s="560" t="s">
        <v>1307</v>
      </c>
      <c r="L250" s="561">
        <v>268.10000000000002</v>
      </c>
      <c r="M250" s="561">
        <v>536.20000000000005</v>
      </c>
      <c r="N250" s="560">
        <v>2</v>
      </c>
      <c r="O250" s="625">
        <v>0.5</v>
      </c>
      <c r="P250" s="561"/>
      <c r="Q250" s="576">
        <v>0</v>
      </c>
      <c r="R250" s="560"/>
      <c r="S250" s="576">
        <v>0</v>
      </c>
      <c r="T250" s="625"/>
      <c r="U250" s="607">
        <v>0</v>
      </c>
    </row>
    <row r="251" spans="1:21" ht="14.4" customHeight="1" x14ac:dyDescent="0.3">
      <c r="A251" s="559">
        <v>22</v>
      </c>
      <c r="B251" s="560" t="s">
        <v>444</v>
      </c>
      <c r="C251" s="560">
        <v>89301222</v>
      </c>
      <c r="D251" s="623"/>
      <c r="E251" s="624" t="s">
        <v>1049</v>
      </c>
      <c r="F251" s="560" t="s">
        <v>1038</v>
      </c>
      <c r="G251" s="560" t="s">
        <v>1489</v>
      </c>
      <c r="H251" s="560"/>
      <c r="I251" s="560" t="s">
        <v>1490</v>
      </c>
      <c r="J251" s="560" t="s">
        <v>1491</v>
      </c>
      <c r="K251" s="560" t="s">
        <v>1492</v>
      </c>
      <c r="L251" s="561">
        <v>391.32</v>
      </c>
      <c r="M251" s="561">
        <v>782.64</v>
      </c>
      <c r="N251" s="560">
        <v>2</v>
      </c>
      <c r="O251" s="625">
        <v>0.5</v>
      </c>
      <c r="P251" s="561">
        <v>782.64</v>
      </c>
      <c r="Q251" s="576">
        <v>1</v>
      </c>
      <c r="R251" s="560">
        <v>2</v>
      </c>
      <c r="S251" s="576">
        <v>1</v>
      </c>
      <c r="T251" s="625">
        <v>0.5</v>
      </c>
      <c r="U251" s="607">
        <v>1</v>
      </c>
    </row>
    <row r="252" spans="1:21" ht="14.4" customHeight="1" x14ac:dyDescent="0.3">
      <c r="A252" s="559">
        <v>22</v>
      </c>
      <c r="B252" s="560" t="s">
        <v>444</v>
      </c>
      <c r="C252" s="560">
        <v>89301222</v>
      </c>
      <c r="D252" s="623"/>
      <c r="E252" s="624" t="s">
        <v>1049</v>
      </c>
      <c r="F252" s="560" t="s">
        <v>1038</v>
      </c>
      <c r="G252" s="560" t="s">
        <v>1493</v>
      </c>
      <c r="H252" s="560"/>
      <c r="I252" s="560" t="s">
        <v>1494</v>
      </c>
      <c r="J252" s="560" t="s">
        <v>1495</v>
      </c>
      <c r="K252" s="560" t="s">
        <v>985</v>
      </c>
      <c r="L252" s="561">
        <v>0</v>
      </c>
      <c r="M252" s="561">
        <v>0</v>
      </c>
      <c r="N252" s="560">
        <v>2</v>
      </c>
      <c r="O252" s="625">
        <v>1</v>
      </c>
      <c r="P252" s="561"/>
      <c r="Q252" s="576"/>
      <c r="R252" s="560"/>
      <c r="S252" s="576">
        <v>0</v>
      </c>
      <c r="T252" s="625"/>
      <c r="U252" s="607">
        <v>0</v>
      </c>
    </row>
    <row r="253" spans="1:21" ht="14.4" customHeight="1" x14ac:dyDescent="0.3">
      <c r="A253" s="559">
        <v>22</v>
      </c>
      <c r="B253" s="560" t="s">
        <v>444</v>
      </c>
      <c r="C253" s="560">
        <v>89301222</v>
      </c>
      <c r="D253" s="623"/>
      <c r="E253" s="624" t="s">
        <v>1049</v>
      </c>
      <c r="F253" s="560" t="s">
        <v>1038</v>
      </c>
      <c r="G253" s="560" t="s">
        <v>1496</v>
      </c>
      <c r="H253" s="560"/>
      <c r="I253" s="560" t="s">
        <v>1497</v>
      </c>
      <c r="J253" s="560" t="s">
        <v>1498</v>
      </c>
      <c r="K253" s="560" t="s">
        <v>1499</v>
      </c>
      <c r="L253" s="561">
        <v>71.95</v>
      </c>
      <c r="M253" s="561">
        <v>143.9</v>
      </c>
      <c r="N253" s="560">
        <v>2</v>
      </c>
      <c r="O253" s="625">
        <v>1</v>
      </c>
      <c r="P253" s="561">
        <v>143.9</v>
      </c>
      <c r="Q253" s="576">
        <v>1</v>
      </c>
      <c r="R253" s="560">
        <v>2</v>
      </c>
      <c r="S253" s="576">
        <v>1</v>
      </c>
      <c r="T253" s="625">
        <v>1</v>
      </c>
      <c r="U253" s="607">
        <v>1</v>
      </c>
    </row>
    <row r="254" spans="1:21" ht="14.4" customHeight="1" x14ac:dyDescent="0.3">
      <c r="A254" s="559">
        <v>22</v>
      </c>
      <c r="B254" s="560" t="s">
        <v>444</v>
      </c>
      <c r="C254" s="560">
        <v>89301222</v>
      </c>
      <c r="D254" s="623"/>
      <c r="E254" s="624" t="s">
        <v>1049</v>
      </c>
      <c r="F254" s="560" t="s">
        <v>1038</v>
      </c>
      <c r="G254" s="560" t="s">
        <v>1500</v>
      </c>
      <c r="H254" s="560"/>
      <c r="I254" s="560" t="s">
        <v>1501</v>
      </c>
      <c r="J254" s="560" t="s">
        <v>1502</v>
      </c>
      <c r="K254" s="560" t="s">
        <v>1503</v>
      </c>
      <c r="L254" s="561">
        <v>17.53</v>
      </c>
      <c r="M254" s="561">
        <v>87.65</v>
      </c>
      <c r="N254" s="560">
        <v>5</v>
      </c>
      <c r="O254" s="625">
        <v>0.5</v>
      </c>
      <c r="P254" s="561"/>
      <c r="Q254" s="576">
        <v>0</v>
      </c>
      <c r="R254" s="560"/>
      <c r="S254" s="576">
        <v>0</v>
      </c>
      <c r="T254" s="625"/>
      <c r="U254" s="607">
        <v>0</v>
      </c>
    </row>
    <row r="255" spans="1:21" ht="14.4" customHeight="1" x14ac:dyDescent="0.3">
      <c r="A255" s="559">
        <v>22</v>
      </c>
      <c r="B255" s="560" t="s">
        <v>444</v>
      </c>
      <c r="C255" s="560">
        <v>89301222</v>
      </c>
      <c r="D255" s="623"/>
      <c r="E255" s="624" t="s">
        <v>1049</v>
      </c>
      <c r="F255" s="560" t="s">
        <v>1038</v>
      </c>
      <c r="G255" s="560" t="s">
        <v>1312</v>
      </c>
      <c r="H255" s="560"/>
      <c r="I255" s="560" t="s">
        <v>1504</v>
      </c>
      <c r="J255" s="560" t="s">
        <v>1505</v>
      </c>
      <c r="K255" s="560" t="s">
        <v>1506</v>
      </c>
      <c r="L255" s="561">
        <v>286.63</v>
      </c>
      <c r="M255" s="561">
        <v>286.63</v>
      </c>
      <c r="N255" s="560">
        <v>1</v>
      </c>
      <c r="O255" s="625">
        <v>0.5</v>
      </c>
      <c r="P255" s="561"/>
      <c r="Q255" s="576">
        <v>0</v>
      </c>
      <c r="R255" s="560"/>
      <c r="S255" s="576">
        <v>0</v>
      </c>
      <c r="T255" s="625"/>
      <c r="U255" s="607">
        <v>0</v>
      </c>
    </row>
    <row r="256" spans="1:21" ht="14.4" customHeight="1" x14ac:dyDescent="0.3">
      <c r="A256" s="559">
        <v>22</v>
      </c>
      <c r="B256" s="560" t="s">
        <v>444</v>
      </c>
      <c r="C256" s="560">
        <v>89301222</v>
      </c>
      <c r="D256" s="623"/>
      <c r="E256" s="624" t="s">
        <v>1050</v>
      </c>
      <c r="F256" s="560" t="s">
        <v>1038</v>
      </c>
      <c r="G256" s="560" t="s">
        <v>1119</v>
      </c>
      <c r="H256" s="560"/>
      <c r="I256" s="560" t="s">
        <v>738</v>
      </c>
      <c r="J256" s="560" t="s">
        <v>1015</v>
      </c>
      <c r="K256" s="560" t="s">
        <v>1016</v>
      </c>
      <c r="L256" s="561">
        <v>333.31</v>
      </c>
      <c r="M256" s="561">
        <v>666.62</v>
      </c>
      <c r="N256" s="560">
        <v>2</v>
      </c>
      <c r="O256" s="625">
        <v>2</v>
      </c>
      <c r="P256" s="561">
        <v>666.62</v>
      </c>
      <c r="Q256" s="576">
        <v>1</v>
      </c>
      <c r="R256" s="560">
        <v>2</v>
      </c>
      <c r="S256" s="576">
        <v>1</v>
      </c>
      <c r="T256" s="625">
        <v>2</v>
      </c>
      <c r="U256" s="607">
        <v>1</v>
      </c>
    </row>
    <row r="257" spans="1:21" ht="14.4" customHeight="1" x14ac:dyDescent="0.3">
      <c r="A257" s="559">
        <v>22</v>
      </c>
      <c r="B257" s="560" t="s">
        <v>444</v>
      </c>
      <c r="C257" s="560">
        <v>89301222</v>
      </c>
      <c r="D257" s="623"/>
      <c r="E257" s="624" t="s">
        <v>1050</v>
      </c>
      <c r="F257" s="560" t="s">
        <v>1038</v>
      </c>
      <c r="G257" s="560" t="s">
        <v>1186</v>
      </c>
      <c r="H257" s="560"/>
      <c r="I257" s="560" t="s">
        <v>1507</v>
      </c>
      <c r="J257" s="560" t="s">
        <v>1188</v>
      </c>
      <c r="K257" s="560" t="s">
        <v>1508</v>
      </c>
      <c r="L257" s="561">
        <v>137.74</v>
      </c>
      <c r="M257" s="561">
        <v>275.48</v>
      </c>
      <c r="N257" s="560">
        <v>2</v>
      </c>
      <c r="O257" s="625">
        <v>1.5</v>
      </c>
      <c r="P257" s="561">
        <v>137.74</v>
      </c>
      <c r="Q257" s="576">
        <v>0.5</v>
      </c>
      <c r="R257" s="560">
        <v>1</v>
      </c>
      <c r="S257" s="576">
        <v>0.5</v>
      </c>
      <c r="T257" s="625">
        <v>0.5</v>
      </c>
      <c r="U257" s="607">
        <v>0.33333333333333331</v>
      </c>
    </row>
    <row r="258" spans="1:21" ht="14.4" customHeight="1" x14ac:dyDescent="0.3">
      <c r="A258" s="559">
        <v>22</v>
      </c>
      <c r="B258" s="560" t="s">
        <v>444</v>
      </c>
      <c r="C258" s="560">
        <v>89301222</v>
      </c>
      <c r="D258" s="623"/>
      <c r="E258" s="624" t="s">
        <v>1050</v>
      </c>
      <c r="F258" s="560" t="s">
        <v>1038</v>
      </c>
      <c r="G258" s="560" t="s">
        <v>1186</v>
      </c>
      <c r="H258" s="560"/>
      <c r="I258" s="560" t="s">
        <v>1509</v>
      </c>
      <c r="J258" s="560" t="s">
        <v>1188</v>
      </c>
      <c r="K258" s="560" t="s">
        <v>1510</v>
      </c>
      <c r="L258" s="561">
        <v>413.22</v>
      </c>
      <c r="M258" s="561">
        <v>413.22</v>
      </c>
      <c r="N258" s="560">
        <v>1</v>
      </c>
      <c r="O258" s="625">
        <v>1</v>
      </c>
      <c r="P258" s="561">
        <v>413.22</v>
      </c>
      <c r="Q258" s="576">
        <v>1</v>
      </c>
      <c r="R258" s="560">
        <v>1</v>
      </c>
      <c r="S258" s="576">
        <v>1</v>
      </c>
      <c r="T258" s="625">
        <v>1</v>
      </c>
      <c r="U258" s="607">
        <v>1</v>
      </c>
    </row>
    <row r="259" spans="1:21" ht="14.4" customHeight="1" x14ac:dyDescent="0.3">
      <c r="A259" s="559">
        <v>22</v>
      </c>
      <c r="B259" s="560" t="s">
        <v>444</v>
      </c>
      <c r="C259" s="560">
        <v>89301222</v>
      </c>
      <c r="D259" s="623"/>
      <c r="E259" s="624" t="s">
        <v>1050</v>
      </c>
      <c r="F259" s="560" t="s">
        <v>1038</v>
      </c>
      <c r="G259" s="560" t="s">
        <v>1186</v>
      </c>
      <c r="H259" s="560"/>
      <c r="I259" s="560" t="s">
        <v>1511</v>
      </c>
      <c r="J259" s="560" t="s">
        <v>1188</v>
      </c>
      <c r="K259" s="560" t="s">
        <v>1512</v>
      </c>
      <c r="L259" s="561">
        <v>137.74</v>
      </c>
      <c r="M259" s="561">
        <v>137.74</v>
      </c>
      <c r="N259" s="560">
        <v>1</v>
      </c>
      <c r="O259" s="625">
        <v>1</v>
      </c>
      <c r="P259" s="561"/>
      <c r="Q259" s="576">
        <v>0</v>
      </c>
      <c r="R259" s="560"/>
      <c r="S259" s="576">
        <v>0</v>
      </c>
      <c r="T259" s="625"/>
      <c r="U259" s="607">
        <v>0</v>
      </c>
    </row>
    <row r="260" spans="1:21" ht="14.4" customHeight="1" x14ac:dyDescent="0.3">
      <c r="A260" s="559">
        <v>22</v>
      </c>
      <c r="B260" s="560" t="s">
        <v>444</v>
      </c>
      <c r="C260" s="560">
        <v>89301222</v>
      </c>
      <c r="D260" s="623"/>
      <c r="E260" s="624" t="s">
        <v>1050</v>
      </c>
      <c r="F260" s="560" t="s">
        <v>1038</v>
      </c>
      <c r="G260" s="560" t="s">
        <v>1186</v>
      </c>
      <c r="H260" s="560"/>
      <c r="I260" s="560" t="s">
        <v>1513</v>
      </c>
      <c r="J260" s="560" t="s">
        <v>1514</v>
      </c>
      <c r="K260" s="560" t="s">
        <v>1515</v>
      </c>
      <c r="L260" s="561">
        <v>309.91000000000003</v>
      </c>
      <c r="M260" s="561">
        <v>309.91000000000003</v>
      </c>
      <c r="N260" s="560">
        <v>1</v>
      </c>
      <c r="O260" s="625">
        <v>1</v>
      </c>
      <c r="P260" s="561">
        <v>309.91000000000003</v>
      </c>
      <c r="Q260" s="576">
        <v>1</v>
      </c>
      <c r="R260" s="560">
        <v>1</v>
      </c>
      <c r="S260" s="576">
        <v>1</v>
      </c>
      <c r="T260" s="625">
        <v>1</v>
      </c>
      <c r="U260" s="607">
        <v>1</v>
      </c>
    </row>
    <row r="261" spans="1:21" ht="14.4" customHeight="1" x14ac:dyDescent="0.3">
      <c r="A261" s="559">
        <v>22</v>
      </c>
      <c r="B261" s="560" t="s">
        <v>444</v>
      </c>
      <c r="C261" s="560">
        <v>89301222</v>
      </c>
      <c r="D261" s="623"/>
      <c r="E261" s="624" t="s">
        <v>1050</v>
      </c>
      <c r="F261" s="560" t="s">
        <v>1038</v>
      </c>
      <c r="G261" s="560" t="s">
        <v>1230</v>
      </c>
      <c r="H261" s="560"/>
      <c r="I261" s="560" t="s">
        <v>1516</v>
      </c>
      <c r="J261" s="560" t="s">
        <v>1232</v>
      </c>
      <c r="K261" s="560" t="s">
        <v>1517</v>
      </c>
      <c r="L261" s="561">
        <v>31.64</v>
      </c>
      <c r="M261" s="561">
        <v>31.64</v>
      </c>
      <c r="N261" s="560">
        <v>1</v>
      </c>
      <c r="O261" s="625">
        <v>0.5</v>
      </c>
      <c r="P261" s="561">
        <v>31.64</v>
      </c>
      <c r="Q261" s="576">
        <v>1</v>
      </c>
      <c r="R261" s="560">
        <v>1</v>
      </c>
      <c r="S261" s="576">
        <v>1</v>
      </c>
      <c r="T261" s="625">
        <v>0.5</v>
      </c>
      <c r="U261" s="607">
        <v>1</v>
      </c>
    </row>
    <row r="262" spans="1:21" ht="14.4" customHeight="1" x14ac:dyDescent="0.3">
      <c r="A262" s="559">
        <v>22</v>
      </c>
      <c r="B262" s="560" t="s">
        <v>444</v>
      </c>
      <c r="C262" s="560">
        <v>89301222</v>
      </c>
      <c r="D262" s="623"/>
      <c r="E262" s="624" t="s">
        <v>1051</v>
      </c>
      <c r="F262" s="560" t="s">
        <v>1038</v>
      </c>
      <c r="G262" s="560" t="s">
        <v>1164</v>
      </c>
      <c r="H262" s="560"/>
      <c r="I262" s="560" t="s">
        <v>1518</v>
      </c>
      <c r="J262" s="560" t="s">
        <v>1519</v>
      </c>
      <c r="K262" s="560" t="s">
        <v>1520</v>
      </c>
      <c r="L262" s="561">
        <v>787.03</v>
      </c>
      <c r="M262" s="561">
        <v>787.03</v>
      </c>
      <c r="N262" s="560">
        <v>1</v>
      </c>
      <c r="O262" s="625">
        <v>0.5</v>
      </c>
      <c r="P262" s="561">
        <v>787.03</v>
      </c>
      <c r="Q262" s="576">
        <v>1</v>
      </c>
      <c r="R262" s="560">
        <v>1</v>
      </c>
      <c r="S262" s="576">
        <v>1</v>
      </c>
      <c r="T262" s="625">
        <v>0.5</v>
      </c>
      <c r="U262" s="607">
        <v>1</v>
      </c>
    </row>
    <row r="263" spans="1:21" ht="14.4" customHeight="1" x14ac:dyDescent="0.3">
      <c r="A263" s="559">
        <v>22</v>
      </c>
      <c r="B263" s="560" t="s">
        <v>444</v>
      </c>
      <c r="C263" s="560">
        <v>89301222</v>
      </c>
      <c r="D263" s="623"/>
      <c r="E263" s="624" t="s">
        <v>1051</v>
      </c>
      <c r="F263" s="560" t="s">
        <v>1038</v>
      </c>
      <c r="G263" s="560" t="s">
        <v>1521</v>
      </c>
      <c r="H263" s="560"/>
      <c r="I263" s="560" t="s">
        <v>1522</v>
      </c>
      <c r="J263" s="560" t="s">
        <v>1523</v>
      </c>
      <c r="K263" s="560" t="s">
        <v>1524</v>
      </c>
      <c r="L263" s="561">
        <v>69.86</v>
      </c>
      <c r="M263" s="561">
        <v>139.72</v>
      </c>
      <c r="N263" s="560">
        <v>2</v>
      </c>
      <c r="O263" s="625">
        <v>1</v>
      </c>
      <c r="P263" s="561"/>
      <c r="Q263" s="576">
        <v>0</v>
      </c>
      <c r="R263" s="560"/>
      <c r="S263" s="576">
        <v>0</v>
      </c>
      <c r="T263" s="625"/>
      <c r="U263" s="607">
        <v>0</v>
      </c>
    </row>
    <row r="264" spans="1:21" ht="14.4" customHeight="1" x14ac:dyDescent="0.3">
      <c r="A264" s="559">
        <v>22</v>
      </c>
      <c r="B264" s="560" t="s">
        <v>444</v>
      </c>
      <c r="C264" s="560">
        <v>89301222</v>
      </c>
      <c r="D264" s="623"/>
      <c r="E264" s="624" t="s">
        <v>1051</v>
      </c>
      <c r="F264" s="560" t="s">
        <v>1038</v>
      </c>
      <c r="G264" s="560" t="s">
        <v>1525</v>
      </c>
      <c r="H264" s="560"/>
      <c r="I264" s="560" t="s">
        <v>1526</v>
      </c>
      <c r="J264" s="560" t="s">
        <v>1527</v>
      </c>
      <c r="K264" s="560" t="s">
        <v>1528</v>
      </c>
      <c r="L264" s="561">
        <v>116.46</v>
      </c>
      <c r="M264" s="561">
        <v>116.46</v>
      </c>
      <c r="N264" s="560">
        <v>1</v>
      </c>
      <c r="O264" s="625">
        <v>0.5</v>
      </c>
      <c r="P264" s="561">
        <v>116.46</v>
      </c>
      <c r="Q264" s="576">
        <v>1</v>
      </c>
      <c r="R264" s="560">
        <v>1</v>
      </c>
      <c r="S264" s="576">
        <v>1</v>
      </c>
      <c r="T264" s="625">
        <v>0.5</v>
      </c>
      <c r="U264" s="607">
        <v>1</v>
      </c>
    </row>
    <row r="265" spans="1:21" ht="14.4" customHeight="1" x14ac:dyDescent="0.3">
      <c r="A265" s="559">
        <v>22</v>
      </c>
      <c r="B265" s="560" t="s">
        <v>444</v>
      </c>
      <c r="C265" s="560">
        <v>89301222</v>
      </c>
      <c r="D265" s="623"/>
      <c r="E265" s="624" t="s">
        <v>1051</v>
      </c>
      <c r="F265" s="560" t="s">
        <v>1038</v>
      </c>
      <c r="G265" s="560" t="s">
        <v>1529</v>
      </c>
      <c r="H265" s="560"/>
      <c r="I265" s="560" t="s">
        <v>1530</v>
      </c>
      <c r="J265" s="560" t="s">
        <v>1531</v>
      </c>
      <c r="K265" s="560" t="s">
        <v>1532</v>
      </c>
      <c r="L265" s="561">
        <v>80.959999999999994</v>
      </c>
      <c r="M265" s="561">
        <v>161.91999999999999</v>
      </c>
      <c r="N265" s="560">
        <v>2</v>
      </c>
      <c r="O265" s="625">
        <v>0.5</v>
      </c>
      <c r="P265" s="561">
        <v>161.91999999999999</v>
      </c>
      <c r="Q265" s="576">
        <v>1</v>
      </c>
      <c r="R265" s="560">
        <v>2</v>
      </c>
      <c r="S265" s="576">
        <v>1</v>
      </c>
      <c r="T265" s="625">
        <v>0.5</v>
      </c>
      <c r="U265" s="607">
        <v>1</v>
      </c>
    </row>
    <row r="266" spans="1:21" ht="14.4" customHeight="1" x14ac:dyDescent="0.3">
      <c r="A266" s="559">
        <v>22</v>
      </c>
      <c r="B266" s="560" t="s">
        <v>444</v>
      </c>
      <c r="C266" s="560">
        <v>89301222</v>
      </c>
      <c r="D266" s="623"/>
      <c r="E266" s="624" t="s">
        <v>1051</v>
      </c>
      <c r="F266" s="560" t="s">
        <v>1038</v>
      </c>
      <c r="G266" s="560" t="s">
        <v>1093</v>
      </c>
      <c r="H266" s="560"/>
      <c r="I266" s="560" t="s">
        <v>1094</v>
      </c>
      <c r="J266" s="560" t="s">
        <v>1095</v>
      </c>
      <c r="K266" s="560"/>
      <c r="L266" s="561">
        <v>0</v>
      </c>
      <c r="M266" s="561">
        <v>0</v>
      </c>
      <c r="N266" s="560">
        <v>1</v>
      </c>
      <c r="O266" s="625">
        <v>1</v>
      </c>
      <c r="P266" s="561">
        <v>0</v>
      </c>
      <c r="Q266" s="576"/>
      <c r="R266" s="560">
        <v>1</v>
      </c>
      <c r="S266" s="576">
        <v>1</v>
      </c>
      <c r="T266" s="625">
        <v>1</v>
      </c>
      <c r="U266" s="607">
        <v>1</v>
      </c>
    </row>
    <row r="267" spans="1:21" ht="14.4" customHeight="1" x14ac:dyDescent="0.3">
      <c r="A267" s="559">
        <v>22</v>
      </c>
      <c r="B267" s="560" t="s">
        <v>444</v>
      </c>
      <c r="C267" s="560">
        <v>89301222</v>
      </c>
      <c r="D267" s="623"/>
      <c r="E267" s="624" t="s">
        <v>1051</v>
      </c>
      <c r="F267" s="560" t="s">
        <v>1038</v>
      </c>
      <c r="G267" s="560" t="s">
        <v>1256</v>
      </c>
      <c r="H267" s="560"/>
      <c r="I267" s="560" t="s">
        <v>1263</v>
      </c>
      <c r="J267" s="560" t="s">
        <v>1258</v>
      </c>
      <c r="K267" s="560" t="s">
        <v>1262</v>
      </c>
      <c r="L267" s="561">
        <v>61.29</v>
      </c>
      <c r="M267" s="561">
        <v>61.29</v>
      </c>
      <c r="N267" s="560">
        <v>1</v>
      </c>
      <c r="O267" s="625">
        <v>0.5</v>
      </c>
      <c r="P267" s="561">
        <v>61.29</v>
      </c>
      <c r="Q267" s="576">
        <v>1</v>
      </c>
      <c r="R267" s="560">
        <v>1</v>
      </c>
      <c r="S267" s="576">
        <v>1</v>
      </c>
      <c r="T267" s="625">
        <v>0.5</v>
      </c>
      <c r="U267" s="607">
        <v>1</v>
      </c>
    </row>
    <row r="268" spans="1:21" ht="14.4" customHeight="1" x14ac:dyDescent="0.3">
      <c r="A268" s="559">
        <v>22</v>
      </c>
      <c r="B268" s="560" t="s">
        <v>444</v>
      </c>
      <c r="C268" s="560">
        <v>89301222</v>
      </c>
      <c r="D268" s="623"/>
      <c r="E268" s="624" t="s">
        <v>1051</v>
      </c>
      <c r="F268" s="560" t="s">
        <v>1038</v>
      </c>
      <c r="G268" s="560" t="s">
        <v>1068</v>
      </c>
      <c r="H268" s="560"/>
      <c r="I268" s="560" t="s">
        <v>1127</v>
      </c>
      <c r="J268" s="560" t="s">
        <v>1128</v>
      </c>
      <c r="K268" s="560" t="s">
        <v>1129</v>
      </c>
      <c r="L268" s="561">
        <v>65.069999999999993</v>
      </c>
      <c r="M268" s="561">
        <v>390.41999999999996</v>
      </c>
      <c r="N268" s="560">
        <v>6</v>
      </c>
      <c r="O268" s="625">
        <v>5.5</v>
      </c>
      <c r="P268" s="561">
        <v>65.069999999999993</v>
      </c>
      <c r="Q268" s="576">
        <v>0.16666666666666666</v>
      </c>
      <c r="R268" s="560">
        <v>1</v>
      </c>
      <c r="S268" s="576">
        <v>0.16666666666666666</v>
      </c>
      <c r="T268" s="625">
        <v>0.5</v>
      </c>
      <c r="U268" s="607">
        <v>9.0909090909090912E-2</v>
      </c>
    </row>
    <row r="269" spans="1:21" ht="14.4" customHeight="1" x14ac:dyDescent="0.3">
      <c r="A269" s="559">
        <v>22</v>
      </c>
      <c r="B269" s="560" t="s">
        <v>444</v>
      </c>
      <c r="C269" s="560">
        <v>89301222</v>
      </c>
      <c r="D269" s="623"/>
      <c r="E269" s="624" t="s">
        <v>1051</v>
      </c>
      <c r="F269" s="560" t="s">
        <v>1038</v>
      </c>
      <c r="G269" s="560" t="s">
        <v>1068</v>
      </c>
      <c r="H269" s="560"/>
      <c r="I269" s="560" t="s">
        <v>727</v>
      </c>
      <c r="J269" s="560" t="s">
        <v>728</v>
      </c>
      <c r="K269" s="560" t="s">
        <v>729</v>
      </c>
      <c r="L269" s="561">
        <v>108.46</v>
      </c>
      <c r="M269" s="561">
        <v>433.84</v>
      </c>
      <c r="N269" s="560">
        <v>4</v>
      </c>
      <c r="O269" s="625">
        <v>2.5</v>
      </c>
      <c r="P269" s="561">
        <v>216.92</v>
      </c>
      <c r="Q269" s="576">
        <v>0.5</v>
      </c>
      <c r="R269" s="560">
        <v>2</v>
      </c>
      <c r="S269" s="576">
        <v>0.5</v>
      </c>
      <c r="T269" s="625">
        <v>1</v>
      </c>
      <c r="U269" s="607">
        <v>0.4</v>
      </c>
    </row>
    <row r="270" spans="1:21" ht="14.4" customHeight="1" x14ac:dyDescent="0.3">
      <c r="A270" s="559">
        <v>22</v>
      </c>
      <c r="B270" s="560" t="s">
        <v>444</v>
      </c>
      <c r="C270" s="560">
        <v>89301222</v>
      </c>
      <c r="D270" s="623"/>
      <c r="E270" s="624" t="s">
        <v>1051</v>
      </c>
      <c r="F270" s="560" t="s">
        <v>1038</v>
      </c>
      <c r="G270" s="560" t="s">
        <v>1068</v>
      </c>
      <c r="H270" s="560"/>
      <c r="I270" s="560" t="s">
        <v>1383</v>
      </c>
      <c r="J270" s="560" t="s">
        <v>1384</v>
      </c>
      <c r="K270" s="560" t="s">
        <v>1385</v>
      </c>
      <c r="L270" s="561">
        <v>65.069999999999993</v>
      </c>
      <c r="M270" s="561">
        <v>65.069999999999993</v>
      </c>
      <c r="N270" s="560">
        <v>1</v>
      </c>
      <c r="O270" s="625">
        <v>1</v>
      </c>
      <c r="P270" s="561">
        <v>65.069999999999993</v>
      </c>
      <c r="Q270" s="576">
        <v>1</v>
      </c>
      <c r="R270" s="560">
        <v>1</v>
      </c>
      <c r="S270" s="576">
        <v>1</v>
      </c>
      <c r="T270" s="625">
        <v>1</v>
      </c>
      <c r="U270" s="607">
        <v>1</v>
      </c>
    </row>
    <row r="271" spans="1:21" ht="14.4" customHeight="1" x14ac:dyDescent="0.3">
      <c r="A271" s="559">
        <v>22</v>
      </c>
      <c r="B271" s="560" t="s">
        <v>444</v>
      </c>
      <c r="C271" s="560">
        <v>89301222</v>
      </c>
      <c r="D271" s="623"/>
      <c r="E271" s="624" t="s">
        <v>1051</v>
      </c>
      <c r="F271" s="560" t="s">
        <v>1038</v>
      </c>
      <c r="G271" s="560" t="s">
        <v>1068</v>
      </c>
      <c r="H271" s="560"/>
      <c r="I271" s="560" t="s">
        <v>723</v>
      </c>
      <c r="J271" s="560" t="s">
        <v>724</v>
      </c>
      <c r="K271" s="560" t="s">
        <v>1007</v>
      </c>
      <c r="L271" s="561">
        <v>130.15</v>
      </c>
      <c r="M271" s="561">
        <v>390.45000000000005</v>
      </c>
      <c r="N271" s="560">
        <v>3</v>
      </c>
      <c r="O271" s="625">
        <v>3</v>
      </c>
      <c r="P271" s="561"/>
      <c r="Q271" s="576">
        <v>0</v>
      </c>
      <c r="R271" s="560"/>
      <c r="S271" s="576">
        <v>0</v>
      </c>
      <c r="T271" s="625"/>
      <c r="U271" s="607">
        <v>0</v>
      </c>
    </row>
    <row r="272" spans="1:21" ht="14.4" customHeight="1" x14ac:dyDescent="0.3">
      <c r="A272" s="559">
        <v>22</v>
      </c>
      <c r="B272" s="560" t="s">
        <v>444</v>
      </c>
      <c r="C272" s="560">
        <v>89301222</v>
      </c>
      <c r="D272" s="623"/>
      <c r="E272" s="624" t="s">
        <v>1051</v>
      </c>
      <c r="F272" s="560" t="s">
        <v>1038</v>
      </c>
      <c r="G272" s="560" t="s">
        <v>1068</v>
      </c>
      <c r="H272" s="560"/>
      <c r="I272" s="560" t="s">
        <v>709</v>
      </c>
      <c r="J272" s="560" t="s">
        <v>710</v>
      </c>
      <c r="K272" s="560" t="s">
        <v>1008</v>
      </c>
      <c r="L272" s="561">
        <v>50.57</v>
      </c>
      <c r="M272" s="561">
        <v>151.71</v>
      </c>
      <c r="N272" s="560">
        <v>3</v>
      </c>
      <c r="O272" s="625">
        <v>3</v>
      </c>
      <c r="P272" s="561"/>
      <c r="Q272" s="576">
        <v>0</v>
      </c>
      <c r="R272" s="560"/>
      <c r="S272" s="576">
        <v>0</v>
      </c>
      <c r="T272" s="625"/>
      <c r="U272" s="607">
        <v>0</v>
      </c>
    </row>
    <row r="273" spans="1:21" ht="14.4" customHeight="1" x14ac:dyDescent="0.3">
      <c r="A273" s="559">
        <v>22</v>
      </c>
      <c r="B273" s="560" t="s">
        <v>444</v>
      </c>
      <c r="C273" s="560">
        <v>89301222</v>
      </c>
      <c r="D273" s="623"/>
      <c r="E273" s="624" t="s">
        <v>1051</v>
      </c>
      <c r="F273" s="560" t="s">
        <v>1038</v>
      </c>
      <c r="G273" s="560" t="s">
        <v>1068</v>
      </c>
      <c r="H273" s="560"/>
      <c r="I273" s="560" t="s">
        <v>712</v>
      </c>
      <c r="J273" s="560" t="s">
        <v>713</v>
      </c>
      <c r="K273" s="560" t="s">
        <v>1009</v>
      </c>
      <c r="L273" s="561">
        <v>86.76</v>
      </c>
      <c r="M273" s="561">
        <v>1214.6400000000001</v>
      </c>
      <c r="N273" s="560">
        <v>14</v>
      </c>
      <c r="O273" s="625">
        <v>12</v>
      </c>
      <c r="P273" s="561">
        <v>520.56000000000006</v>
      </c>
      <c r="Q273" s="576">
        <v>0.4285714285714286</v>
      </c>
      <c r="R273" s="560">
        <v>6</v>
      </c>
      <c r="S273" s="576">
        <v>0.42857142857142855</v>
      </c>
      <c r="T273" s="625">
        <v>4.5</v>
      </c>
      <c r="U273" s="607">
        <v>0.375</v>
      </c>
    </row>
    <row r="274" spans="1:21" ht="14.4" customHeight="1" x14ac:dyDescent="0.3">
      <c r="A274" s="559">
        <v>22</v>
      </c>
      <c r="B274" s="560" t="s">
        <v>444</v>
      </c>
      <c r="C274" s="560">
        <v>89301222</v>
      </c>
      <c r="D274" s="623"/>
      <c r="E274" s="624" t="s">
        <v>1051</v>
      </c>
      <c r="F274" s="560" t="s">
        <v>1038</v>
      </c>
      <c r="G274" s="560" t="s">
        <v>1068</v>
      </c>
      <c r="H274" s="560"/>
      <c r="I274" s="560" t="s">
        <v>624</v>
      </c>
      <c r="J274" s="560" t="s">
        <v>1012</v>
      </c>
      <c r="K274" s="560" t="s">
        <v>1013</v>
      </c>
      <c r="L274" s="561">
        <v>86.76</v>
      </c>
      <c r="M274" s="561">
        <v>173.52</v>
      </c>
      <c r="N274" s="560">
        <v>2</v>
      </c>
      <c r="O274" s="625">
        <v>2</v>
      </c>
      <c r="P274" s="561">
        <v>86.76</v>
      </c>
      <c r="Q274" s="576">
        <v>0.5</v>
      </c>
      <c r="R274" s="560">
        <v>1</v>
      </c>
      <c r="S274" s="576">
        <v>0.5</v>
      </c>
      <c r="T274" s="625">
        <v>1</v>
      </c>
      <c r="U274" s="607">
        <v>0.5</v>
      </c>
    </row>
    <row r="275" spans="1:21" ht="14.4" customHeight="1" x14ac:dyDescent="0.3">
      <c r="A275" s="559">
        <v>22</v>
      </c>
      <c r="B275" s="560" t="s">
        <v>444</v>
      </c>
      <c r="C275" s="560">
        <v>89301222</v>
      </c>
      <c r="D275" s="623"/>
      <c r="E275" s="624" t="s">
        <v>1051</v>
      </c>
      <c r="F275" s="560" t="s">
        <v>1038</v>
      </c>
      <c r="G275" s="560" t="s">
        <v>1068</v>
      </c>
      <c r="H275" s="560"/>
      <c r="I275" s="560" t="s">
        <v>1281</v>
      </c>
      <c r="J275" s="560" t="s">
        <v>1001</v>
      </c>
      <c r="K275" s="560" t="s">
        <v>1002</v>
      </c>
      <c r="L275" s="561">
        <v>86.76</v>
      </c>
      <c r="M275" s="561">
        <v>86.76</v>
      </c>
      <c r="N275" s="560">
        <v>1</v>
      </c>
      <c r="O275" s="625">
        <v>1</v>
      </c>
      <c r="P275" s="561">
        <v>86.76</v>
      </c>
      <c r="Q275" s="576">
        <v>1</v>
      </c>
      <c r="R275" s="560">
        <v>1</v>
      </c>
      <c r="S275" s="576">
        <v>1</v>
      </c>
      <c r="T275" s="625">
        <v>1</v>
      </c>
      <c r="U275" s="607">
        <v>1</v>
      </c>
    </row>
    <row r="276" spans="1:21" ht="14.4" customHeight="1" x14ac:dyDescent="0.3">
      <c r="A276" s="559">
        <v>22</v>
      </c>
      <c r="B276" s="560" t="s">
        <v>444</v>
      </c>
      <c r="C276" s="560">
        <v>89301222</v>
      </c>
      <c r="D276" s="623"/>
      <c r="E276" s="624" t="s">
        <v>1051</v>
      </c>
      <c r="F276" s="560" t="s">
        <v>1038</v>
      </c>
      <c r="G276" s="560" t="s">
        <v>1533</v>
      </c>
      <c r="H276" s="560"/>
      <c r="I276" s="560" t="s">
        <v>1534</v>
      </c>
      <c r="J276" s="560" t="s">
        <v>1535</v>
      </c>
      <c r="K276" s="560" t="s">
        <v>1536</v>
      </c>
      <c r="L276" s="561">
        <v>441.82</v>
      </c>
      <c r="M276" s="561">
        <v>441.82</v>
      </c>
      <c r="N276" s="560">
        <v>1</v>
      </c>
      <c r="O276" s="625">
        <v>0.5</v>
      </c>
      <c r="P276" s="561">
        <v>441.82</v>
      </c>
      <c r="Q276" s="576">
        <v>1</v>
      </c>
      <c r="R276" s="560">
        <v>1</v>
      </c>
      <c r="S276" s="576">
        <v>1</v>
      </c>
      <c r="T276" s="625">
        <v>0.5</v>
      </c>
      <c r="U276" s="607">
        <v>1</v>
      </c>
    </row>
    <row r="277" spans="1:21" ht="14.4" customHeight="1" x14ac:dyDescent="0.3">
      <c r="A277" s="559">
        <v>22</v>
      </c>
      <c r="B277" s="560" t="s">
        <v>444</v>
      </c>
      <c r="C277" s="560">
        <v>89301222</v>
      </c>
      <c r="D277" s="623"/>
      <c r="E277" s="624" t="s">
        <v>1051</v>
      </c>
      <c r="F277" s="560" t="s">
        <v>1038</v>
      </c>
      <c r="G277" s="560" t="s">
        <v>1537</v>
      </c>
      <c r="H277" s="560"/>
      <c r="I277" s="560" t="s">
        <v>1538</v>
      </c>
      <c r="J277" s="560" t="s">
        <v>1539</v>
      </c>
      <c r="K277" s="560" t="s">
        <v>513</v>
      </c>
      <c r="L277" s="561">
        <v>0</v>
      </c>
      <c r="M277" s="561">
        <v>0</v>
      </c>
      <c r="N277" s="560">
        <v>2</v>
      </c>
      <c r="O277" s="625">
        <v>1</v>
      </c>
      <c r="P277" s="561"/>
      <c r="Q277" s="576"/>
      <c r="R277" s="560"/>
      <c r="S277" s="576">
        <v>0</v>
      </c>
      <c r="T277" s="625"/>
      <c r="U277" s="607">
        <v>0</v>
      </c>
    </row>
    <row r="278" spans="1:21" ht="14.4" customHeight="1" x14ac:dyDescent="0.3">
      <c r="A278" s="559">
        <v>22</v>
      </c>
      <c r="B278" s="560" t="s">
        <v>444</v>
      </c>
      <c r="C278" s="560">
        <v>89301222</v>
      </c>
      <c r="D278" s="623"/>
      <c r="E278" s="624" t="s">
        <v>1051</v>
      </c>
      <c r="F278" s="560" t="s">
        <v>1038</v>
      </c>
      <c r="G278" s="560" t="s">
        <v>1540</v>
      </c>
      <c r="H278" s="560"/>
      <c r="I278" s="560" t="s">
        <v>1541</v>
      </c>
      <c r="J278" s="560" t="s">
        <v>1542</v>
      </c>
      <c r="K278" s="560" t="s">
        <v>1543</v>
      </c>
      <c r="L278" s="561">
        <v>140.25</v>
      </c>
      <c r="M278" s="561">
        <v>280.5</v>
      </c>
      <c r="N278" s="560">
        <v>2</v>
      </c>
      <c r="O278" s="625">
        <v>1</v>
      </c>
      <c r="P278" s="561"/>
      <c r="Q278" s="576">
        <v>0</v>
      </c>
      <c r="R278" s="560"/>
      <c r="S278" s="576">
        <v>0</v>
      </c>
      <c r="T278" s="625"/>
      <c r="U278" s="607">
        <v>0</v>
      </c>
    </row>
    <row r="279" spans="1:21" ht="14.4" customHeight="1" x14ac:dyDescent="0.3">
      <c r="A279" s="559">
        <v>22</v>
      </c>
      <c r="B279" s="560" t="s">
        <v>444</v>
      </c>
      <c r="C279" s="560">
        <v>89301222</v>
      </c>
      <c r="D279" s="623"/>
      <c r="E279" s="624" t="s">
        <v>1051</v>
      </c>
      <c r="F279" s="560" t="s">
        <v>1038</v>
      </c>
      <c r="G279" s="560" t="s">
        <v>1544</v>
      </c>
      <c r="H279" s="560"/>
      <c r="I279" s="560" t="s">
        <v>1545</v>
      </c>
      <c r="J279" s="560" t="s">
        <v>793</v>
      </c>
      <c r="K279" s="560" t="s">
        <v>1546</v>
      </c>
      <c r="L279" s="561">
        <v>57.85</v>
      </c>
      <c r="M279" s="561">
        <v>115.7</v>
      </c>
      <c r="N279" s="560">
        <v>2</v>
      </c>
      <c r="O279" s="625">
        <v>1</v>
      </c>
      <c r="P279" s="561">
        <v>115.7</v>
      </c>
      <c r="Q279" s="576">
        <v>1</v>
      </c>
      <c r="R279" s="560">
        <v>2</v>
      </c>
      <c r="S279" s="576">
        <v>1</v>
      </c>
      <c r="T279" s="625">
        <v>1</v>
      </c>
      <c r="U279" s="607">
        <v>1</v>
      </c>
    </row>
    <row r="280" spans="1:21" ht="14.4" customHeight="1" x14ac:dyDescent="0.3">
      <c r="A280" s="559">
        <v>22</v>
      </c>
      <c r="B280" s="560" t="s">
        <v>444</v>
      </c>
      <c r="C280" s="560">
        <v>89301222</v>
      </c>
      <c r="D280" s="623"/>
      <c r="E280" s="624" t="s">
        <v>1051</v>
      </c>
      <c r="F280" s="560" t="s">
        <v>1038</v>
      </c>
      <c r="G280" s="560" t="s">
        <v>1547</v>
      </c>
      <c r="H280" s="560"/>
      <c r="I280" s="560" t="s">
        <v>1548</v>
      </c>
      <c r="J280" s="560" t="s">
        <v>1549</v>
      </c>
      <c r="K280" s="560" t="s">
        <v>1550</v>
      </c>
      <c r="L280" s="561">
        <v>226.23</v>
      </c>
      <c r="M280" s="561">
        <v>452.46</v>
      </c>
      <c r="N280" s="560">
        <v>2</v>
      </c>
      <c r="O280" s="625">
        <v>0.5</v>
      </c>
      <c r="P280" s="561">
        <v>452.46</v>
      </c>
      <c r="Q280" s="576">
        <v>1</v>
      </c>
      <c r="R280" s="560">
        <v>2</v>
      </c>
      <c r="S280" s="576">
        <v>1</v>
      </c>
      <c r="T280" s="625">
        <v>0.5</v>
      </c>
      <c r="U280" s="607">
        <v>1</v>
      </c>
    </row>
    <row r="281" spans="1:21" ht="14.4" customHeight="1" x14ac:dyDescent="0.3">
      <c r="A281" s="559">
        <v>22</v>
      </c>
      <c r="B281" s="560" t="s">
        <v>444</v>
      </c>
      <c r="C281" s="560">
        <v>89301222</v>
      </c>
      <c r="D281" s="623"/>
      <c r="E281" s="624" t="s">
        <v>1051</v>
      </c>
      <c r="F281" s="560" t="s">
        <v>1038</v>
      </c>
      <c r="G281" s="560" t="s">
        <v>1320</v>
      </c>
      <c r="H281" s="560"/>
      <c r="I281" s="560" t="s">
        <v>1323</v>
      </c>
      <c r="J281" s="560" t="s">
        <v>1322</v>
      </c>
      <c r="K281" s="560" t="s">
        <v>562</v>
      </c>
      <c r="L281" s="561">
        <v>0</v>
      </c>
      <c r="M281" s="561">
        <v>0</v>
      </c>
      <c r="N281" s="560">
        <v>2</v>
      </c>
      <c r="O281" s="625">
        <v>1</v>
      </c>
      <c r="P281" s="561">
        <v>0</v>
      </c>
      <c r="Q281" s="576"/>
      <c r="R281" s="560">
        <v>2</v>
      </c>
      <c r="S281" s="576">
        <v>1</v>
      </c>
      <c r="T281" s="625">
        <v>1</v>
      </c>
      <c r="U281" s="607">
        <v>1</v>
      </c>
    </row>
    <row r="282" spans="1:21" ht="14.4" customHeight="1" x14ac:dyDescent="0.3">
      <c r="A282" s="559">
        <v>22</v>
      </c>
      <c r="B282" s="560" t="s">
        <v>444</v>
      </c>
      <c r="C282" s="560">
        <v>89301222</v>
      </c>
      <c r="D282" s="623"/>
      <c r="E282" s="624" t="s">
        <v>1052</v>
      </c>
      <c r="F282" s="560" t="s">
        <v>1038</v>
      </c>
      <c r="G282" s="560" t="s">
        <v>1145</v>
      </c>
      <c r="H282" s="560"/>
      <c r="I282" s="560" t="s">
        <v>1146</v>
      </c>
      <c r="J282" s="560" t="s">
        <v>1147</v>
      </c>
      <c r="K282" s="560" t="s">
        <v>595</v>
      </c>
      <c r="L282" s="561">
        <v>44.89</v>
      </c>
      <c r="M282" s="561">
        <v>89.78</v>
      </c>
      <c r="N282" s="560">
        <v>2</v>
      </c>
      <c r="O282" s="625">
        <v>1</v>
      </c>
      <c r="P282" s="561">
        <v>44.89</v>
      </c>
      <c r="Q282" s="576">
        <v>0.5</v>
      </c>
      <c r="R282" s="560">
        <v>1</v>
      </c>
      <c r="S282" s="576">
        <v>0.5</v>
      </c>
      <c r="T282" s="625">
        <v>0.5</v>
      </c>
      <c r="U282" s="607">
        <v>0.5</v>
      </c>
    </row>
    <row r="283" spans="1:21" ht="14.4" customHeight="1" x14ac:dyDescent="0.3">
      <c r="A283" s="559">
        <v>22</v>
      </c>
      <c r="B283" s="560" t="s">
        <v>444</v>
      </c>
      <c r="C283" s="560">
        <v>89301222</v>
      </c>
      <c r="D283" s="623"/>
      <c r="E283" s="624" t="s">
        <v>1052</v>
      </c>
      <c r="F283" s="560" t="s">
        <v>1038</v>
      </c>
      <c r="G283" s="560" t="s">
        <v>1084</v>
      </c>
      <c r="H283" s="560"/>
      <c r="I283" s="560" t="s">
        <v>1551</v>
      </c>
      <c r="J283" s="560" t="s">
        <v>1552</v>
      </c>
      <c r="K283" s="560" t="s">
        <v>1059</v>
      </c>
      <c r="L283" s="561">
        <v>111.01</v>
      </c>
      <c r="M283" s="561">
        <v>222.02</v>
      </c>
      <c r="N283" s="560">
        <v>2</v>
      </c>
      <c r="O283" s="625">
        <v>1</v>
      </c>
      <c r="P283" s="561"/>
      <c r="Q283" s="576">
        <v>0</v>
      </c>
      <c r="R283" s="560"/>
      <c r="S283" s="576">
        <v>0</v>
      </c>
      <c r="T283" s="625"/>
      <c r="U283" s="607">
        <v>0</v>
      </c>
    </row>
    <row r="284" spans="1:21" ht="14.4" customHeight="1" x14ac:dyDescent="0.3">
      <c r="A284" s="559">
        <v>22</v>
      </c>
      <c r="B284" s="560" t="s">
        <v>444</v>
      </c>
      <c r="C284" s="560">
        <v>89301222</v>
      </c>
      <c r="D284" s="623"/>
      <c r="E284" s="624" t="s">
        <v>1052</v>
      </c>
      <c r="F284" s="560" t="s">
        <v>1038</v>
      </c>
      <c r="G284" s="560" t="s">
        <v>1084</v>
      </c>
      <c r="H284" s="560"/>
      <c r="I284" s="560" t="s">
        <v>1553</v>
      </c>
      <c r="J284" s="560" t="s">
        <v>1552</v>
      </c>
      <c r="K284" s="560" t="s">
        <v>1554</v>
      </c>
      <c r="L284" s="561">
        <v>370.04</v>
      </c>
      <c r="M284" s="561">
        <v>370.04</v>
      </c>
      <c r="N284" s="560">
        <v>1</v>
      </c>
      <c r="O284" s="625"/>
      <c r="P284" s="561">
        <v>370.04</v>
      </c>
      <c r="Q284" s="576">
        <v>1</v>
      </c>
      <c r="R284" s="560">
        <v>1</v>
      </c>
      <c r="S284" s="576">
        <v>1</v>
      </c>
      <c r="T284" s="625"/>
      <c r="U284" s="607"/>
    </row>
    <row r="285" spans="1:21" ht="14.4" customHeight="1" x14ac:dyDescent="0.3">
      <c r="A285" s="559">
        <v>22</v>
      </c>
      <c r="B285" s="560" t="s">
        <v>444</v>
      </c>
      <c r="C285" s="560">
        <v>89301222</v>
      </c>
      <c r="D285" s="623"/>
      <c r="E285" s="624" t="s">
        <v>1052</v>
      </c>
      <c r="F285" s="560" t="s">
        <v>1038</v>
      </c>
      <c r="G285" s="560" t="s">
        <v>1115</v>
      </c>
      <c r="H285" s="560"/>
      <c r="I285" s="560" t="s">
        <v>715</v>
      </c>
      <c r="J285" s="560" t="s">
        <v>1023</v>
      </c>
      <c r="K285" s="560" t="s">
        <v>1024</v>
      </c>
      <c r="L285" s="561">
        <v>6.98</v>
      </c>
      <c r="M285" s="561">
        <v>6.98</v>
      </c>
      <c r="N285" s="560">
        <v>1</v>
      </c>
      <c r="O285" s="625">
        <v>1</v>
      </c>
      <c r="P285" s="561"/>
      <c r="Q285" s="576">
        <v>0</v>
      </c>
      <c r="R285" s="560"/>
      <c r="S285" s="576">
        <v>0</v>
      </c>
      <c r="T285" s="625"/>
      <c r="U285" s="607">
        <v>0</v>
      </c>
    </row>
    <row r="286" spans="1:21" ht="14.4" customHeight="1" x14ac:dyDescent="0.3">
      <c r="A286" s="559">
        <v>22</v>
      </c>
      <c r="B286" s="560" t="s">
        <v>444</v>
      </c>
      <c r="C286" s="560">
        <v>89301222</v>
      </c>
      <c r="D286" s="623"/>
      <c r="E286" s="624" t="s">
        <v>1052</v>
      </c>
      <c r="F286" s="560" t="s">
        <v>1038</v>
      </c>
      <c r="G286" s="560" t="s">
        <v>1119</v>
      </c>
      <c r="H286" s="560"/>
      <c r="I286" s="560" t="s">
        <v>738</v>
      </c>
      <c r="J286" s="560" t="s">
        <v>1015</v>
      </c>
      <c r="K286" s="560" t="s">
        <v>1016</v>
      </c>
      <c r="L286" s="561">
        <v>333.31</v>
      </c>
      <c r="M286" s="561">
        <v>333.31</v>
      </c>
      <c r="N286" s="560">
        <v>1</v>
      </c>
      <c r="O286" s="625">
        <v>1</v>
      </c>
      <c r="P286" s="561">
        <v>333.31</v>
      </c>
      <c r="Q286" s="576">
        <v>1</v>
      </c>
      <c r="R286" s="560">
        <v>1</v>
      </c>
      <c r="S286" s="576">
        <v>1</v>
      </c>
      <c r="T286" s="625">
        <v>1</v>
      </c>
      <c r="U286" s="607">
        <v>1</v>
      </c>
    </row>
    <row r="287" spans="1:21" ht="14.4" customHeight="1" x14ac:dyDescent="0.3">
      <c r="A287" s="559">
        <v>22</v>
      </c>
      <c r="B287" s="560" t="s">
        <v>444</v>
      </c>
      <c r="C287" s="560">
        <v>89301222</v>
      </c>
      <c r="D287" s="623"/>
      <c r="E287" s="624" t="s">
        <v>1052</v>
      </c>
      <c r="F287" s="560" t="s">
        <v>1038</v>
      </c>
      <c r="G287" s="560" t="s">
        <v>1106</v>
      </c>
      <c r="H287" s="560"/>
      <c r="I287" s="560" t="s">
        <v>616</v>
      </c>
      <c r="J287" s="560" t="s">
        <v>617</v>
      </c>
      <c r="K287" s="560" t="s">
        <v>618</v>
      </c>
      <c r="L287" s="561">
        <v>0</v>
      </c>
      <c r="M287" s="561">
        <v>0</v>
      </c>
      <c r="N287" s="560">
        <v>1</v>
      </c>
      <c r="O287" s="625">
        <v>1</v>
      </c>
      <c r="P287" s="561">
        <v>0</v>
      </c>
      <c r="Q287" s="576"/>
      <c r="R287" s="560">
        <v>1</v>
      </c>
      <c r="S287" s="576">
        <v>1</v>
      </c>
      <c r="T287" s="625">
        <v>1</v>
      </c>
      <c r="U287" s="607">
        <v>1</v>
      </c>
    </row>
    <row r="288" spans="1:21" ht="14.4" customHeight="1" x14ac:dyDescent="0.3">
      <c r="A288" s="559">
        <v>22</v>
      </c>
      <c r="B288" s="560" t="s">
        <v>444</v>
      </c>
      <c r="C288" s="560">
        <v>89301222</v>
      </c>
      <c r="D288" s="623"/>
      <c r="E288" s="624" t="s">
        <v>1052</v>
      </c>
      <c r="F288" s="560" t="s">
        <v>1038</v>
      </c>
      <c r="G288" s="560" t="s">
        <v>1164</v>
      </c>
      <c r="H288" s="560"/>
      <c r="I288" s="560" t="s">
        <v>1165</v>
      </c>
      <c r="J288" s="560" t="s">
        <v>1166</v>
      </c>
      <c r="K288" s="560" t="s">
        <v>1167</v>
      </c>
      <c r="L288" s="561">
        <v>796.04</v>
      </c>
      <c r="M288" s="561">
        <v>796.04</v>
      </c>
      <c r="N288" s="560">
        <v>1</v>
      </c>
      <c r="O288" s="625">
        <v>1</v>
      </c>
      <c r="P288" s="561">
        <v>796.04</v>
      </c>
      <c r="Q288" s="576">
        <v>1</v>
      </c>
      <c r="R288" s="560">
        <v>1</v>
      </c>
      <c r="S288" s="576">
        <v>1</v>
      </c>
      <c r="T288" s="625">
        <v>1</v>
      </c>
      <c r="U288" s="607">
        <v>1</v>
      </c>
    </row>
    <row r="289" spans="1:21" ht="14.4" customHeight="1" x14ac:dyDescent="0.3">
      <c r="A289" s="559">
        <v>22</v>
      </c>
      <c r="B289" s="560" t="s">
        <v>444</v>
      </c>
      <c r="C289" s="560">
        <v>89301222</v>
      </c>
      <c r="D289" s="623"/>
      <c r="E289" s="624" t="s">
        <v>1052</v>
      </c>
      <c r="F289" s="560" t="s">
        <v>1038</v>
      </c>
      <c r="G289" s="560" t="s">
        <v>1164</v>
      </c>
      <c r="H289" s="560"/>
      <c r="I289" s="560" t="s">
        <v>1165</v>
      </c>
      <c r="J289" s="560" t="s">
        <v>1166</v>
      </c>
      <c r="K289" s="560" t="s">
        <v>1167</v>
      </c>
      <c r="L289" s="561">
        <v>874.69</v>
      </c>
      <c r="M289" s="561">
        <v>874.69</v>
      </c>
      <c r="N289" s="560">
        <v>1</v>
      </c>
      <c r="O289" s="625">
        <v>0.5</v>
      </c>
      <c r="P289" s="561">
        <v>874.69</v>
      </c>
      <c r="Q289" s="576">
        <v>1</v>
      </c>
      <c r="R289" s="560">
        <v>1</v>
      </c>
      <c r="S289" s="576">
        <v>1</v>
      </c>
      <c r="T289" s="625">
        <v>0.5</v>
      </c>
      <c r="U289" s="607">
        <v>1</v>
      </c>
    </row>
    <row r="290" spans="1:21" ht="14.4" customHeight="1" x14ac:dyDescent="0.3">
      <c r="A290" s="559">
        <v>22</v>
      </c>
      <c r="B290" s="560" t="s">
        <v>444</v>
      </c>
      <c r="C290" s="560">
        <v>89301222</v>
      </c>
      <c r="D290" s="623"/>
      <c r="E290" s="624" t="s">
        <v>1052</v>
      </c>
      <c r="F290" s="560" t="s">
        <v>1038</v>
      </c>
      <c r="G290" s="560" t="s">
        <v>1555</v>
      </c>
      <c r="H290" s="560"/>
      <c r="I290" s="560" t="s">
        <v>1556</v>
      </c>
      <c r="J290" s="560" t="s">
        <v>1557</v>
      </c>
      <c r="K290" s="560" t="s">
        <v>1558</v>
      </c>
      <c r="L290" s="561">
        <v>31.43</v>
      </c>
      <c r="M290" s="561">
        <v>282.87</v>
      </c>
      <c r="N290" s="560">
        <v>9</v>
      </c>
      <c r="O290" s="625">
        <v>2</v>
      </c>
      <c r="P290" s="561"/>
      <c r="Q290" s="576">
        <v>0</v>
      </c>
      <c r="R290" s="560"/>
      <c r="S290" s="576">
        <v>0</v>
      </c>
      <c r="T290" s="625"/>
      <c r="U290" s="607">
        <v>0</v>
      </c>
    </row>
    <row r="291" spans="1:21" ht="14.4" customHeight="1" x14ac:dyDescent="0.3">
      <c r="A291" s="559">
        <v>22</v>
      </c>
      <c r="B291" s="560" t="s">
        <v>444</v>
      </c>
      <c r="C291" s="560">
        <v>89301222</v>
      </c>
      <c r="D291" s="623"/>
      <c r="E291" s="624" t="s">
        <v>1052</v>
      </c>
      <c r="F291" s="560" t="s">
        <v>1038</v>
      </c>
      <c r="G291" s="560" t="s">
        <v>1173</v>
      </c>
      <c r="H291" s="560"/>
      <c r="I291" s="560" t="s">
        <v>1559</v>
      </c>
      <c r="J291" s="560" t="s">
        <v>1175</v>
      </c>
      <c r="K291" s="560" t="s">
        <v>1560</v>
      </c>
      <c r="L291" s="561">
        <v>138.16</v>
      </c>
      <c r="M291" s="561">
        <v>276.32</v>
      </c>
      <c r="N291" s="560">
        <v>2</v>
      </c>
      <c r="O291" s="625">
        <v>1</v>
      </c>
      <c r="P291" s="561">
        <v>276.32</v>
      </c>
      <c r="Q291" s="576">
        <v>1</v>
      </c>
      <c r="R291" s="560">
        <v>2</v>
      </c>
      <c r="S291" s="576">
        <v>1</v>
      </c>
      <c r="T291" s="625">
        <v>1</v>
      </c>
      <c r="U291" s="607">
        <v>1</v>
      </c>
    </row>
    <row r="292" spans="1:21" ht="14.4" customHeight="1" x14ac:dyDescent="0.3">
      <c r="A292" s="559">
        <v>22</v>
      </c>
      <c r="B292" s="560" t="s">
        <v>444</v>
      </c>
      <c r="C292" s="560">
        <v>89301222</v>
      </c>
      <c r="D292" s="623"/>
      <c r="E292" s="624" t="s">
        <v>1052</v>
      </c>
      <c r="F292" s="560" t="s">
        <v>1038</v>
      </c>
      <c r="G292" s="560" t="s">
        <v>1177</v>
      </c>
      <c r="H292" s="560"/>
      <c r="I292" s="560" t="s">
        <v>1561</v>
      </c>
      <c r="J292" s="560" t="s">
        <v>1027</v>
      </c>
      <c r="K292" s="560" t="s">
        <v>1562</v>
      </c>
      <c r="L292" s="561">
        <v>275.48</v>
      </c>
      <c r="M292" s="561">
        <v>275.48</v>
      </c>
      <c r="N292" s="560">
        <v>1</v>
      </c>
      <c r="O292" s="625">
        <v>1</v>
      </c>
      <c r="P292" s="561">
        <v>275.48</v>
      </c>
      <c r="Q292" s="576">
        <v>1</v>
      </c>
      <c r="R292" s="560">
        <v>1</v>
      </c>
      <c r="S292" s="576">
        <v>1</v>
      </c>
      <c r="T292" s="625">
        <v>1</v>
      </c>
      <c r="U292" s="607">
        <v>1</v>
      </c>
    </row>
    <row r="293" spans="1:21" ht="14.4" customHeight="1" x14ac:dyDescent="0.3">
      <c r="A293" s="559">
        <v>22</v>
      </c>
      <c r="B293" s="560" t="s">
        <v>444</v>
      </c>
      <c r="C293" s="560">
        <v>89301222</v>
      </c>
      <c r="D293" s="623"/>
      <c r="E293" s="624" t="s">
        <v>1052</v>
      </c>
      <c r="F293" s="560" t="s">
        <v>1038</v>
      </c>
      <c r="G293" s="560" t="s">
        <v>1563</v>
      </c>
      <c r="H293" s="560"/>
      <c r="I293" s="560" t="s">
        <v>1564</v>
      </c>
      <c r="J293" s="560" t="s">
        <v>1565</v>
      </c>
      <c r="K293" s="560" t="s">
        <v>1566</v>
      </c>
      <c r="L293" s="561">
        <v>43.23</v>
      </c>
      <c r="M293" s="561">
        <v>86.46</v>
      </c>
      <c r="N293" s="560">
        <v>2</v>
      </c>
      <c r="O293" s="625">
        <v>2</v>
      </c>
      <c r="P293" s="561"/>
      <c r="Q293" s="576">
        <v>0</v>
      </c>
      <c r="R293" s="560"/>
      <c r="S293" s="576">
        <v>0</v>
      </c>
      <c r="T293" s="625"/>
      <c r="U293" s="607">
        <v>0</v>
      </c>
    </row>
    <row r="294" spans="1:21" ht="14.4" customHeight="1" x14ac:dyDescent="0.3">
      <c r="A294" s="559">
        <v>22</v>
      </c>
      <c r="B294" s="560" t="s">
        <v>444</v>
      </c>
      <c r="C294" s="560">
        <v>89301222</v>
      </c>
      <c r="D294" s="623"/>
      <c r="E294" s="624" t="s">
        <v>1052</v>
      </c>
      <c r="F294" s="560" t="s">
        <v>1038</v>
      </c>
      <c r="G294" s="560" t="s">
        <v>1456</v>
      </c>
      <c r="H294" s="560"/>
      <c r="I294" s="560" t="s">
        <v>1457</v>
      </c>
      <c r="J294" s="560" t="s">
        <v>1458</v>
      </c>
      <c r="K294" s="560" t="s">
        <v>1459</v>
      </c>
      <c r="L294" s="561">
        <v>128.9</v>
      </c>
      <c r="M294" s="561">
        <v>515.6</v>
      </c>
      <c r="N294" s="560">
        <v>4</v>
      </c>
      <c r="O294" s="625">
        <v>1</v>
      </c>
      <c r="P294" s="561">
        <v>257.8</v>
      </c>
      <c r="Q294" s="576">
        <v>0.5</v>
      </c>
      <c r="R294" s="560">
        <v>2</v>
      </c>
      <c r="S294" s="576">
        <v>0.5</v>
      </c>
      <c r="T294" s="625">
        <v>0.5</v>
      </c>
      <c r="U294" s="607">
        <v>0.5</v>
      </c>
    </row>
    <row r="295" spans="1:21" ht="14.4" customHeight="1" x14ac:dyDescent="0.3">
      <c r="A295" s="559">
        <v>22</v>
      </c>
      <c r="B295" s="560" t="s">
        <v>444</v>
      </c>
      <c r="C295" s="560">
        <v>89301222</v>
      </c>
      <c r="D295" s="623"/>
      <c r="E295" s="624" t="s">
        <v>1052</v>
      </c>
      <c r="F295" s="560" t="s">
        <v>1038</v>
      </c>
      <c r="G295" s="560" t="s">
        <v>1108</v>
      </c>
      <c r="H295" s="560"/>
      <c r="I295" s="560" t="s">
        <v>1109</v>
      </c>
      <c r="J295" s="560" t="s">
        <v>1110</v>
      </c>
      <c r="K295" s="560" t="s">
        <v>1111</v>
      </c>
      <c r="L295" s="561">
        <v>153.37</v>
      </c>
      <c r="M295" s="561">
        <v>1226.96</v>
      </c>
      <c r="N295" s="560">
        <v>8</v>
      </c>
      <c r="O295" s="625">
        <v>5</v>
      </c>
      <c r="P295" s="561">
        <v>766.85</v>
      </c>
      <c r="Q295" s="576">
        <v>0.625</v>
      </c>
      <c r="R295" s="560">
        <v>5</v>
      </c>
      <c r="S295" s="576">
        <v>0.625</v>
      </c>
      <c r="T295" s="625">
        <v>2.5</v>
      </c>
      <c r="U295" s="607">
        <v>0.5</v>
      </c>
    </row>
    <row r="296" spans="1:21" ht="14.4" customHeight="1" x14ac:dyDescent="0.3">
      <c r="A296" s="559">
        <v>22</v>
      </c>
      <c r="B296" s="560" t="s">
        <v>444</v>
      </c>
      <c r="C296" s="560">
        <v>89301222</v>
      </c>
      <c r="D296" s="623"/>
      <c r="E296" s="624" t="s">
        <v>1052</v>
      </c>
      <c r="F296" s="560" t="s">
        <v>1038</v>
      </c>
      <c r="G296" s="560" t="s">
        <v>1567</v>
      </c>
      <c r="H296" s="560"/>
      <c r="I296" s="560" t="s">
        <v>1568</v>
      </c>
      <c r="J296" s="560" t="s">
        <v>1569</v>
      </c>
      <c r="K296" s="560" t="s">
        <v>1570</v>
      </c>
      <c r="L296" s="561">
        <v>39.39</v>
      </c>
      <c r="M296" s="561">
        <v>39.39</v>
      </c>
      <c r="N296" s="560">
        <v>1</v>
      </c>
      <c r="O296" s="625">
        <v>0.5</v>
      </c>
      <c r="P296" s="561"/>
      <c r="Q296" s="576">
        <v>0</v>
      </c>
      <c r="R296" s="560"/>
      <c r="S296" s="576">
        <v>0</v>
      </c>
      <c r="T296" s="625"/>
      <c r="U296" s="607">
        <v>0</v>
      </c>
    </row>
    <row r="297" spans="1:21" ht="14.4" customHeight="1" x14ac:dyDescent="0.3">
      <c r="A297" s="559">
        <v>22</v>
      </c>
      <c r="B297" s="560" t="s">
        <v>444</v>
      </c>
      <c r="C297" s="560">
        <v>89301222</v>
      </c>
      <c r="D297" s="623"/>
      <c r="E297" s="624" t="s">
        <v>1052</v>
      </c>
      <c r="F297" s="560" t="s">
        <v>1038</v>
      </c>
      <c r="G297" s="560" t="s">
        <v>1093</v>
      </c>
      <c r="H297" s="560"/>
      <c r="I297" s="560" t="s">
        <v>572</v>
      </c>
      <c r="J297" s="560" t="s">
        <v>1095</v>
      </c>
      <c r="K297" s="560"/>
      <c r="L297" s="561">
        <v>0</v>
      </c>
      <c r="M297" s="561">
        <v>0</v>
      </c>
      <c r="N297" s="560">
        <v>5</v>
      </c>
      <c r="O297" s="625">
        <v>5</v>
      </c>
      <c r="P297" s="561">
        <v>0</v>
      </c>
      <c r="Q297" s="576"/>
      <c r="R297" s="560">
        <v>2</v>
      </c>
      <c r="S297" s="576">
        <v>0.4</v>
      </c>
      <c r="T297" s="625">
        <v>2</v>
      </c>
      <c r="U297" s="607">
        <v>0.4</v>
      </c>
    </row>
    <row r="298" spans="1:21" ht="14.4" customHeight="1" x14ac:dyDescent="0.3">
      <c r="A298" s="559">
        <v>22</v>
      </c>
      <c r="B298" s="560" t="s">
        <v>444</v>
      </c>
      <c r="C298" s="560">
        <v>89301222</v>
      </c>
      <c r="D298" s="623"/>
      <c r="E298" s="624" t="s">
        <v>1052</v>
      </c>
      <c r="F298" s="560" t="s">
        <v>1038</v>
      </c>
      <c r="G298" s="560" t="s">
        <v>1093</v>
      </c>
      <c r="H298" s="560"/>
      <c r="I298" s="560" t="s">
        <v>1571</v>
      </c>
      <c r="J298" s="560" t="s">
        <v>1095</v>
      </c>
      <c r="K298" s="560"/>
      <c r="L298" s="561">
        <v>0</v>
      </c>
      <c r="M298" s="561">
        <v>0</v>
      </c>
      <c r="N298" s="560">
        <v>2</v>
      </c>
      <c r="O298" s="625">
        <v>1</v>
      </c>
      <c r="P298" s="561"/>
      <c r="Q298" s="576"/>
      <c r="R298" s="560"/>
      <c r="S298" s="576">
        <v>0</v>
      </c>
      <c r="T298" s="625"/>
      <c r="U298" s="607">
        <v>0</v>
      </c>
    </row>
    <row r="299" spans="1:21" ht="14.4" customHeight="1" x14ac:dyDescent="0.3">
      <c r="A299" s="559">
        <v>22</v>
      </c>
      <c r="B299" s="560" t="s">
        <v>444</v>
      </c>
      <c r="C299" s="560">
        <v>89301222</v>
      </c>
      <c r="D299" s="623"/>
      <c r="E299" s="624" t="s">
        <v>1052</v>
      </c>
      <c r="F299" s="560" t="s">
        <v>1038</v>
      </c>
      <c r="G299" s="560" t="s">
        <v>1093</v>
      </c>
      <c r="H299" s="560"/>
      <c r="I299" s="560" t="s">
        <v>1094</v>
      </c>
      <c r="J299" s="560" t="s">
        <v>1095</v>
      </c>
      <c r="K299" s="560"/>
      <c r="L299" s="561">
        <v>0</v>
      </c>
      <c r="M299" s="561">
        <v>0</v>
      </c>
      <c r="N299" s="560">
        <v>18</v>
      </c>
      <c r="O299" s="625">
        <v>14</v>
      </c>
      <c r="P299" s="561">
        <v>0</v>
      </c>
      <c r="Q299" s="576"/>
      <c r="R299" s="560">
        <v>18</v>
      </c>
      <c r="S299" s="576">
        <v>1</v>
      </c>
      <c r="T299" s="625">
        <v>14</v>
      </c>
      <c r="U299" s="607">
        <v>1</v>
      </c>
    </row>
    <row r="300" spans="1:21" ht="14.4" customHeight="1" x14ac:dyDescent="0.3">
      <c r="A300" s="559">
        <v>22</v>
      </c>
      <c r="B300" s="560" t="s">
        <v>444</v>
      </c>
      <c r="C300" s="560">
        <v>89301222</v>
      </c>
      <c r="D300" s="623"/>
      <c r="E300" s="624" t="s">
        <v>1052</v>
      </c>
      <c r="F300" s="560" t="s">
        <v>1038</v>
      </c>
      <c r="G300" s="560" t="s">
        <v>1056</v>
      </c>
      <c r="H300" s="560"/>
      <c r="I300" s="560" t="s">
        <v>1572</v>
      </c>
      <c r="J300" s="560" t="s">
        <v>1464</v>
      </c>
      <c r="K300" s="560" t="s">
        <v>1059</v>
      </c>
      <c r="L300" s="561">
        <v>0</v>
      </c>
      <c r="M300" s="561">
        <v>0</v>
      </c>
      <c r="N300" s="560">
        <v>1</v>
      </c>
      <c r="O300" s="625">
        <v>1</v>
      </c>
      <c r="P300" s="561">
        <v>0</v>
      </c>
      <c r="Q300" s="576"/>
      <c r="R300" s="560">
        <v>1</v>
      </c>
      <c r="S300" s="576">
        <v>1</v>
      </c>
      <c r="T300" s="625">
        <v>1</v>
      </c>
      <c r="U300" s="607">
        <v>1</v>
      </c>
    </row>
    <row r="301" spans="1:21" ht="14.4" customHeight="1" x14ac:dyDescent="0.3">
      <c r="A301" s="559">
        <v>22</v>
      </c>
      <c r="B301" s="560" t="s">
        <v>444</v>
      </c>
      <c r="C301" s="560">
        <v>89301222</v>
      </c>
      <c r="D301" s="623"/>
      <c r="E301" s="624" t="s">
        <v>1052</v>
      </c>
      <c r="F301" s="560" t="s">
        <v>1038</v>
      </c>
      <c r="G301" s="560" t="s">
        <v>1056</v>
      </c>
      <c r="H301" s="560"/>
      <c r="I301" s="560" t="s">
        <v>1463</v>
      </c>
      <c r="J301" s="560" t="s">
        <v>1464</v>
      </c>
      <c r="K301" s="560" t="s">
        <v>1059</v>
      </c>
      <c r="L301" s="561">
        <v>209.33</v>
      </c>
      <c r="M301" s="561">
        <v>418.66</v>
      </c>
      <c r="N301" s="560">
        <v>2</v>
      </c>
      <c r="O301" s="625">
        <v>0.5</v>
      </c>
      <c r="P301" s="561">
        <v>418.66</v>
      </c>
      <c r="Q301" s="576">
        <v>1</v>
      </c>
      <c r="R301" s="560">
        <v>2</v>
      </c>
      <c r="S301" s="576">
        <v>1</v>
      </c>
      <c r="T301" s="625">
        <v>0.5</v>
      </c>
      <c r="U301" s="607">
        <v>1</v>
      </c>
    </row>
    <row r="302" spans="1:21" ht="14.4" customHeight="1" x14ac:dyDescent="0.3">
      <c r="A302" s="559">
        <v>22</v>
      </c>
      <c r="B302" s="560" t="s">
        <v>444</v>
      </c>
      <c r="C302" s="560">
        <v>89301222</v>
      </c>
      <c r="D302" s="623"/>
      <c r="E302" s="624" t="s">
        <v>1052</v>
      </c>
      <c r="F302" s="560" t="s">
        <v>1038</v>
      </c>
      <c r="G302" s="560" t="s">
        <v>1056</v>
      </c>
      <c r="H302" s="560"/>
      <c r="I302" s="560" t="s">
        <v>1573</v>
      </c>
      <c r="J302" s="560" t="s">
        <v>1363</v>
      </c>
      <c r="K302" s="560" t="s">
        <v>1364</v>
      </c>
      <c r="L302" s="561">
        <v>0</v>
      </c>
      <c r="M302" s="561">
        <v>0</v>
      </c>
      <c r="N302" s="560">
        <v>5</v>
      </c>
      <c r="O302" s="625">
        <v>0.5</v>
      </c>
      <c r="P302" s="561"/>
      <c r="Q302" s="576"/>
      <c r="R302" s="560"/>
      <c r="S302" s="576">
        <v>0</v>
      </c>
      <c r="T302" s="625"/>
      <c r="U302" s="607">
        <v>0</v>
      </c>
    </row>
    <row r="303" spans="1:21" ht="14.4" customHeight="1" x14ac:dyDescent="0.3">
      <c r="A303" s="559">
        <v>22</v>
      </c>
      <c r="B303" s="560" t="s">
        <v>444</v>
      </c>
      <c r="C303" s="560">
        <v>89301222</v>
      </c>
      <c r="D303" s="623"/>
      <c r="E303" s="624" t="s">
        <v>1052</v>
      </c>
      <c r="F303" s="560" t="s">
        <v>1038</v>
      </c>
      <c r="G303" s="560" t="s">
        <v>1250</v>
      </c>
      <c r="H303" s="560"/>
      <c r="I303" s="560" t="s">
        <v>1251</v>
      </c>
      <c r="J303" s="560" t="s">
        <v>1252</v>
      </c>
      <c r="K303" s="560" t="s">
        <v>1253</v>
      </c>
      <c r="L303" s="561">
        <v>387.2</v>
      </c>
      <c r="M303" s="561">
        <v>774.4</v>
      </c>
      <c r="N303" s="560">
        <v>2</v>
      </c>
      <c r="O303" s="625">
        <v>0.5</v>
      </c>
      <c r="P303" s="561">
        <v>774.4</v>
      </c>
      <c r="Q303" s="576">
        <v>1</v>
      </c>
      <c r="R303" s="560">
        <v>2</v>
      </c>
      <c r="S303" s="576">
        <v>1</v>
      </c>
      <c r="T303" s="625">
        <v>0.5</v>
      </c>
      <c r="U303" s="607">
        <v>1</v>
      </c>
    </row>
    <row r="304" spans="1:21" ht="14.4" customHeight="1" x14ac:dyDescent="0.3">
      <c r="A304" s="559">
        <v>22</v>
      </c>
      <c r="B304" s="560" t="s">
        <v>444</v>
      </c>
      <c r="C304" s="560">
        <v>89301222</v>
      </c>
      <c r="D304" s="623"/>
      <c r="E304" s="624" t="s">
        <v>1052</v>
      </c>
      <c r="F304" s="560" t="s">
        <v>1038</v>
      </c>
      <c r="G304" s="560" t="s">
        <v>1250</v>
      </c>
      <c r="H304" s="560"/>
      <c r="I304" s="560" t="s">
        <v>1254</v>
      </c>
      <c r="J304" s="560" t="s">
        <v>1252</v>
      </c>
      <c r="K304" s="560" t="s">
        <v>1255</v>
      </c>
      <c r="L304" s="561">
        <v>0</v>
      </c>
      <c r="M304" s="561">
        <v>0</v>
      </c>
      <c r="N304" s="560">
        <v>1</v>
      </c>
      <c r="O304" s="625">
        <v>1</v>
      </c>
      <c r="P304" s="561">
        <v>0</v>
      </c>
      <c r="Q304" s="576"/>
      <c r="R304" s="560">
        <v>1</v>
      </c>
      <c r="S304" s="576">
        <v>1</v>
      </c>
      <c r="T304" s="625">
        <v>1</v>
      </c>
      <c r="U304" s="607">
        <v>1</v>
      </c>
    </row>
    <row r="305" spans="1:21" ht="14.4" customHeight="1" x14ac:dyDescent="0.3">
      <c r="A305" s="559">
        <v>22</v>
      </c>
      <c r="B305" s="560" t="s">
        <v>444</v>
      </c>
      <c r="C305" s="560">
        <v>89301222</v>
      </c>
      <c r="D305" s="623"/>
      <c r="E305" s="624" t="s">
        <v>1052</v>
      </c>
      <c r="F305" s="560" t="s">
        <v>1038</v>
      </c>
      <c r="G305" s="560" t="s">
        <v>1064</v>
      </c>
      <c r="H305" s="560"/>
      <c r="I305" s="560" t="s">
        <v>1574</v>
      </c>
      <c r="J305" s="560" t="s">
        <v>1575</v>
      </c>
      <c r="K305" s="560" t="s">
        <v>1576</v>
      </c>
      <c r="L305" s="561">
        <v>99.85</v>
      </c>
      <c r="M305" s="561">
        <v>299.54999999999995</v>
      </c>
      <c r="N305" s="560">
        <v>3</v>
      </c>
      <c r="O305" s="625">
        <v>1</v>
      </c>
      <c r="P305" s="561"/>
      <c r="Q305" s="576">
        <v>0</v>
      </c>
      <c r="R305" s="560"/>
      <c r="S305" s="576">
        <v>0</v>
      </c>
      <c r="T305" s="625"/>
      <c r="U305" s="607">
        <v>0</v>
      </c>
    </row>
    <row r="306" spans="1:21" ht="14.4" customHeight="1" x14ac:dyDescent="0.3">
      <c r="A306" s="559">
        <v>22</v>
      </c>
      <c r="B306" s="560" t="s">
        <v>444</v>
      </c>
      <c r="C306" s="560">
        <v>89301222</v>
      </c>
      <c r="D306" s="623"/>
      <c r="E306" s="624" t="s">
        <v>1052</v>
      </c>
      <c r="F306" s="560" t="s">
        <v>1038</v>
      </c>
      <c r="G306" s="560" t="s">
        <v>1064</v>
      </c>
      <c r="H306" s="560"/>
      <c r="I306" s="560" t="s">
        <v>1065</v>
      </c>
      <c r="J306" s="560" t="s">
        <v>1066</v>
      </c>
      <c r="K306" s="560" t="s">
        <v>1067</v>
      </c>
      <c r="L306" s="561">
        <v>157.47999999999999</v>
      </c>
      <c r="M306" s="561">
        <v>6299.2</v>
      </c>
      <c r="N306" s="560">
        <v>40</v>
      </c>
      <c r="O306" s="625">
        <v>15.5</v>
      </c>
      <c r="P306" s="561">
        <v>3622.04</v>
      </c>
      <c r="Q306" s="576">
        <v>0.57499999999999996</v>
      </c>
      <c r="R306" s="560">
        <v>23</v>
      </c>
      <c r="S306" s="576">
        <v>0.57499999999999996</v>
      </c>
      <c r="T306" s="625">
        <v>8.5</v>
      </c>
      <c r="U306" s="607">
        <v>0.54838709677419351</v>
      </c>
    </row>
    <row r="307" spans="1:21" ht="14.4" customHeight="1" x14ac:dyDescent="0.3">
      <c r="A307" s="559">
        <v>22</v>
      </c>
      <c r="B307" s="560" t="s">
        <v>444</v>
      </c>
      <c r="C307" s="560">
        <v>89301222</v>
      </c>
      <c r="D307" s="623"/>
      <c r="E307" s="624" t="s">
        <v>1052</v>
      </c>
      <c r="F307" s="560" t="s">
        <v>1038</v>
      </c>
      <c r="G307" s="560" t="s">
        <v>1577</v>
      </c>
      <c r="H307" s="560"/>
      <c r="I307" s="560" t="s">
        <v>1578</v>
      </c>
      <c r="J307" s="560" t="s">
        <v>1579</v>
      </c>
      <c r="K307" s="560" t="s">
        <v>1580</v>
      </c>
      <c r="L307" s="561">
        <v>37.68</v>
      </c>
      <c r="M307" s="561">
        <v>37.68</v>
      </c>
      <c r="N307" s="560">
        <v>1</v>
      </c>
      <c r="O307" s="625">
        <v>1</v>
      </c>
      <c r="P307" s="561">
        <v>37.68</v>
      </c>
      <c r="Q307" s="576">
        <v>1</v>
      </c>
      <c r="R307" s="560">
        <v>1</v>
      </c>
      <c r="S307" s="576">
        <v>1</v>
      </c>
      <c r="T307" s="625">
        <v>1</v>
      </c>
      <c r="U307" s="607">
        <v>1</v>
      </c>
    </row>
    <row r="308" spans="1:21" ht="14.4" customHeight="1" x14ac:dyDescent="0.3">
      <c r="A308" s="559">
        <v>22</v>
      </c>
      <c r="B308" s="560" t="s">
        <v>444</v>
      </c>
      <c r="C308" s="560">
        <v>89301222</v>
      </c>
      <c r="D308" s="623"/>
      <c r="E308" s="624" t="s">
        <v>1052</v>
      </c>
      <c r="F308" s="560" t="s">
        <v>1038</v>
      </c>
      <c r="G308" s="560" t="s">
        <v>1268</v>
      </c>
      <c r="H308" s="560"/>
      <c r="I308" s="560" t="s">
        <v>1581</v>
      </c>
      <c r="J308" s="560" t="s">
        <v>1270</v>
      </c>
      <c r="K308" s="560" t="s">
        <v>1510</v>
      </c>
      <c r="L308" s="561">
        <v>413.22</v>
      </c>
      <c r="M308" s="561">
        <v>1239.6600000000001</v>
      </c>
      <c r="N308" s="560">
        <v>3</v>
      </c>
      <c r="O308" s="625">
        <v>3</v>
      </c>
      <c r="P308" s="561">
        <v>1239.6600000000001</v>
      </c>
      <c r="Q308" s="576">
        <v>1</v>
      </c>
      <c r="R308" s="560">
        <v>3</v>
      </c>
      <c r="S308" s="576">
        <v>1</v>
      </c>
      <c r="T308" s="625">
        <v>3</v>
      </c>
      <c r="U308" s="607">
        <v>1</v>
      </c>
    </row>
    <row r="309" spans="1:21" ht="14.4" customHeight="1" x14ac:dyDescent="0.3">
      <c r="A309" s="559">
        <v>22</v>
      </c>
      <c r="B309" s="560" t="s">
        <v>444</v>
      </c>
      <c r="C309" s="560">
        <v>89301222</v>
      </c>
      <c r="D309" s="623"/>
      <c r="E309" s="624" t="s">
        <v>1052</v>
      </c>
      <c r="F309" s="560" t="s">
        <v>1038</v>
      </c>
      <c r="G309" s="560" t="s">
        <v>1582</v>
      </c>
      <c r="H309" s="560"/>
      <c r="I309" s="560" t="s">
        <v>1571</v>
      </c>
      <c r="J309" s="560" t="s">
        <v>1095</v>
      </c>
      <c r="K309" s="560"/>
      <c r="L309" s="561">
        <v>0</v>
      </c>
      <c r="M309" s="561">
        <v>0</v>
      </c>
      <c r="N309" s="560">
        <v>2</v>
      </c>
      <c r="O309" s="625">
        <v>1</v>
      </c>
      <c r="P309" s="561"/>
      <c r="Q309" s="576"/>
      <c r="R309" s="560"/>
      <c r="S309" s="576">
        <v>0</v>
      </c>
      <c r="T309" s="625"/>
      <c r="U309" s="607">
        <v>0</v>
      </c>
    </row>
    <row r="310" spans="1:21" ht="14.4" customHeight="1" x14ac:dyDescent="0.3">
      <c r="A310" s="559">
        <v>22</v>
      </c>
      <c r="B310" s="560" t="s">
        <v>444</v>
      </c>
      <c r="C310" s="560">
        <v>89301222</v>
      </c>
      <c r="D310" s="623"/>
      <c r="E310" s="624" t="s">
        <v>1052</v>
      </c>
      <c r="F310" s="560" t="s">
        <v>1038</v>
      </c>
      <c r="G310" s="560" t="s">
        <v>1068</v>
      </c>
      <c r="H310" s="560"/>
      <c r="I310" s="560" t="s">
        <v>1373</v>
      </c>
      <c r="J310" s="560" t="s">
        <v>1371</v>
      </c>
      <c r="K310" s="560" t="s">
        <v>1374</v>
      </c>
      <c r="L310" s="561">
        <v>76.349999999999994</v>
      </c>
      <c r="M310" s="561">
        <v>152.69999999999999</v>
      </c>
      <c r="N310" s="560">
        <v>2</v>
      </c>
      <c r="O310" s="625">
        <v>2</v>
      </c>
      <c r="P310" s="561">
        <v>76.349999999999994</v>
      </c>
      <c r="Q310" s="576">
        <v>0.5</v>
      </c>
      <c r="R310" s="560">
        <v>1</v>
      </c>
      <c r="S310" s="576">
        <v>0.5</v>
      </c>
      <c r="T310" s="625">
        <v>1</v>
      </c>
      <c r="U310" s="607">
        <v>0.5</v>
      </c>
    </row>
    <row r="311" spans="1:21" ht="14.4" customHeight="1" x14ac:dyDescent="0.3">
      <c r="A311" s="559">
        <v>22</v>
      </c>
      <c r="B311" s="560" t="s">
        <v>444</v>
      </c>
      <c r="C311" s="560">
        <v>89301222</v>
      </c>
      <c r="D311" s="623"/>
      <c r="E311" s="624" t="s">
        <v>1052</v>
      </c>
      <c r="F311" s="560" t="s">
        <v>1038</v>
      </c>
      <c r="G311" s="560" t="s">
        <v>1068</v>
      </c>
      <c r="H311" s="560"/>
      <c r="I311" s="560" t="s">
        <v>1069</v>
      </c>
      <c r="J311" s="560" t="s">
        <v>1070</v>
      </c>
      <c r="K311" s="560" t="s">
        <v>1071</v>
      </c>
      <c r="L311" s="561">
        <v>118.87</v>
      </c>
      <c r="M311" s="561">
        <v>118.87</v>
      </c>
      <c r="N311" s="560">
        <v>1</v>
      </c>
      <c r="O311" s="625">
        <v>1</v>
      </c>
      <c r="P311" s="561">
        <v>118.87</v>
      </c>
      <c r="Q311" s="576">
        <v>1</v>
      </c>
      <c r="R311" s="560">
        <v>1</v>
      </c>
      <c r="S311" s="576">
        <v>1</v>
      </c>
      <c r="T311" s="625">
        <v>1</v>
      </c>
      <c r="U311" s="607">
        <v>1</v>
      </c>
    </row>
    <row r="312" spans="1:21" ht="14.4" customHeight="1" x14ac:dyDescent="0.3">
      <c r="A312" s="559">
        <v>22</v>
      </c>
      <c r="B312" s="560" t="s">
        <v>444</v>
      </c>
      <c r="C312" s="560">
        <v>89301222</v>
      </c>
      <c r="D312" s="623"/>
      <c r="E312" s="624" t="s">
        <v>1052</v>
      </c>
      <c r="F312" s="560" t="s">
        <v>1038</v>
      </c>
      <c r="G312" s="560" t="s">
        <v>1068</v>
      </c>
      <c r="H312" s="560"/>
      <c r="I312" s="560" t="s">
        <v>471</v>
      </c>
      <c r="J312" s="560" t="s">
        <v>1001</v>
      </c>
      <c r="K312" s="560" t="s">
        <v>1002</v>
      </c>
      <c r="L312" s="561">
        <v>86.76</v>
      </c>
      <c r="M312" s="561">
        <v>607.32000000000005</v>
      </c>
      <c r="N312" s="560">
        <v>7</v>
      </c>
      <c r="O312" s="625">
        <v>4</v>
      </c>
      <c r="P312" s="561">
        <v>347.04</v>
      </c>
      <c r="Q312" s="576">
        <v>0.5714285714285714</v>
      </c>
      <c r="R312" s="560">
        <v>4</v>
      </c>
      <c r="S312" s="576">
        <v>0.5714285714285714</v>
      </c>
      <c r="T312" s="625">
        <v>2</v>
      </c>
      <c r="U312" s="607">
        <v>0.5</v>
      </c>
    </row>
    <row r="313" spans="1:21" ht="14.4" customHeight="1" x14ac:dyDescent="0.3">
      <c r="A313" s="559">
        <v>22</v>
      </c>
      <c r="B313" s="560" t="s">
        <v>444</v>
      </c>
      <c r="C313" s="560">
        <v>89301222</v>
      </c>
      <c r="D313" s="623"/>
      <c r="E313" s="624" t="s">
        <v>1052</v>
      </c>
      <c r="F313" s="560" t="s">
        <v>1038</v>
      </c>
      <c r="G313" s="560" t="s">
        <v>1068</v>
      </c>
      <c r="H313" s="560"/>
      <c r="I313" s="560" t="s">
        <v>1271</v>
      </c>
      <c r="J313" s="560" t="s">
        <v>728</v>
      </c>
      <c r="K313" s="560" t="s">
        <v>729</v>
      </c>
      <c r="L313" s="561">
        <v>0</v>
      </c>
      <c r="M313" s="561">
        <v>0</v>
      </c>
      <c r="N313" s="560">
        <v>1</v>
      </c>
      <c r="O313" s="625">
        <v>1</v>
      </c>
      <c r="P313" s="561"/>
      <c r="Q313" s="576"/>
      <c r="R313" s="560"/>
      <c r="S313" s="576">
        <v>0</v>
      </c>
      <c r="T313" s="625"/>
      <c r="U313" s="607">
        <v>0</v>
      </c>
    </row>
    <row r="314" spans="1:21" ht="14.4" customHeight="1" x14ac:dyDescent="0.3">
      <c r="A314" s="559">
        <v>22</v>
      </c>
      <c r="B314" s="560" t="s">
        <v>444</v>
      </c>
      <c r="C314" s="560">
        <v>89301222</v>
      </c>
      <c r="D314" s="623"/>
      <c r="E314" s="624" t="s">
        <v>1052</v>
      </c>
      <c r="F314" s="560" t="s">
        <v>1038</v>
      </c>
      <c r="G314" s="560" t="s">
        <v>1068</v>
      </c>
      <c r="H314" s="560"/>
      <c r="I314" s="560" t="s">
        <v>1127</v>
      </c>
      <c r="J314" s="560" t="s">
        <v>1128</v>
      </c>
      <c r="K314" s="560" t="s">
        <v>1129</v>
      </c>
      <c r="L314" s="561">
        <v>65.069999999999993</v>
      </c>
      <c r="M314" s="561">
        <v>455.48999999999995</v>
      </c>
      <c r="N314" s="560">
        <v>7</v>
      </c>
      <c r="O314" s="625">
        <v>6</v>
      </c>
      <c r="P314" s="561">
        <v>130.13999999999999</v>
      </c>
      <c r="Q314" s="576">
        <v>0.2857142857142857</v>
      </c>
      <c r="R314" s="560">
        <v>2</v>
      </c>
      <c r="S314" s="576">
        <v>0.2857142857142857</v>
      </c>
      <c r="T314" s="625">
        <v>1.5</v>
      </c>
      <c r="U314" s="607">
        <v>0.25</v>
      </c>
    </row>
    <row r="315" spans="1:21" ht="14.4" customHeight="1" x14ac:dyDescent="0.3">
      <c r="A315" s="559">
        <v>22</v>
      </c>
      <c r="B315" s="560" t="s">
        <v>444</v>
      </c>
      <c r="C315" s="560">
        <v>89301222</v>
      </c>
      <c r="D315" s="623"/>
      <c r="E315" s="624" t="s">
        <v>1052</v>
      </c>
      <c r="F315" s="560" t="s">
        <v>1038</v>
      </c>
      <c r="G315" s="560" t="s">
        <v>1068</v>
      </c>
      <c r="H315" s="560"/>
      <c r="I315" s="560" t="s">
        <v>727</v>
      </c>
      <c r="J315" s="560" t="s">
        <v>728</v>
      </c>
      <c r="K315" s="560" t="s">
        <v>729</v>
      </c>
      <c r="L315" s="561">
        <v>108.46</v>
      </c>
      <c r="M315" s="561">
        <v>2386.1200000000003</v>
      </c>
      <c r="N315" s="560">
        <v>22</v>
      </c>
      <c r="O315" s="625">
        <v>20.5</v>
      </c>
      <c r="P315" s="561">
        <v>976.1400000000001</v>
      </c>
      <c r="Q315" s="576">
        <v>0.40909090909090906</v>
      </c>
      <c r="R315" s="560">
        <v>9</v>
      </c>
      <c r="S315" s="576">
        <v>0.40909090909090912</v>
      </c>
      <c r="T315" s="625">
        <v>8.5</v>
      </c>
      <c r="U315" s="607">
        <v>0.41463414634146339</v>
      </c>
    </row>
    <row r="316" spans="1:21" ht="14.4" customHeight="1" x14ac:dyDescent="0.3">
      <c r="A316" s="559">
        <v>22</v>
      </c>
      <c r="B316" s="560" t="s">
        <v>444</v>
      </c>
      <c r="C316" s="560">
        <v>89301222</v>
      </c>
      <c r="D316" s="623"/>
      <c r="E316" s="624" t="s">
        <v>1052</v>
      </c>
      <c r="F316" s="560" t="s">
        <v>1038</v>
      </c>
      <c r="G316" s="560" t="s">
        <v>1068</v>
      </c>
      <c r="H316" s="560"/>
      <c r="I316" s="560" t="s">
        <v>1383</v>
      </c>
      <c r="J316" s="560" t="s">
        <v>1473</v>
      </c>
      <c r="K316" s="560" t="s">
        <v>1385</v>
      </c>
      <c r="L316" s="561">
        <v>65.069999999999993</v>
      </c>
      <c r="M316" s="561">
        <v>65.069999999999993</v>
      </c>
      <c r="N316" s="560">
        <v>1</v>
      </c>
      <c r="O316" s="625">
        <v>0.5</v>
      </c>
      <c r="P316" s="561"/>
      <c r="Q316" s="576">
        <v>0</v>
      </c>
      <c r="R316" s="560"/>
      <c r="S316" s="576">
        <v>0</v>
      </c>
      <c r="T316" s="625"/>
      <c r="U316" s="607">
        <v>0</v>
      </c>
    </row>
    <row r="317" spans="1:21" ht="14.4" customHeight="1" x14ac:dyDescent="0.3">
      <c r="A317" s="559">
        <v>22</v>
      </c>
      <c r="B317" s="560" t="s">
        <v>444</v>
      </c>
      <c r="C317" s="560">
        <v>89301222</v>
      </c>
      <c r="D317" s="623"/>
      <c r="E317" s="624" t="s">
        <v>1052</v>
      </c>
      <c r="F317" s="560" t="s">
        <v>1038</v>
      </c>
      <c r="G317" s="560" t="s">
        <v>1068</v>
      </c>
      <c r="H317" s="560"/>
      <c r="I317" s="560" t="s">
        <v>1383</v>
      </c>
      <c r="J317" s="560" t="s">
        <v>1384</v>
      </c>
      <c r="K317" s="560" t="s">
        <v>1385</v>
      </c>
      <c r="L317" s="561">
        <v>65.069999999999993</v>
      </c>
      <c r="M317" s="561">
        <v>520.55999999999995</v>
      </c>
      <c r="N317" s="560">
        <v>8</v>
      </c>
      <c r="O317" s="625">
        <v>8</v>
      </c>
      <c r="P317" s="561">
        <v>195.20999999999998</v>
      </c>
      <c r="Q317" s="576">
        <v>0.375</v>
      </c>
      <c r="R317" s="560">
        <v>3</v>
      </c>
      <c r="S317" s="576">
        <v>0.375</v>
      </c>
      <c r="T317" s="625">
        <v>3</v>
      </c>
      <c r="U317" s="607">
        <v>0.375</v>
      </c>
    </row>
    <row r="318" spans="1:21" ht="14.4" customHeight="1" x14ac:dyDescent="0.3">
      <c r="A318" s="559">
        <v>22</v>
      </c>
      <c r="B318" s="560" t="s">
        <v>444</v>
      </c>
      <c r="C318" s="560">
        <v>89301222</v>
      </c>
      <c r="D318" s="623"/>
      <c r="E318" s="624" t="s">
        <v>1052</v>
      </c>
      <c r="F318" s="560" t="s">
        <v>1038</v>
      </c>
      <c r="G318" s="560" t="s">
        <v>1068</v>
      </c>
      <c r="H318" s="560"/>
      <c r="I318" s="560" t="s">
        <v>608</v>
      </c>
      <c r="J318" s="560" t="s">
        <v>1005</v>
      </c>
      <c r="K318" s="560" t="s">
        <v>1006</v>
      </c>
      <c r="L318" s="561">
        <v>108.46</v>
      </c>
      <c r="M318" s="561">
        <v>433.84</v>
      </c>
      <c r="N318" s="560">
        <v>4</v>
      </c>
      <c r="O318" s="625">
        <v>4</v>
      </c>
      <c r="P318" s="561">
        <v>108.46</v>
      </c>
      <c r="Q318" s="576">
        <v>0.25</v>
      </c>
      <c r="R318" s="560">
        <v>1</v>
      </c>
      <c r="S318" s="576">
        <v>0.25</v>
      </c>
      <c r="T318" s="625">
        <v>1</v>
      </c>
      <c r="U318" s="607">
        <v>0.25</v>
      </c>
    </row>
    <row r="319" spans="1:21" ht="14.4" customHeight="1" x14ac:dyDescent="0.3">
      <c r="A319" s="559">
        <v>22</v>
      </c>
      <c r="B319" s="560" t="s">
        <v>444</v>
      </c>
      <c r="C319" s="560">
        <v>89301222</v>
      </c>
      <c r="D319" s="623"/>
      <c r="E319" s="624" t="s">
        <v>1052</v>
      </c>
      <c r="F319" s="560" t="s">
        <v>1038</v>
      </c>
      <c r="G319" s="560" t="s">
        <v>1068</v>
      </c>
      <c r="H319" s="560"/>
      <c r="I319" s="560" t="s">
        <v>723</v>
      </c>
      <c r="J319" s="560" t="s">
        <v>724</v>
      </c>
      <c r="K319" s="560" t="s">
        <v>1007</v>
      </c>
      <c r="L319" s="561">
        <v>130.15</v>
      </c>
      <c r="M319" s="561">
        <v>17179.799999999985</v>
      </c>
      <c r="N319" s="560">
        <v>132</v>
      </c>
      <c r="O319" s="625">
        <v>99.5</v>
      </c>
      <c r="P319" s="561">
        <v>7288.3999999999933</v>
      </c>
      <c r="Q319" s="576">
        <v>0.42424242424242425</v>
      </c>
      <c r="R319" s="560">
        <v>56</v>
      </c>
      <c r="S319" s="576">
        <v>0.42424242424242425</v>
      </c>
      <c r="T319" s="625">
        <v>42.5</v>
      </c>
      <c r="U319" s="607">
        <v>0.42713567839195982</v>
      </c>
    </row>
    <row r="320" spans="1:21" ht="14.4" customHeight="1" x14ac:dyDescent="0.3">
      <c r="A320" s="559">
        <v>22</v>
      </c>
      <c r="B320" s="560" t="s">
        <v>444</v>
      </c>
      <c r="C320" s="560">
        <v>89301222</v>
      </c>
      <c r="D320" s="623"/>
      <c r="E320" s="624" t="s">
        <v>1052</v>
      </c>
      <c r="F320" s="560" t="s">
        <v>1038</v>
      </c>
      <c r="G320" s="560" t="s">
        <v>1068</v>
      </c>
      <c r="H320" s="560"/>
      <c r="I320" s="560" t="s">
        <v>709</v>
      </c>
      <c r="J320" s="560" t="s">
        <v>710</v>
      </c>
      <c r="K320" s="560" t="s">
        <v>1008</v>
      </c>
      <c r="L320" s="561">
        <v>50.57</v>
      </c>
      <c r="M320" s="561">
        <v>758.55</v>
      </c>
      <c r="N320" s="560">
        <v>15</v>
      </c>
      <c r="O320" s="625">
        <v>10</v>
      </c>
      <c r="P320" s="561">
        <v>252.85</v>
      </c>
      <c r="Q320" s="576">
        <v>0.33333333333333337</v>
      </c>
      <c r="R320" s="560">
        <v>5</v>
      </c>
      <c r="S320" s="576">
        <v>0.33333333333333331</v>
      </c>
      <c r="T320" s="625">
        <v>3</v>
      </c>
      <c r="U320" s="607">
        <v>0.3</v>
      </c>
    </row>
    <row r="321" spans="1:21" ht="14.4" customHeight="1" x14ac:dyDescent="0.3">
      <c r="A321" s="559">
        <v>22</v>
      </c>
      <c r="B321" s="560" t="s">
        <v>444</v>
      </c>
      <c r="C321" s="560">
        <v>89301222</v>
      </c>
      <c r="D321" s="623"/>
      <c r="E321" s="624" t="s">
        <v>1052</v>
      </c>
      <c r="F321" s="560" t="s">
        <v>1038</v>
      </c>
      <c r="G321" s="560" t="s">
        <v>1068</v>
      </c>
      <c r="H321" s="560"/>
      <c r="I321" s="560" t="s">
        <v>712</v>
      </c>
      <c r="J321" s="560" t="s">
        <v>713</v>
      </c>
      <c r="K321" s="560" t="s">
        <v>1009</v>
      </c>
      <c r="L321" s="561">
        <v>86.76</v>
      </c>
      <c r="M321" s="561">
        <v>14315.400000000016</v>
      </c>
      <c r="N321" s="560">
        <v>165</v>
      </c>
      <c r="O321" s="625">
        <v>103.5</v>
      </c>
      <c r="P321" s="561">
        <v>4338.0000000000036</v>
      </c>
      <c r="Q321" s="576">
        <v>0.30303030303030293</v>
      </c>
      <c r="R321" s="560">
        <v>50</v>
      </c>
      <c r="S321" s="576">
        <v>0.30303030303030304</v>
      </c>
      <c r="T321" s="625">
        <v>34.5</v>
      </c>
      <c r="U321" s="607">
        <v>0.33333333333333331</v>
      </c>
    </row>
    <row r="322" spans="1:21" ht="14.4" customHeight="1" x14ac:dyDescent="0.3">
      <c r="A322" s="559">
        <v>22</v>
      </c>
      <c r="B322" s="560" t="s">
        <v>444</v>
      </c>
      <c r="C322" s="560">
        <v>89301222</v>
      </c>
      <c r="D322" s="623"/>
      <c r="E322" s="624" t="s">
        <v>1052</v>
      </c>
      <c r="F322" s="560" t="s">
        <v>1038</v>
      </c>
      <c r="G322" s="560" t="s">
        <v>1068</v>
      </c>
      <c r="H322" s="560"/>
      <c r="I322" s="560" t="s">
        <v>612</v>
      </c>
      <c r="J322" s="560" t="s">
        <v>1010</v>
      </c>
      <c r="K322" s="560" t="s">
        <v>1011</v>
      </c>
      <c r="L322" s="561">
        <v>50.57</v>
      </c>
      <c r="M322" s="561">
        <v>50.57</v>
      </c>
      <c r="N322" s="560">
        <v>1</v>
      </c>
      <c r="O322" s="625">
        <v>1</v>
      </c>
      <c r="P322" s="561"/>
      <c r="Q322" s="576">
        <v>0</v>
      </c>
      <c r="R322" s="560"/>
      <c r="S322" s="576">
        <v>0</v>
      </c>
      <c r="T322" s="625"/>
      <c r="U322" s="607">
        <v>0</v>
      </c>
    </row>
    <row r="323" spans="1:21" ht="14.4" customHeight="1" x14ac:dyDescent="0.3">
      <c r="A323" s="559">
        <v>22</v>
      </c>
      <c r="B323" s="560" t="s">
        <v>444</v>
      </c>
      <c r="C323" s="560">
        <v>89301222</v>
      </c>
      <c r="D323" s="623"/>
      <c r="E323" s="624" t="s">
        <v>1052</v>
      </c>
      <c r="F323" s="560" t="s">
        <v>1038</v>
      </c>
      <c r="G323" s="560" t="s">
        <v>1068</v>
      </c>
      <c r="H323" s="560"/>
      <c r="I323" s="560" t="s">
        <v>1073</v>
      </c>
      <c r="J323" s="560" t="s">
        <v>1074</v>
      </c>
      <c r="K323" s="560" t="s">
        <v>1007</v>
      </c>
      <c r="L323" s="561">
        <v>130.15</v>
      </c>
      <c r="M323" s="561">
        <v>2733.1500000000005</v>
      </c>
      <c r="N323" s="560">
        <v>21</v>
      </c>
      <c r="O323" s="625">
        <v>16.5</v>
      </c>
      <c r="P323" s="561">
        <v>1041.2</v>
      </c>
      <c r="Q323" s="576">
        <v>0.38095238095238088</v>
      </c>
      <c r="R323" s="560">
        <v>8</v>
      </c>
      <c r="S323" s="576">
        <v>0.38095238095238093</v>
      </c>
      <c r="T323" s="625">
        <v>7</v>
      </c>
      <c r="U323" s="607">
        <v>0.42424242424242425</v>
      </c>
    </row>
    <row r="324" spans="1:21" ht="14.4" customHeight="1" x14ac:dyDescent="0.3">
      <c r="A324" s="559">
        <v>22</v>
      </c>
      <c r="B324" s="560" t="s">
        <v>444</v>
      </c>
      <c r="C324" s="560">
        <v>89301222</v>
      </c>
      <c r="D324" s="623"/>
      <c r="E324" s="624" t="s">
        <v>1052</v>
      </c>
      <c r="F324" s="560" t="s">
        <v>1038</v>
      </c>
      <c r="G324" s="560" t="s">
        <v>1068</v>
      </c>
      <c r="H324" s="560"/>
      <c r="I324" s="560" t="s">
        <v>624</v>
      </c>
      <c r="J324" s="560" t="s">
        <v>1280</v>
      </c>
      <c r="K324" s="560" t="s">
        <v>1013</v>
      </c>
      <c r="L324" s="561">
        <v>86.76</v>
      </c>
      <c r="M324" s="561">
        <v>86.76</v>
      </c>
      <c r="N324" s="560">
        <v>1</v>
      </c>
      <c r="O324" s="625">
        <v>0.5</v>
      </c>
      <c r="P324" s="561"/>
      <c r="Q324" s="576">
        <v>0</v>
      </c>
      <c r="R324" s="560"/>
      <c r="S324" s="576">
        <v>0</v>
      </c>
      <c r="T324" s="625"/>
      <c r="U324" s="607">
        <v>0</v>
      </c>
    </row>
    <row r="325" spans="1:21" ht="14.4" customHeight="1" x14ac:dyDescent="0.3">
      <c r="A325" s="559">
        <v>22</v>
      </c>
      <c r="B325" s="560" t="s">
        <v>444</v>
      </c>
      <c r="C325" s="560">
        <v>89301222</v>
      </c>
      <c r="D325" s="623"/>
      <c r="E325" s="624" t="s">
        <v>1052</v>
      </c>
      <c r="F325" s="560" t="s">
        <v>1038</v>
      </c>
      <c r="G325" s="560" t="s">
        <v>1068</v>
      </c>
      <c r="H325" s="560"/>
      <c r="I325" s="560" t="s">
        <v>624</v>
      </c>
      <c r="J325" s="560" t="s">
        <v>1012</v>
      </c>
      <c r="K325" s="560" t="s">
        <v>1013</v>
      </c>
      <c r="L325" s="561">
        <v>86.76</v>
      </c>
      <c r="M325" s="561">
        <v>1301.4000000000001</v>
      </c>
      <c r="N325" s="560">
        <v>15</v>
      </c>
      <c r="O325" s="625">
        <v>12.5</v>
      </c>
      <c r="P325" s="561">
        <v>433.8</v>
      </c>
      <c r="Q325" s="576">
        <v>0.33333333333333331</v>
      </c>
      <c r="R325" s="560">
        <v>5</v>
      </c>
      <c r="S325" s="576">
        <v>0.33333333333333331</v>
      </c>
      <c r="T325" s="625">
        <v>4</v>
      </c>
      <c r="U325" s="607">
        <v>0.32</v>
      </c>
    </row>
    <row r="326" spans="1:21" ht="14.4" customHeight="1" x14ac:dyDescent="0.3">
      <c r="A326" s="559">
        <v>22</v>
      </c>
      <c r="B326" s="560" t="s">
        <v>444</v>
      </c>
      <c r="C326" s="560">
        <v>89301222</v>
      </c>
      <c r="D326" s="623"/>
      <c r="E326" s="624" t="s">
        <v>1052</v>
      </c>
      <c r="F326" s="560" t="s">
        <v>1038</v>
      </c>
      <c r="G326" s="560" t="s">
        <v>1068</v>
      </c>
      <c r="H326" s="560"/>
      <c r="I326" s="560" t="s">
        <v>1281</v>
      </c>
      <c r="J326" s="560" t="s">
        <v>1001</v>
      </c>
      <c r="K326" s="560" t="s">
        <v>1002</v>
      </c>
      <c r="L326" s="561">
        <v>86.76</v>
      </c>
      <c r="M326" s="561">
        <v>1214.6400000000001</v>
      </c>
      <c r="N326" s="560">
        <v>14</v>
      </c>
      <c r="O326" s="625">
        <v>8</v>
      </c>
      <c r="P326" s="561">
        <v>780.84</v>
      </c>
      <c r="Q326" s="576">
        <v>0.64285714285714279</v>
      </c>
      <c r="R326" s="560">
        <v>9</v>
      </c>
      <c r="S326" s="576">
        <v>0.6428571428571429</v>
      </c>
      <c r="T326" s="625">
        <v>5</v>
      </c>
      <c r="U326" s="607">
        <v>0.625</v>
      </c>
    </row>
    <row r="327" spans="1:21" ht="14.4" customHeight="1" x14ac:dyDescent="0.3">
      <c r="A327" s="559">
        <v>22</v>
      </c>
      <c r="B327" s="560" t="s">
        <v>444</v>
      </c>
      <c r="C327" s="560">
        <v>89301222</v>
      </c>
      <c r="D327" s="623"/>
      <c r="E327" s="624" t="s">
        <v>1052</v>
      </c>
      <c r="F327" s="560" t="s">
        <v>1038</v>
      </c>
      <c r="G327" s="560" t="s">
        <v>1583</v>
      </c>
      <c r="H327" s="560"/>
      <c r="I327" s="560" t="s">
        <v>546</v>
      </c>
      <c r="J327" s="560" t="s">
        <v>1584</v>
      </c>
      <c r="K327" s="560" t="s">
        <v>1585</v>
      </c>
      <c r="L327" s="561">
        <v>0</v>
      </c>
      <c r="M327" s="561">
        <v>0</v>
      </c>
      <c r="N327" s="560">
        <v>2</v>
      </c>
      <c r="O327" s="625">
        <v>1</v>
      </c>
      <c r="P327" s="561"/>
      <c r="Q327" s="576"/>
      <c r="R327" s="560"/>
      <c r="S327" s="576">
        <v>0</v>
      </c>
      <c r="T327" s="625"/>
      <c r="U327" s="607">
        <v>0</v>
      </c>
    </row>
    <row r="328" spans="1:21" ht="14.4" customHeight="1" x14ac:dyDescent="0.3">
      <c r="A328" s="559">
        <v>22</v>
      </c>
      <c r="B328" s="560" t="s">
        <v>444</v>
      </c>
      <c r="C328" s="560">
        <v>89301222</v>
      </c>
      <c r="D328" s="623"/>
      <c r="E328" s="624" t="s">
        <v>1052</v>
      </c>
      <c r="F328" s="560" t="s">
        <v>1038</v>
      </c>
      <c r="G328" s="560" t="s">
        <v>1289</v>
      </c>
      <c r="H328" s="560"/>
      <c r="I328" s="560" t="s">
        <v>1586</v>
      </c>
      <c r="J328" s="560" t="s">
        <v>1587</v>
      </c>
      <c r="K328" s="560" t="s">
        <v>1588</v>
      </c>
      <c r="L328" s="561">
        <v>101.16</v>
      </c>
      <c r="M328" s="561">
        <v>404.64</v>
      </c>
      <c r="N328" s="560">
        <v>4</v>
      </c>
      <c r="O328" s="625">
        <v>1</v>
      </c>
      <c r="P328" s="561">
        <v>202.32</v>
      </c>
      <c r="Q328" s="576">
        <v>0.5</v>
      </c>
      <c r="R328" s="560">
        <v>2</v>
      </c>
      <c r="S328" s="576">
        <v>0.5</v>
      </c>
      <c r="T328" s="625">
        <v>0.5</v>
      </c>
      <c r="U328" s="607">
        <v>0.5</v>
      </c>
    </row>
    <row r="329" spans="1:21" ht="14.4" customHeight="1" x14ac:dyDescent="0.3">
      <c r="A329" s="559">
        <v>22</v>
      </c>
      <c r="B329" s="560" t="s">
        <v>444</v>
      </c>
      <c r="C329" s="560">
        <v>89301222</v>
      </c>
      <c r="D329" s="623"/>
      <c r="E329" s="624" t="s">
        <v>1052</v>
      </c>
      <c r="F329" s="560" t="s">
        <v>1038</v>
      </c>
      <c r="G329" s="560" t="s">
        <v>1482</v>
      </c>
      <c r="H329" s="560"/>
      <c r="I329" s="560" t="s">
        <v>1589</v>
      </c>
      <c r="J329" s="560" t="s">
        <v>1484</v>
      </c>
      <c r="K329" s="560" t="s">
        <v>1590</v>
      </c>
      <c r="L329" s="561">
        <v>0</v>
      </c>
      <c r="M329" s="561">
        <v>0</v>
      </c>
      <c r="N329" s="560">
        <v>3</v>
      </c>
      <c r="O329" s="625">
        <v>0.5</v>
      </c>
      <c r="P329" s="561">
        <v>0</v>
      </c>
      <c r="Q329" s="576"/>
      <c r="R329" s="560">
        <v>3</v>
      </c>
      <c r="S329" s="576">
        <v>1</v>
      </c>
      <c r="T329" s="625">
        <v>0.5</v>
      </c>
      <c r="U329" s="607">
        <v>1</v>
      </c>
    </row>
    <row r="330" spans="1:21" ht="14.4" customHeight="1" x14ac:dyDescent="0.3">
      <c r="A330" s="559">
        <v>22</v>
      </c>
      <c r="B330" s="560" t="s">
        <v>444</v>
      </c>
      <c r="C330" s="560">
        <v>89301222</v>
      </c>
      <c r="D330" s="623"/>
      <c r="E330" s="624" t="s">
        <v>1052</v>
      </c>
      <c r="F330" s="560" t="s">
        <v>1038</v>
      </c>
      <c r="G330" s="560" t="s">
        <v>1482</v>
      </c>
      <c r="H330" s="560"/>
      <c r="I330" s="560" t="s">
        <v>1591</v>
      </c>
      <c r="J330" s="560" t="s">
        <v>1484</v>
      </c>
      <c r="K330" s="560" t="s">
        <v>1315</v>
      </c>
      <c r="L330" s="561">
        <v>0</v>
      </c>
      <c r="M330" s="561">
        <v>0</v>
      </c>
      <c r="N330" s="560">
        <v>1</v>
      </c>
      <c r="O330" s="625">
        <v>1</v>
      </c>
      <c r="P330" s="561"/>
      <c r="Q330" s="576"/>
      <c r="R330" s="560"/>
      <c r="S330" s="576">
        <v>0</v>
      </c>
      <c r="T330" s="625"/>
      <c r="U330" s="607">
        <v>0</v>
      </c>
    </row>
    <row r="331" spans="1:21" ht="14.4" customHeight="1" x14ac:dyDescent="0.3">
      <c r="A331" s="559">
        <v>22</v>
      </c>
      <c r="B331" s="560" t="s">
        <v>444</v>
      </c>
      <c r="C331" s="560">
        <v>89301222</v>
      </c>
      <c r="D331" s="623"/>
      <c r="E331" s="624" t="s">
        <v>1052</v>
      </c>
      <c r="F331" s="560" t="s">
        <v>1038</v>
      </c>
      <c r="G331" s="560" t="s">
        <v>1431</v>
      </c>
      <c r="H331" s="560"/>
      <c r="I331" s="560" t="s">
        <v>515</v>
      </c>
      <c r="J331" s="560" t="s">
        <v>516</v>
      </c>
      <c r="K331" s="560" t="s">
        <v>517</v>
      </c>
      <c r="L331" s="561">
        <v>56.69</v>
      </c>
      <c r="M331" s="561">
        <v>56.69</v>
      </c>
      <c r="N331" s="560">
        <v>1</v>
      </c>
      <c r="O331" s="625">
        <v>1</v>
      </c>
      <c r="P331" s="561">
        <v>56.69</v>
      </c>
      <c r="Q331" s="576">
        <v>1</v>
      </c>
      <c r="R331" s="560">
        <v>1</v>
      </c>
      <c r="S331" s="576">
        <v>1</v>
      </c>
      <c r="T331" s="625">
        <v>1</v>
      </c>
      <c r="U331" s="607">
        <v>1</v>
      </c>
    </row>
    <row r="332" spans="1:21" ht="14.4" customHeight="1" x14ac:dyDescent="0.3">
      <c r="A332" s="559">
        <v>22</v>
      </c>
      <c r="B332" s="560" t="s">
        <v>444</v>
      </c>
      <c r="C332" s="560">
        <v>89301222</v>
      </c>
      <c r="D332" s="623"/>
      <c r="E332" s="624" t="s">
        <v>1052</v>
      </c>
      <c r="F332" s="560" t="s">
        <v>1038</v>
      </c>
      <c r="G332" s="560" t="s">
        <v>1592</v>
      </c>
      <c r="H332" s="560"/>
      <c r="I332" s="560" t="s">
        <v>1593</v>
      </c>
      <c r="J332" s="560" t="s">
        <v>1594</v>
      </c>
      <c r="K332" s="560" t="s">
        <v>1595</v>
      </c>
      <c r="L332" s="561">
        <v>0</v>
      </c>
      <c r="M332" s="561">
        <v>0</v>
      </c>
      <c r="N332" s="560">
        <v>1</v>
      </c>
      <c r="O332" s="625">
        <v>1</v>
      </c>
      <c r="P332" s="561">
        <v>0</v>
      </c>
      <c r="Q332" s="576"/>
      <c r="R332" s="560">
        <v>1</v>
      </c>
      <c r="S332" s="576">
        <v>1</v>
      </c>
      <c r="T332" s="625">
        <v>1</v>
      </c>
      <c r="U332" s="607">
        <v>1</v>
      </c>
    </row>
    <row r="333" spans="1:21" ht="14.4" customHeight="1" x14ac:dyDescent="0.3">
      <c r="A333" s="559">
        <v>22</v>
      </c>
      <c r="B333" s="560" t="s">
        <v>444</v>
      </c>
      <c r="C333" s="560">
        <v>89301222</v>
      </c>
      <c r="D333" s="623"/>
      <c r="E333" s="624" t="s">
        <v>1052</v>
      </c>
      <c r="F333" s="560" t="s">
        <v>1038</v>
      </c>
      <c r="G333" s="560" t="s">
        <v>1596</v>
      </c>
      <c r="H333" s="560"/>
      <c r="I333" s="560" t="s">
        <v>1597</v>
      </c>
      <c r="J333" s="560" t="s">
        <v>1598</v>
      </c>
      <c r="K333" s="560" t="s">
        <v>1599</v>
      </c>
      <c r="L333" s="561">
        <v>0</v>
      </c>
      <c r="M333" s="561">
        <v>0</v>
      </c>
      <c r="N333" s="560">
        <v>3</v>
      </c>
      <c r="O333" s="625">
        <v>0.5</v>
      </c>
      <c r="P333" s="561"/>
      <c r="Q333" s="576"/>
      <c r="R333" s="560"/>
      <c r="S333" s="576">
        <v>0</v>
      </c>
      <c r="T333" s="625"/>
      <c r="U333" s="607">
        <v>0</v>
      </c>
    </row>
    <row r="334" spans="1:21" ht="14.4" customHeight="1" x14ac:dyDescent="0.3">
      <c r="A334" s="559">
        <v>22</v>
      </c>
      <c r="B334" s="560" t="s">
        <v>444</v>
      </c>
      <c r="C334" s="560">
        <v>89301222</v>
      </c>
      <c r="D334" s="623"/>
      <c r="E334" s="624" t="s">
        <v>1052</v>
      </c>
      <c r="F334" s="560" t="s">
        <v>1038</v>
      </c>
      <c r="G334" s="560" t="s">
        <v>1600</v>
      </c>
      <c r="H334" s="560"/>
      <c r="I334" s="560" t="s">
        <v>1601</v>
      </c>
      <c r="J334" s="560" t="s">
        <v>1602</v>
      </c>
      <c r="K334" s="560" t="s">
        <v>1603</v>
      </c>
      <c r="L334" s="561">
        <v>50.06</v>
      </c>
      <c r="M334" s="561">
        <v>50.06</v>
      </c>
      <c r="N334" s="560">
        <v>1</v>
      </c>
      <c r="O334" s="625">
        <v>1</v>
      </c>
      <c r="P334" s="561">
        <v>50.06</v>
      </c>
      <c r="Q334" s="576">
        <v>1</v>
      </c>
      <c r="R334" s="560">
        <v>1</v>
      </c>
      <c r="S334" s="576">
        <v>1</v>
      </c>
      <c r="T334" s="625">
        <v>1</v>
      </c>
      <c r="U334" s="607">
        <v>1</v>
      </c>
    </row>
    <row r="335" spans="1:21" ht="14.4" customHeight="1" x14ac:dyDescent="0.3">
      <c r="A335" s="559">
        <v>22</v>
      </c>
      <c r="B335" s="560" t="s">
        <v>444</v>
      </c>
      <c r="C335" s="560">
        <v>89301222</v>
      </c>
      <c r="D335" s="623"/>
      <c r="E335" s="624" t="s">
        <v>1052</v>
      </c>
      <c r="F335" s="560" t="s">
        <v>1038</v>
      </c>
      <c r="G335" s="560" t="s">
        <v>1296</v>
      </c>
      <c r="H335" s="560"/>
      <c r="I335" s="560" t="s">
        <v>1604</v>
      </c>
      <c r="J335" s="560" t="s">
        <v>1605</v>
      </c>
      <c r="K335" s="560" t="s">
        <v>1606</v>
      </c>
      <c r="L335" s="561">
        <v>51.98</v>
      </c>
      <c r="M335" s="561">
        <v>51.98</v>
      </c>
      <c r="N335" s="560">
        <v>1</v>
      </c>
      <c r="O335" s="625">
        <v>1</v>
      </c>
      <c r="P335" s="561">
        <v>51.98</v>
      </c>
      <c r="Q335" s="576">
        <v>1</v>
      </c>
      <c r="R335" s="560">
        <v>1</v>
      </c>
      <c r="S335" s="576">
        <v>1</v>
      </c>
      <c r="T335" s="625">
        <v>1</v>
      </c>
      <c r="U335" s="607">
        <v>1</v>
      </c>
    </row>
    <row r="336" spans="1:21" ht="14.4" customHeight="1" x14ac:dyDescent="0.3">
      <c r="A336" s="559">
        <v>22</v>
      </c>
      <c r="B336" s="560" t="s">
        <v>444</v>
      </c>
      <c r="C336" s="560">
        <v>89301222</v>
      </c>
      <c r="D336" s="623"/>
      <c r="E336" s="624" t="s">
        <v>1052</v>
      </c>
      <c r="F336" s="560" t="s">
        <v>1038</v>
      </c>
      <c r="G336" s="560" t="s">
        <v>1296</v>
      </c>
      <c r="H336" s="560"/>
      <c r="I336" s="560" t="s">
        <v>1604</v>
      </c>
      <c r="J336" s="560" t="s">
        <v>1605</v>
      </c>
      <c r="K336" s="560" t="s">
        <v>1606</v>
      </c>
      <c r="L336" s="561">
        <v>53.54</v>
      </c>
      <c r="M336" s="561">
        <v>53.54</v>
      </c>
      <c r="N336" s="560">
        <v>1</v>
      </c>
      <c r="O336" s="625">
        <v>1</v>
      </c>
      <c r="P336" s="561">
        <v>53.54</v>
      </c>
      <c r="Q336" s="576">
        <v>1</v>
      </c>
      <c r="R336" s="560">
        <v>1</v>
      </c>
      <c r="S336" s="576">
        <v>1</v>
      </c>
      <c r="T336" s="625">
        <v>1</v>
      </c>
      <c r="U336" s="607">
        <v>1</v>
      </c>
    </row>
    <row r="337" spans="1:21" ht="14.4" customHeight="1" x14ac:dyDescent="0.3">
      <c r="A337" s="559">
        <v>22</v>
      </c>
      <c r="B337" s="560" t="s">
        <v>444</v>
      </c>
      <c r="C337" s="560">
        <v>89301222</v>
      </c>
      <c r="D337" s="623"/>
      <c r="E337" s="624" t="s">
        <v>1052</v>
      </c>
      <c r="F337" s="560" t="s">
        <v>1038</v>
      </c>
      <c r="G337" s="560" t="s">
        <v>1607</v>
      </c>
      <c r="H337" s="560"/>
      <c r="I337" s="560" t="s">
        <v>1608</v>
      </c>
      <c r="J337" s="560" t="s">
        <v>1609</v>
      </c>
      <c r="K337" s="560" t="s">
        <v>1610</v>
      </c>
      <c r="L337" s="561">
        <v>848.11</v>
      </c>
      <c r="M337" s="561">
        <v>848.11</v>
      </c>
      <c r="N337" s="560">
        <v>1</v>
      </c>
      <c r="O337" s="625">
        <v>0.5</v>
      </c>
      <c r="P337" s="561">
        <v>848.11</v>
      </c>
      <c r="Q337" s="576">
        <v>1</v>
      </c>
      <c r="R337" s="560">
        <v>1</v>
      </c>
      <c r="S337" s="576">
        <v>1</v>
      </c>
      <c r="T337" s="625">
        <v>0.5</v>
      </c>
      <c r="U337" s="607">
        <v>1</v>
      </c>
    </row>
    <row r="338" spans="1:21" ht="14.4" customHeight="1" x14ac:dyDescent="0.3">
      <c r="A338" s="559">
        <v>22</v>
      </c>
      <c r="B338" s="560" t="s">
        <v>444</v>
      </c>
      <c r="C338" s="560">
        <v>89301222</v>
      </c>
      <c r="D338" s="623"/>
      <c r="E338" s="624" t="s">
        <v>1052</v>
      </c>
      <c r="F338" s="560" t="s">
        <v>1038</v>
      </c>
      <c r="G338" s="560" t="s">
        <v>1611</v>
      </c>
      <c r="H338" s="560"/>
      <c r="I338" s="560" t="s">
        <v>1612</v>
      </c>
      <c r="J338" s="560" t="s">
        <v>1613</v>
      </c>
      <c r="K338" s="560" t="s">
        <v>999</v>
      </c>
      <c r="L338" s="561">
        <v>60.97</v>
      </c>
      <c r="M338" s="561">
        <v>60.97</v>
      </c>
      <c r="N338" s="560">
        <v>1</v>
      </c>
      <c r="O338" s="625">
        <v>0.5</v>
      </c>
      <c r="P338" s="561"/>
      <c r="Q338" s="576">
        <v>0</v>
      </c>
      <c r="R338" s="560"/>
      <c r="S338" s="576">
        <v>0</v>
      </c>
      <c r="T338" s="625"/>
      <c r="U338" s="607">
        <v>0</v>
      </c>
    </row>
    <row r="339" spans="1:21" ht="14.4" customHeight="1" x14ac:dyDescent="0.3">
      <c r="A339" s="559">
        <v>22</v>
      </c>
      <c r="B339" s="560" t="s">
        <v>444</v>
      </c>
      <c r="C339" s="560">
        <v>89301222</v>
      </c>
      <c r="D339" s="623"/>
      <c r="E339" s="624" t="s">
        <v>1052</v>
      </c>
      <c r="F339" s="560" t="s">
        <v>1038</v>
      </c>
      <c r="G339" s="560" t="s">
        <v>1611</v>
      </c>
      <c r="H339" s="560"/>
      <c r="I339" s="560" t="s">
        <v>1614</v>
      </c>
      <c r="J339" s="560" t="s">
        <v>1615</v>
      </c>
      <c r="K339" s="560" t="s">
        <v>999</v>
      </c>
      <c r="L339" s="561">
        <v>154.33000000000001</v>
      </c>
      <c r="M339" s="561">
        <v>154.33000000000001</v>
      </c>
      <c r="N339" s="560">
        <v>1</v>
      </c>
      <c r="O339" s="625">
        <v>0.5</v>
      </c>
      <c r="P339" s="561"/>
      <c r="Q339" s="576">
        <v>0</v>
      </c>
      <c r="R339" s="560"/>
      <c r="S339" s="576">
        <v>0</v>
      </c>
      <c r="T339" s="625"/>
      <c r="U339" s="607">
        <v>0</v>
      </c>
    </row>
    <row r="340" spans="1:21" ht="14.4" customHeight="1" x14ac:dyDescent="0.3">
      <c r="A340" s="559">
        <v>22</v>
      </c>
      <c r="B340" s="560" t="s">
        <v>444</v>
      </c>
      <c r="C340" s="560">
        <v>89301222</v>
      </c>
      <c r="D340" s="623"/>
      <c r="E340" s="624" t="s">
        <v>1052</v>
      </c>
      <c r="F340" s="560" t="s">
        <v>1038</v>
      </c>
      <c r="G340" s="560" t="s">
        <v>1320</v>
      </c>
      <c r="H340" s="560"/>
      <c r="I340" s="560" t="s">
        <v>1323</v>
      </c>
      <c r="J340" s="560" t="s">
        <v>1322</v>
      </c>
      <c r="K340" s="560" t="s">
        <v>562</v>
      </c>
      <c r="L340" s="561">
        <v>0</v>
      </c>
      <c r="M340" s="561">
        <v>0</v>
      </c>
      <c r="N340" s="560">
        <v>8</v>
      </c>
      <c r="O340" s="625">
        <v>7</v>
      </c>
      <c r="P340" s="561"/>
      <c r="Q340" s="576"/>
      <c r="R340" s="560"/>
      <c r="S340" s="576">
        <v>0</v>
      </c>
      <c r="T340" s="625"/>
      <c r="U340" s="607">
        <v>0</v>
      </c>
    </row>
    <row r="341" spans="1:21" ht="14.4" customHeight="1" x14ac:dyDescent="0.3">
      <c r="A341" s="559">
        <v>22</v>
      </c>
      <c r="B341" s="560" t="s">
        <v>444</v>
      </c>
      <c r="C341" s="560">
        <v>89301222</v>
      </c>
      <c r="D341" s="623"/>
      <c r="E341" s="624" t="s">
        <v>1053</v>
      </c>
      <c r="F341" s="560" t="s">
        <v>1038</v>
      </c>
      <c r="G341" s="560" t="s">
        <v>1432</v>
      </c>
      <c r="H341" s="560"/>
      <c r="I341" s="560" t="s">
        <v>1433</v>
      </c>
      <c r="J341" s="560" t="s">
        <v>1434</v>
      </c>
      <c r="K341" s="560" t="s">
        <v>1435</v>
      </c>
      <c r="L341" s="561">
        <v>95.25</v>
      </c>
      <c r="M341" s="561">
        <v>95.25</v>
      </c>
      <c r="N341" s="560">
        <v>1</v>
      </c>
      <c r="O341" s="625">
        <v>0.5</v>
      </c>
      <c r="P341" s="561"/>
      <c r="Q341" s="576">
        <v>0</v>
      </c>
      <c r="R341" s="560"/>
      <c r="S341" s="576">
        <v>0</v>
      </c>
      <c r="T341" s="625"/>
      <c r="U341" s="607">
        <v>0</v>
      </c>
    </row>
    <row r="342" spans="1:21" ht="14.4" customHeight="1" x14ac:dyDescent="0.3">
      <c r="A342" s="559">
        <v>22</v>
      </c>
      <c r="B342" s="560" t="s">
        <v>444</v>
      </c>
      <c r="C342" s="560">
        <v>89301222</v>
      </c>
      <c r="D342" s="623"/>
      <c r="E342" s="624" t="s">
        <v>1053</v>
      </c>
      <c r="F342" s="560" t="s">
        <v>1038</v>
      </c>
      <c r="G342" s="560" t="s">
        <v>1432</v>
      </c>
      <c r="H342" s="560"/>
      <c r="I342" s="560" t="s">
        <v>1616</v>
      </c>
      <c r="J342" s="560" t="s">
        <v>1437</v>
      </c>
      <c r="K342" s="560" t="s">
        <v>1435</v>
      </c>
      <c r="L342" s="561">
        <v>89.58</v>
      </c>
      <c r="M342" s="561">
        <v>89.58</v>
      </c>
      <c r="N342" s="560">
        <v>1</v>
      </c>
      <c r="O342" s="625">
        <v>1</v>
      </c>
      <c r="P342" s="561"/>
      <c r="Q342" s="576">
        <v>0</v>
      </c>
      <c r="R342" s="560"/>
      <c r="S342" s="576">
        <v>0</v>
      </c>
      <c r="T342" s="625"/>
      <c r="U342" s="607">
        <v>0</v>
      </c>
    </row>
    <row r="343" spans="1:21" ht="14.4" customHeight="1" x14ac:dyDescent="0.3">
      <c r="A343" s="559">
        <v>22</v>
      </c>
      <c r="B343" s="560" t="s">
        <v>444</v>
      </c>
      <c r="C343" s="560">
        <v>89301222</v>
      </c>
      <c r="D343" s="623"/>
      <c r="E343" s="624" t="s">
        <v>1053</v>
      </c>
      <c r="F343" s="560" t="s">
        <v>1038</v>
      </c>
      <c r="G343" s="560" t="s">
        <v>1115</v>
      </c>
      <c r="H343" s="560"/>
      <c r="I343" s="560" t="s">
        <v>1617</v>
      </c>
      <c r="J343" s="560" t="s">
        <v>1618</v>
      </c>
      <c r="K343" s="560" t="s">
        <v>1619</v>
      </c>
      <c r="L343" s="561">
        <v>17.690000000000001</v>
      </c>
      <c r="M343" s="561">
        <v>123.83000000000001</v>
      </c>
      <c r="N343" s="560">
        <v>7</v>
      </c>
      <c r="O343" s="625">
        <v>4</v>
      </c>
      <c r="P343" s="561">
        <v>70.760000000000005</v>
      </c>
      <c r="Q343" s="576">
        <v>0.5714285714285714</v>
      </c>
      <c r="R343" s="560">
        <v>4</v>
      </c>
      <c r="S343" s="576">
        <v>0.5714285714285714</v>
      </c>
      <c r="T343" s="625">
        <v>2</v>
      </c>
      <c r="U343" s="607">
        <v>0.5</v>
      </c>
    </row>
    <row r="344" spans="1:21" ht="14.4" customHeight="1" x14ac:dyDescent="0.3">
      <c r="A344" s="559">
        <v>22</v>
      </c>
      <c r="B344" s="560" t="s">
        <v>444</v>
      </c>
      <c r="C344" s="560">
        <v>89301222</v>
      </c>
      <c r="D344" s="623"/>
      <c r="E344" s="624" t="s">
        <v>1053</v>
      </c>
      <c r="F344" s="560" t="s">
        <v>1038</v>
      </c>
      <c r="G344" s="560" t="s">
        <v>1164</v>
      </c>
      <c r="H344" s="560"/>
      <c r="I344" s="560" t="s">
        <v>1620</v>
      </c>
      <c r="J344" s="560" t="s">
        <v>1621</v>
      </c>
      <c r="K344" s="560" t="s">
        <v>1622</v>
      </c>
      <c r="L344" s="561">
        <v>398.02</v>
      </c>
      <c r="M344" s="561">
        <v>398.02</v>
      </c>
      <c r="N344" s="560">
        <v>1</v>
      </c>
      <c r="O344" s="625">
        <v>1</v>
      </c>
      <c r="P344" s="561"/>
      <c r="Q344" s="576">
        <v>0</v>
      </c>
      <c r="R344" s="560"/>
      <c r="S344" s="576">
        <v>0</v>
      </c>
      <c r="T344" s="625"/>
      <c r="U344" s="607">
        <v>0</v>
      </c>
    </row>
    <row r="345" spans="1:21" ht="14.4" customHeight="1" x14ac:dyDescent="0.3">
      <c r="A345" s="559">
        <v>22</v>
      </c>
      <c r="B345" s="560" t="s">
        <v>444</v>
      </c>
      <c r="C345" s="560">
        <v>89301222</v>
      </c>
      <c r="D345" s="623"/>
      <c r="E345" s="624" t="s">
        <v>1053</v>
      </c>
      <c r="F345" s="560" t="s">
        <v>1038</v>
      </c>
      <c r="G345" s="560" t="s">
        <v>1164</v>
      </c>
      <c r="H345" s="560"/>
      <c r="I345" s="560" t="s">
        <v>1620</v>
      </c>
      <c r="J345" s="560" t="s">
        <v>1621</v>
      </c>
      <c r="K345" s="560" t="s">
        <v>1622</v>
      </c>
      <c r="L345" s="561">
        <v>655.86</v>
      </c>
      <c r="M345" s="561">
        <v>655.86</v>
      </c>
      <c r="N345" s="560">
        <v>1</v>
      </c>
      <c r="O345" s="625">
        <v>1</v>
      </c>
      <c r="P345" s="561">
        <v>655.86</v>
      </c>
      <c r="Q345" s="576">
        <v>1</v>
      </c>
      <c r="R345" s="560">
        <v>1</v>
      </c>
      <c r="S345" s="576">
        <v>1</v>
      </c>
      <c r="T345" s="625">
        <v>1</v>
      </c>
      <c r="U345" s="607">
        <v>1</v>
      </c>
    </row>
    <row r="346" spans="1:21" ht="14.4" customHeight="1" x14ac:dyDescent="0.3">
      <c r="A346" s="559">
        <v>22</v>
      </c>
      <c r="B346" s="560" t="s">
        <v>444</v>
      </c>
      <c r="C346" s="560">
        <v>89301222</v>
      </c>
      <c r="D346" s="623"/>
      <c r="E346" s="624" t="s">
        <v>1053</v>
      </c>
      <c r="F346" s="560" t="s">
        <v>1038</v>
      </c>
      <c r="G346" s="560" t="s">
        <v>1164</v>
      </c>
      <c r="H346" s="560"/>
      <c r="I346" s="560" t="s">
        <v>1623</v>
      </c>
      <c r="J346" s="560" t="s">
        <v>1624</v>
      </c>
      <c r="K346" s="560" t="s">
        <v>1625</v>
      </c>
      <c r="L346" s="561">
        <v>1224.67</v>
      </c>
      <c r="M346" s="561">
        <v>1224.67</v>
      </c>
      <c r="N346" s="560">
        <v>1</v>
      </c>
      <c r="O346" s="625">
        <v>0.5</v>
      </c>
      <c r="P346" s="561"/>
      <c r="Q346" s="576">
        <v>0</v>
      </c>
      <c r="R346" s="560"/>
      <c r="S346" s="576">
        <v>0</v>
      </c>
      <c r="T346" s="625"/>
      <c r="U346" s="607">
        <v>0</v>
      </c>
    </row>
    <row r="347" spans="1:21" ht="14.4" customHeight="1" x14ac:dyDescent="0.3">
      <c r="A347" s="559">
        <v>22</v>
      </c>
      <c r="B347" s="560" t="s">
        <v>444</v>
      </c>
      <c r="C347" s="560">
        <v>89301222</v>
      </c>
      <c r="D347" s="623"/>
      <c r="E347" s="624" t="s">
        <v>1053</v>
      </c>
      <c r="F347" s="560" t="s">
        <v>1038</v>
      </c>
      <c r="G347" s="560" t="s">
        <v>1341</v>
      </c>
      <c r="H347" s="560"/>
      <c r="I347" s="560" t="s">
        <v>542</v>
      </c>
      <c r="J347" s="560" t="s">
        <v>1626</v>
      </c>
      <c r="K347" s="560" t="s">
        <v>1627</v>
      </c>
      <c r="L347" s="561">
        <v>0</v>
      </c>
      <c r="M347" s="561">
        <v>0</v>
      </c>
      <c r="N347" s="560">
        <v>1</v>
      </c>
      <c r="O347" s="625">
        <v>0.5</v>
      </c>
      <c r="P347" s="561"/>
      <c r="Q347" s="576"/>
      <c r="R347" s="560"/>
      <c r="S347" s="576">
        <v>0</v>
      </c>
      <c r="T347" s="625"/>
      <c r="U347" s="607">
        <v>0</v>
      </c>
    </row>
    <row r="348" spans="1:21" ht="14.4" customHeight="1" x14ac:dyDescent="0.3">
      <c r="A348" s="559">
        <v>22</v>
      </c>
      <c r="B348" s="560" t="s">
        <v>444</v>
      </c>
      <c r="C348" s="560">
        <v>89301222</v>
      </c>
      <c r="D348" s="623"/>
      <c r="E348" s="624" t="s">
        <v>1053</v>
      </c>
      <c r="F348" s="560" t="s">
        <v>1038</v>
      </c>
      <c r="G348" s="560" t="s">
        <v>1628</v>
      </c>
      <c r="H348" s="560"/>
      <c r="I348" s="560" t="s">
        <v>1629</v>
      </c>
      <c r="J348" s="560" t="s">
        <v>1630</v>
      </c>
      <c r="K348" s="560" t="s">
        <v>1631</v>
      </c>
      <c r="L348" s="561">
        <v>29.49</v>
      </c>
      <c r="M348" s="561">
        <v>294.89999999999998</v>
      </c>
      <c r="N348" s="560">
        <v>10</v>
      </c>
      <c r="O348" s="625">
        <v>4.5</v>
      </c>
      <c r="P348" s="561">
        <v>117.96</v>
      </c>
      <c r="Q348" s="576">
        <v>0.4</v>
      </c>
      <c r="R348" s="560">
        <v>4</v>
      </c>
      <c r="S348" s="576">
        <v>0.4</v>
      </c>
      <c r="T348" s="625">
        <v>2</v>
      </c>
      <c r="U348" s="607">
        <v>0.44444444444444442</v>
      </c>
    </row>
    <row r="349" spans="1:21" ht="14.4" customHeight="1" x14ac:dyDescent="0.3">
      <c r="A349" s="559">
        <v>22</v>
      </c>
      <c r="B349" s="560" t="s">
        <v>444</v>
      </c>
      <c r="C349" s="560">
        <v>89301222</v>
      </c>
      <c r="D349" s="623"/>
      <c r="E349" s="624" t="s">
        <v>1053</v>
      </c>
      <c r="F349" s="560" t="s">
        <v>1038</v>
      </c>
      <c r="G349" s="560" t="s">
        <v>1628</v>
      </c>
      <c r="H349" s="560"/>
      <c r="I349" s="560" t="s">
        <v>1629</v>
      </c>
      <c r="J349" s="560" t="s">
        <v>1630</v>
      </c>
      <c r="K349" s="560" t="s">
        <v>1631</v>
      </c>
      <c r="L349" s="561">
        <v>18.940000000000001</v>
      </c>
      <c r="M349" s="561">
        <v>151.52000000000001</v>
      </c>
      <c r="N349" s="560">
        <v>8</v>
      </c>
      <c r="O349" s="625">
        <v>3.5</v>
      </c>
      <c r="P349" s="561"/>
      <c r="Q349" s="576">
        <v>0</v>
      </c>
      <c r="R349" s="560"/>
      <c r="S349" s="576">
        <v>0</v>
      </c>
      <c r="T349" s="625"/>
      <c r="U349" s="607">
        <v>0</v>
      </c>
    </row>
    <row r="350" spans="1:21" ht="14.4" customHeight="1" x14ac:dyDescent="0.3">
      <c r="A350" s="559">
        <v>22</v>
      </c>
      <c r="B350" s="560" t="s">
        <v>444</v>
      </c>
      <c r="C350" s="560">
        <v>89301222</v>
      </c>
      <c r="D350" s="623"/>
      <c r="E350" s="624" t="s">
        <v>1053</v>
      </c>
      <c r="F350" s="560" t="s">
        <v>1038</v>
      </c>
      <c r="G350" s="560" t="s">
        <v>1190</v>
      </c>
      <c r="H350" s="560"/>
      <c r="I350" s="560" t="s">
        <v>1191</v>
      </c>
      <c r="J350" s="560" t="s">
        <v>1192</v>
      </c>
      <c r="K350" s="560" t="s">
        <v>1193</v>
      </c>
      <c r="L350" s="561">
        <v>354.98</v>
      </c>
      <c r="M350" s="561">
        <v>709.96</v>
      </c>
      <c r="N350" s="560">
        <v>2</v>
      </c>
      <c r="O350" s="625">
        <v>1</v>
      </c>
      <c r="P350" s="561">
        <v>354.98</v>
      </c>
      <c r="Q350" s="576">
        <v>0.5</v>
      </c>
      <c r="R350" s="560">
        <v>1</v>
      </c>
      <c r="S350" s="576">
        <v>0.5</v>
      </c>
      <c r="T350" s="625">
        <v>0.5</v>
      </c>
      <c r="U350" s="607">
        <v>0.5</v>
      </c>
    </row>
    <row r="351" spans="1:21" ht="14.4" customHeight="1" x14ac:dyDescent="0.3">
      <c r="A351" s="559">
        <v>22</v>
      </c>
      <c r="B351" s="560" t="s">
        <v>444</v>
      </c>
      <c r="C351" s="560">
        <v>89301222</v>
      </c>
      <c r="D351" s="623"/>
      <c r="E351" s="624" t="s">
        <v>1053</v>
      </c>
      <c r="F351" s="560" t="s">
        <v>1038</v>
      </c>
      <c r="G351" s="560" t="s">
        <v>1632</v>
      </c>
      <c r="H351" s="560"/>
      <c r="I351" s="560" t="s">
        <v>1633</v>
      </c>
      <c r="J351" s="560" t="s">
        <v>1634</v>
      </c>
      <c r="K351" s="560" t="s">
        <v>1635</v>
      </c>
      <c r="L351" s="561">
        <v>0</v>
      </c>
      <c r="M351" s="561">
        <v>0</v>
      </c>
      <c r="N351" s="560">
        <v>1</v>
      </c>
      <c r="O351" s="625">
        <v>0.5</v>
      </c>
      <c r="P351" s="561"/>
      <c r="Q351" s="576"/>
      <c r="R351" s="560"/>
      <c r="S351" s="576">
        <v>0</v>
      </c>
      <c r="T351" s="625"/>
      <c r="U351" s="607">
        <v>0</v>
      </c>
    </row>
    <row r="352" spans="1:21" ht="14.4" customHeight="1" x14ac:dyDescent="0.3">
      <c r="A352" s="559">
        <v>22</v>
      </c>
      <c r="B352" s="560" t="s">
        <v>444</v>
      </c>
      <c r="C352" s="560">
        <v>89301222</v>
      </c>
      <c r="D352" s="623"/>
      <c r="E352" s="624" t="s">
        <v>1053</v>
      </c>
      <c r="F352" s="560" t="s">
        <v>1038</v>
      </c>
      <c r="G352" s="560" t="s">
        <v>1632</v>
      </c>
      <c r="H352" s="560"/>
      <c r="I352" s="560" t="s">
        <v>1636</v>
      </c>
      <c r="J352" s="560" t="s">
        <v>1634</v>
      </c>
      <c r="K352" s="560" t="s">
        <v>1637</v>
      </c>
      <c r="L352" s="561">
        <v>0</v>
      </c>
      <c r="M352" s="561">
        <v>0</v>
      </c>
      <c r="N352" s="560">
        <v>2</v>
      </c>
      <c r="O352" s="625">
        <v>1</v>
      </c>
      <c r="P352" s="561"/>
      <c r="Q352" s="576"/>
      <c r="R352" s="560"/>
      <c r="S352" s="576">
        <v>0</v>
      </c>
      <c r="T352" s="625"/>
      <c r="U352" s="607">
        <v>0</v>
      </c>
    </row>
    <row r="353" spans="1:21" ht="14.4" customHeight="1" x14ac:dyDescent="0.3">
      <c r="A353" s="559">
        <v>22</v>
      </c>
      <c r="B353" s="560" t="s">
        <v>444</v>
      </c>
      <c r="C353" s="560">
        <v>89301222</v>
      </c>
      <c r="D353" s="623"/>
      <c r="E353" s="624" t="s">
        <v>1053</v>
      </c>
      <c r="F353" s="560" t="s">
        <v>1038</v>
      </c>
      <c r="G353" s="560" t="s">
        <v>1068</v>
      </c>
      <c r="H353" s="560"/>
      <c r="I353" s="560" t="s">
        <v>723</v>
      </c>
      <c r="J353" s="560" t="s">
        <v>724</v>
      </c>
      <c r="K353" s="560" t="s">
        <v>1007</v>
      </c>
      <c r="L353" s="561">
        <v>130.15</v>
      </c>
      <c r="M353" s="561">
        <v>130.15</v>
      </c>
      <c r="N353" s="560">
        <v>1</v>
      </c>
      <c r="O353" s="625">
        <v>1</v>
      </c>
      <c r="P353" s="561"/>
      <c r="Q353" s="576">
        <v>0</v>
      </c>
      <c r="R353" s="560"/>
      <c r="S353" s="576">
        <v>0</v>
      </c>
      <c r="T353" s="625"/>
      <c r="U353" s="607">
        <v>0</v>
      </c>
    </row>
    <row r="354" spans="1:21" ht="14.4" customHeight="1" x14ac:dyDescent="0.3">
      <c r="A354" s="559">
        <v>22</v>
      </c>
      <c r="B354" s="560" t="s">
        <v>444</v>
      </c>
      <c r="C354" s="560">
        <v>89301222</v>
      </c>
      <c r="D354" s="623"/>
      <c r="E354" s="624" t="s">
        <v>1053</v>
      </c>
      <c r="F354" s="560" t="s">
        <v>1038</v>
      </c>
      <c r="G354" s="560" t="s">
        <v>1638</v>
      </c>
      <c r="H354" s="560"/>
      <c r="I354" s="560" t="s">
        <v>1639</v>
      </c>
      <c r="J354" s="560" t="s">
        <v>1640</v>
      </c>
      <c r="K354" s="560" t="s">
        <v>1641</v>
      </c>
      <c r="L354" s="561">
        <v>242.93</v>
      </c>
      <c r="M354" s="561">
        <v>485.86</v>
      </c>
      <c r="N354" s="560">
        <v>2</v>
      </c>
      <c r="O354" s="625">
        <v>2</v>
      </c>
      <c r="P354" s="561">
        <v>242.93</v>
      </c>
      <c r="Q354" s="576">
        <v>0.5</v>
      </c>
      <c r="R354" s="560">
        <v>1</v>
      </c>
      <c r="S354" s="576">
        <v>0.5</v>
      </c>
      <c r="T354" s="625">
        <v>1</v>
      </c>
      <c r="U354" s="607">
        <v>0.5</v>
      </c>
    </row>
    <row r="355" spans="1:21" ht="14.4" customHeight="1" x14ac:dyDescent="0.3">
      <c r="A355" s="559">
        <v>22</v>
      </c>
      <c r="B355" s="560" t="s">
        <v>444</v>
      </c>
      <c r="C355" s="560">
        <v>89301222</v>
      </c>
      <c r="D355" s="623"/>
      <c r="E355" s="624" t="s">
        <v>1053</v>
      </c>
      <c r="F355" s="560" t="s">
        <v>1038</v>
      </c>
      <c r="G355" s="560" t="s">
        <v>1112</v>
      </c>
      <c r="H355" s="560"/>
      <c r="I355" s="560" t="s">
        <v>1642</v>
      </c>
      <c r="J355" s="560" t="s">
        <v>1643</v>
      </c>
      <c r="K355" s="560" t="s">
        <v>1114</v>
      </c>
      <c r="L355" s="561">
        <v>64.13</v>
      </c>
      <c r="M355" s="561">
        <v>256.52</v>
      </c>
      <c r="N355" s="560">
        <v>4</v>
      </c>
      <c r="O355" s="625">
        <v>1</v>
      </c>
      <c r="P355" s="561">
        <v>128.26</v>
      </c>
      <c r="Q355" s="576">
        <v>0.5</v>
      </c>
      <c r="R355" s="560">
        <v>2</v>
      </c>
      <c r="S355" s="576">
        <v>0.5</v>
      </c>
      <c r="T355" s="625">
        <v>0.5</v>
      </c>
      <c r="U355" s="607">
        <v>0.5</v>
      </c>
    </row>
    <row r="356" spans="1:21" ht="14.4" customHeight="1" x14ac:dyDescent="0.3">
      <c r="A356" s="559">
        <v>22</v>
      </c>
      <c r="B356" s="560" t="s">
        <v>444</v>
      </c>
      <c r="C356" s="560">
        <v>89301222</v>
      </c>
      <c r="D356" s="623"/>
      <c r="E356" s="624" t="s">
        <v>1053</v>
      </c>
      <c r="F356" s="560" t="s">
        <v>1038</v>
      </c>
      <c r="G356" s="560" t="s">
        <v>1644</v>
      </c>
      <c r="H356" s="560"/>
      <c r="I356" s="560" t="s">
        <v>1645</v>
      </c>
      <c r="J356" s="560" t="s">
        <v>1646</v>
      </c>
      <c r="K356" s="560" t="s">
        <v>1647</v>
      </c>
      <c r="L356" s="561">
        <v>0</v>
      </c>
      <c r="M356" s="561">
        <v>0</v>
      </c>
      <c r="N356" s="560">
        <v>2</v>
      </c>
      <c r="O356" s="625">
        <v>0.5</v>
      </c>
      <c r="P356" s="561"/>
      <c r="Q356" s="576"/>
      <c r="R356" s="560"/>
      <c r="S356" s="576">
        <v>0</v>
      </c>
      <c r="T356" s="625"/>
      <c r="U356" s="607">
        <v>0</v>
      </c>
    </row>
    <row r="357" spans="1:21" ht="14.4" customHeight="1" x14ac:dyDescent="0.3">
      <c r="A357" s="559">
        <v>22</v>
      </c>
      <c r="B357" s="560" t="s">
        <v>444</v>
      </c>
      <c r="C357" s="560">
        <v>89301222</v>
      </c>
      <c r="D357" s="623"/>
      <c r="E357" s="624" t="s">
        <v>1053</v>
      </c>
      <c r="F357" s="560" t="s">
        <v>1038</v>
      </c>
      <c r="G357" s="560" t="s">
        <v>1077</v>
      </c>
      <c r="H357" s="560"/>
      <c r="I357" s="560" t="s">
        <v>504</v>
      </c>
      <c r="J357" s="560" t="s">
        <v>501</v>
      </c>
      <c r="K357" s="560" t="s">
        <v>505</v>
      </c>
      <c r="L357" s="561">
        <v>397.65</v>
      </c>
      <c r="M357" s="561">
        <v>795.3</v>
      </c>
      <c r="N357" s="560">
        <v>2</v>
      </c>
      <c r="O357" s="625">
        <v>2</v>
      </c>
      <c r="P357" s="561">
        <v>795.3</v>
      </c>
      <c r="Q357" s="576">
        <v>1</v>
      </c>
      <c r="R357" s="560">
        <v>2</v>
      </c>
      <c r="S357" s="576">
        <v>1</v>
      </c>
      <c r="T357" s="625">
        <v>2</v>
      </c>
      <c r="U357" s="607">
        <v>1</v>
      </c>
    </row>
    <row r="358" spans="1:21" ht="14.4" customHeight="1" x14ac:dyDescent="0.3">
      <c r="A358" s="559">
        <v>22</v>
      </c>
      <c r="B358" s="560" t="s">
        <v>444</v>
      </c>
      <c r="C358" s="560">
        <v>89301222</v>
      </c>
      <c r="D358" s="623"/>
      <c r="E358" s="624" t="s">
        <v>1053</v>
      </c>
      <c r="F358" s="560" t="s">
        <v>1038</v>
      </c>
      <c r="G358" s="560" t="s">
        <v>1077</v>
      </c>
      <c r="H358" s="560"/>
      <c r="I358" s="560" t="s">
        <v>504</v>
      </c>
      <c r="J358" s="560" t="s">
        <v>501</v>
      </c>
      <c r="K358" s="560" t="s">
        <v>505</v>
      </c>
      <c r="L358" s="561">
        <v>612.26</v>
      </c>
      <c r="M358" s="561">
        <v>612.26</v>
      </c>
      <c r="N358" s="560">
        <v>1</v>
      </c>
      <c r="O358" s="625">
        <v>1</v>
      </c>
      <c r="P358" s="561">
        <v>612.26</v>
      </c>
      <c r="Q358" s="576">
        <v>1</v>
      </c>
      <c r="R358" s="560">
        <v>1</v>
      </c>
      <c r="S358" s="576">
        <v>1</v>
      </c>
      <c r="T358" s="625">
        <v>1</v>
      </c>
      <c r="U358" s="607">
        <v>1</v>
      </c>
    </row>
    <row r="359" spans="1:21" ht="14.4" customHeight="1" x14ac:dyDescent="0.3">
      <c r="A359" s="559">
        <v>22</v>
      </c>
      <c r="B359" s="560" t="s">
        <v>444</v>
      </c>
      <c r="C359" s="560">
        <v>89301222</v>
      </c>
      <c r="D359" s="623"/>
      <c r="E359" s="624" t="s">
        <v>1053</v>
      </c>
      <c r="F359" s="560" t="s">
        <v>1038</v>
      </c>
      <c r="G359" s="560" t="s">
        <v>1289</v>
      </c>
      <c r="H359" s="560"/>
      <c r="I359" s="560" t="s">
        <v>1648</v>
      </c>
      <c r="J359" s="560" t="s">
        <v>1649</v>
      </c>
      <c r="K359" s="560" t="s">
        <v>1189</v>
      </c>
      <c r="L359" s="561">
        <v>0</v>
      </c>
      <c r="M359" s="561">
        <v>0</v>
      </c>
      <c r="N359" s="560">
        <v>3</v>
      </c>
      <c r="O359" s="625">
        <v>1</v>
      </c>
      <c r="P359" s="561"/>
      <c r="Q359" s="576"/>
      <c r="R359" s="560"/>
      <c r="S359" s="576">
        <v>0</v>
      </c>
      <c r="T359" s="625"/>
      <c r="U359" s="607">
        <v>0</v>
      </c>
    </row>
    <row r="360" spans="1:21" ht="14.4" customHeight="1" x14ac:dyDescent="0.3">
      <c r="A360" s="559">
        <v>22</v>
      </c>
      <c r="B360" s="560" t="s">
        <v>444</v>
      </c>
      <c r="C360" s="560">
        <v>89301222</v>
      </c>
      <c r="D360" s="623"/>
      <c r="E360" s="624" t="s">
        <v>1053</v>
      </c>
      <c r="F360" s="560" t="s">
        <v>1038</v>
      </c>
      <c r="G360" s="560" t="s">
        <v>1289</v>
      </c>
      <c r="H360" s="560"/>
      <c r="I360" s="560" t="s">
        <v>1650</v>
      </c>
      <c r="J360" s="560" t="s">
        <v>1649</v>
      </c>
      <c r="K360" s="560" t="s">
        <v>1510</v>
      </c>
      <c r="L360" s="561">
        <v>303.45999999999998</v>
      </c>
      <c r="M360" s="561">
        <v>910.37999999999988</v>
      </c>
      <c r="N360" s="560">
        <v>3</v>
      </c>
      <c r="O360" s="625">
        <v>1</v>
      </c>
      <c r="P360" s="561"/>
      <c r="Q360" s="576">
        <v>0</v>
      </c>
      <c r="R360" s="560"/>
      <c r="S360" s="576">
        <v>0</v>
      </c>
      <c r="T360" s="625"/>
      <c r="U360" s="607">
        <v>0</v>
      </c>
    </row>
    <row r="361" spans="1:21" ht="14.4" customHeight="1" x14ac:dyDescent="0.3">
      <c r="A361" s="559">
        <v>22</v>
      </c>
      <c r="B361" s="560" t="s">
        <v>444</v>
      </c>
      <c r="C361" s="560">
        <v>89301222</v>
      </c>
      <c r="D361" s="623"/>
      <c r="E361" s="624" t="s">
        <v>1053</v>
      </c>
      <c r="F361" s="560" t="s">
        <v>1038</v>
      </c>
      <c r="G361" s="560" t="s">
        <v>1651</v>
      </c>
      <c r="H361" s="560"/>
      <c r="I361" s="560" t="s">
        <v>1652</v>
      </c>
      <c r="J361" s="560" t="s">
        <v>1653</v>
      </c>
      <c r="K361" s="560" t="s">
        <v>1654</v>
      </c>
      <c r="L361" s="561">
        <v>0</v>
      </c>
      <c r="M361" s="561">
        <v>0</v>
      </c>
      <c r="N361" s="560">
        <v>2</v>
      </c>
      <c r="O361" s="625">
        <v>0.5</v>
      </c>
      <c r="P361" s="561"/>
      <c r="Q361" s="576"/>
      <c r="R361" s="560"/>
      <c r="S361" s="576">
        <v>0</v>
      </c>
      <c r="T361" s="625"/>
      <c r="U361" s="607">
        <v>0</v>
      </c>
    </row>
    <row r="362" spans="1:21" ht="14.4" customHeight="1" x14ac:dyDescent="0.3">
      <c r="A362" s="559">
        <v>22</v>
      </c>
      <c r="B362" s="560" t="s">
        <v>444</v>
      </c>
      <c r="C362" s="560">
        <v>89301222</v>
      </c>
      <c r="D362" s="623"/>
      <c r="E362" s="624" t="s">
        <v>1053</v>
      </c>
      <c r="F362" s="560" t="s">
        <v>1038</v>
      </c>
      <c r="G362" s="560" t="s">
        <v>1655</v>
      </c>
      <c r="H362" s="560"/>
      <c r="I362" s="560" t="s">
        <v>1656</v>
      </c>
      <c r="J362" s="560" t="s">
        <v>1657</v>
      </c>
      <c r="K362" s="560" t="s">
        <v>1658</v>
      </c>
      <c r="L362" s="561">
        <v>0</v>
      </c>
      <c r="M362" s="561">
        <v>0</v>
      </c>
      <c r="N362" s="560">
        <v>1</v>
      </c>
      <c r="O362" s="625">
        <v>1</v>
      </c>
      <c r="P362" s="561">
        <v>0</v>
      </c>
      <c r="Q362" s="576"/>
      <c r="R362" s="560">
        <v>1</v>
      </c>
      <c r="S362" s="576">
        <v>1</v>
      </c>
      <c r="T362" s="625">
        <v>1</v>
      </c>
      <c r="U362" s="607">
        <v>1</v>
      </c>
    </row>
    <row r="363" spans="1:21" ht="14.4" customHeight="1" x14ac:dyDescent="0.3">
      <c r="A363" s="559">
        <v>22</v>
      </c>
      <c r="B363" s="560" t="s">
        <v>444</v>
      </c>
      <c r="C363" s="560">
        <v>89301222</v>
      </c>
      <c r="D363" s="623"/>
      <c r="E363" s="624" t="s">
        <v>1054</v>
      </c>
      <c r="F363" s="560" t="s">
        <v>1038</v>
      </c>
      <c r="G363" s="560" t="s">
        <v>1555</v>
      </c>
      <c r="H363" s="560"/>
      <c r="I363" s="560" t="s">
        <v>1659</v>
      </c>
      <c r="J363" s="560" t="s">
        <v>1660</v>
      </c>
      <c r="K363" s="560" t="s">
        <v>1508</v>
      </c>
      <c r="L363" s="561">
        <v>44.89</v>
      </c>
      <c r="M363" s="561">
        <v>269.34000000000003</v>
      </c>
      <c r="N363" s="560">
        <v>6</v>
      </c>
      <c r="O363" s="625">
        <v>3</v>
      </c>
      <c r="P363" s="561">
        <v>269.34000000000003</v>
      </c>
      <c r="Q363" s="576">
        <v>1</v>
      </c>
      <c r="R363" s="560">
        <v>6</v>
      </c>
      <c r="S363" s="576">
        <v>1</v>
      </c>
      <c r="T363" s="625">
        <v>3</v>
      </c>
      <c r="U363" s="607">
        <v>1</v>
      </c>
    </row>
    <row r="364" spans="1:21" ht="14.4" customHeight="1" x14ac:dyDescent="0.3">
      <c r="A364" s="559">
        <v>22</v>
      </c>
      <c r="B364" s="560" t="s">
        <v>444</v>
      </c>
      <c r="C364" s="560">
        <v>89301222</v>
      </c>
      <c r="D364" s="623"/>
      <c r="E364" s="624" t="s">
        <v>1054</v>
      </c>
      <c r="F364" s="560" t="s">
        <v>1038</v>
      </c>
      <c r="G364" s="560" t="s">
        <v>1180</v>
      </c>
      <c r="H364" s="560"/>
      <c r="I364" s="560" t="s">
        <v>1181</v>
      </c>
      <c r="J364" s="560" t="s">
        <v>1182</v>
      </c>
      <c r="K364" s="560" t="s">
        <v>1183</v>
      </c>
      <c r="L364" s="561">
        <v>337.17</v>
      </c>
      <c r="M364" s="561">
        <v>337.17</v>
      </c>
      <c r="N364" s="560">
        <v>1</v>
      </c>
      <c r="O364" s="625">
        <v>1</v>
      </c>
      <c r="P364" s="561">
        <v>337.17</v>
      </c>
      <c r="Q364" s="576">
        <v>1</v>
      </c>
      <c r="R364" s="560">
        <v>1</v>
      </c>
      <c r="S364" s="576">
        <v>1</v>
      </c>
      <c r="T364" s="625">
        <v>1</v>
      </c>
      <c r="U364" s="607">
        <v>1</v>
      </c>
    </row>
    <row r="365" spans="1:21" ht="14.4" customHeight="1" x14ac:dyDescent="0.3">
      <c r="A365" s="559">
        <v>22</v>
      </c>
      <c r="B365" s="560" t="s">
        <v>444</v>
      </c>
      <c r="C365" s="560">
        <v>89301222</v>
      </c>
      <c r="D365" s="623"/>
      <c r="E365" s="624" t="s">
        <v>1054</v>
      </c>
      <c r="F365" s="560" t="s">
        <v>1038</v>
      </c>
      <c r="G365" s="560" t="s">
        <v>1453</v>
      </c>
      <c r="H365" s="560"/>
      <c r="I365" s="560" t="s">
        <v>1454</v>
      </c>
      <c r="J365" s="560" t="s">
        <v>1455</v>
      </c>
      <c r="K365" s="560" t="s">
        <v>1024</v>
      </c>
      <c r="L365" s="561">
        <v>49.19</v>
      </c>
      <c r="M365" s="561">
        <v>49.19</v>
      </c>
      <c r="N365" s="560">
        <v>1</v>
      </c>
      <c r="O365" s="625">
        <v>0.5</v>
      </c>
      <c r="P365" s="561">
        <v>49.19</v>
      </c>
      <c r="Q365" s="576">
        <v>1</v>
      </c>
      <c r="R365" s="560">
        <v>1</v>
      </c>
      <c r="S365" s="576">
        <v>1</v>
      </c>
      <c r="T365" s="625">
        <v>0.5</v>
      </c>
      <c r="U365" s="607">
        <v>1</v>
      </c>
    </row>
    <row r="366" spans="1:21" ht="14.4" customHeight="1" x14ac:dyDescent="0.3">
      <c r="A366" s="559">
        <v>22</v>
      </c>
      <c r="B366" s="560" t="s">
        <v>444</v>
      </c>
      <c r="C366" s="560">
        <v>89301222</v>
      </c>
      <c r="D366" s="623"/>
      <c r="E366" s="624" t="s">
        <v>1054</v>
      </c>
      <c r="F366" s="560" t="s">
        <v>1038</v>
      </c>
      <c r="G366" s="560" t="s">
        <v>1108</v>
      </c>
      <c r="H366" s="560"/>
      <c r="I366" s="560" t="s">
        <v>1109</v>
      </c>
      <c r="J366" s="560" t="s">
        <v>1110</v>
      </c>
      <c r="K366" s="560" t="s">
        <v>1111</v>
      </c>
      <c r="L366" s="561">
        <v>153.37</v>
      </c>
      <c r="M366" s="561">
        <v>920.22</v>
      </c>
      <c r="N366" s="560">
        <v>6</v>
      </c>
      <c r="O366" s="625">
        <v>3</v>
      </c>
      <c r="P366" s="561">
        <v>613.48</v>
      </c>
      <c r="Q366" s="576">
        <v>0.66666666666666663</v>
      </c>
      <c r="R366" s="560">
        <v>4</v>
      </c>
      <c r="S366" s="576">
        <v>0.66666666666666663</v>
      </c>
      <c r="T366" s="625">
        <v>2</v>
      </c>
      <c r="U366" s="607">
        <v>0.66666666666666663</v>
      </c>
    </row>
    <row r="367" spans="1:21" ht="14.4" customHeight="1" x14ac:dyDescent="0.3">
      <c r="A367" s="559">
        <v>22</v>
      </c>
      <c r="B367" s="560" t="s">
        <v>444</v>
      </c>
      <c r="C367" s="560">
        <v>89301222</v>
      </c>
      <c r="D367" s="623"/>
      <c r="E367" s="624" t="s">
        <v>1054</v>
      </c>
      <c r="F367" s="560" t="s">
        <v>1038</v>
      </c>
      <c r="G367" s="560" t="s">
        <v>1358</v>
      </c>
      <c r="H367" s="560"/>
      <c r="I367" s="560" t="s">
        <v>590</v>
      </c>
      <c r="J367" s="560" t="s">
        <v>591</v>
      </c>
      <c r="K367" s="560" t="s">
        <v>592</v>
      </c>
      <c r="L367" s="561">
        <v>0</v>
      </c>
      <c r="M367" s="561">
        <v>0</v>
      </c>
      <c r="N367" s="560">
        <v>1</v>
      </c>
      <c r="O367" s="625">
        <v>0.5</v>
      </c>
      <c r="P367" s="561">
        <v>0</v>
      </c>
      <c r="Q367" s="576"/>
      <c r="R367" s="560">
        <v>1</v>
      </c>
      <c r="S367" s="576">
        <v>1</v>
      </c>
      <c r="T367" s="625">
        <v>0.5</v>
      </c>
      <c r="U367" s="607">
        <v>1</v>
      </c>
    </row>
    <row r="368" spans="1:21" ht="14.4" customHeight="1" x14ac:dyDescent="0.3">
      <c r="A368" s="559">
        <v>22</v>
      </c>
      <c r="B368" s="560" t="s">
        <v>444</v>
      </c>
      <c r="C368" s="560">
        <v>89301222</v>
      </c>
      <c r="D368" s="623"/>
      <c r="E368" s="624" t="s">
        <v>1054</v>
      </c>
      <c r="F368" s="560" t="s">
        <v>1038</v>
      </c>
      <c r="G368" s="560" t="s">
        <v>1093</v>
      </c>
      <c r="H368" s="560"/>
      <c r="I368" s="560" t="s">
        <v>1094</v>
      </c>
      <c r="J368" s="560" t="s">
        <v>1095</v>
      </c>
      <c r="K368" s="560"/>
      <c r="L368" s="561">
        <v>0</v>
      </c>
      <c r="M368" s="561">
        <v>0</v>
      </c>
      <c r="N368" s="560">
        <v>7</v>
      </c>
      <c r="O368" s="625">
        <v>7</v>
      </c>
      <c r="P368" s="561">
        <v>0</v>
      </c>
      <c r="Q368" s="576"/>
      <c r="R368" s="560">
        <v>6</v>
      </c>
      <c r="S368" s="576">
        <v>0.8571428571428571</v>
      </c>
      <c r="T368" s="625">
        <v>6</v>
      </c>
      <c r="U368" s="607">
        <v>0.8571428571428571</v>
      </c>
    </row>
    <row r="369" spans="1:21" ht="14.4" customHeight="1" x14ac:dyDescent="0.3">
      <c r="A369" s="559">
        <v>22</v>
      </c>
      <c r="B369" s="560" t="s">
        <v>444</v>
      </c>
      <c r="C369" s="560">
        <v>89301222</v>
      </c>
      <c r="D369" s="623"/>
      <c r="E369" s="624" t="s">
        <v>1054</v>
      </c>
      <c r="F369" s="560" t="s">
        <v>1038</v>
      </c>
      <c r="G369" s="560" t="s">
        <v>1056</v>
      </c>
      <c r="H369" s="560"/>
      <c r="I369" s="560" t="s">
        <v>1463</v>
      </c>
      <c r="J369" s="560" t="s">
        <v>1464</v>
      </c>
      <c r="K369" s="560" t="s">
        <v>1059</v>
      </c>
      <c r="L369" s="561">
        <v>209.33</v>
      </c>
      <c r="M369" s="561">
        <v>418.66</v>
      </c>
      <c r="N369" s="560">
        <v>2</v>
      </c>
      <c r="O369" s="625">
        <v>0.5</v>
      </c>
      <c r="P369" s="561">
        <v>418.66</v>
      </c>
      <c r="Q369" s="576">
        <v>1</v>
      </c>
      <c r="R369" s="560">
        <v>2</v>
      </c>
      <c r="S369" s="576">
        <v>1</v>
      </c>
      <c r="T369" s="625">
        <v>0.5</v>
      </c>
      <c r="U369" s="607">
        <v>1</v>
      </c>
    </row>
    <row r="370" spans="1:21" ht="14.4" customHeight="1" x14ac:dyDescent="0.3">
      <c r="A370" s="559">
        <v>22</v>
      </c>
      <c r="B370" s="560" t="s">
        <v>444</v>
      </c>
      <c r="C370" s="560">
        <v>89301222</v>
      </c>
      <c r="D370" s="623"/>
      <c r="E370" s="624" t="s">
        <v>1054</v>
      </c>
      <c r="F370" s="560" t="s">
        <v>1038</v>
      </c>
      <c r="G370" s="560" t="s">
        <v>1056</v>
      </c>
      <c r="H370" s="560"/>
      <c r="I370" s="560" t="s">
        <v>1057</v>
      </c>
      <c r="J370" s="560" t="s">
        <v>1058</v>
      </c>
      <c r="K370" s="560" t="s">
        <v>1059</v>
      </c>
      <c r="L370" s="561">
        <v>209.33</v>
      </c>
      <c r="M370" s="561">
        <v>209.33</v>
      </c>
      <c r="N370" s="560">
        <v>1</v>
      </c>
      <c r="O370" s="625">
        <v>0.5</v>
      </c>
      <c r="P370" s="561"/>
      <c r="Q370" s="576">
        <v>0</v>
      </c>
      <c r="R370" s="560"/>
      <c r="S370" s="576">
        <v>0</v>
      </c>
      <c r="T370" s="625"/>
      <c r="U370" s="607">
        <v>0</v>
      </c>
    </row>
    <row r="371" spans="1:21" ht="14.4" customHeight="1" x14ac:dyDescent="0.3">
      <c r="A371" s="559">
        <v>22</v>
      </c>
      <c r="B371" s="560" t="s">
        <v>444</v>
      </c>
      <c r="C371" s="560">
        <v>89301222</v>
      </c>
      <c r="D371" s="623"/>
      <c r="E371" s="624" t="s">
        <v>1054</v>
      </c>
      <c r="F371" s="560" t="s">
        <v>1038</v>
      </c>
      <c r="G371" s="560" t="s">
        <v>1064</v>
      </c>
      <c r="H371" s="560"/>
      <c r="I371" s="560" t="s">
        <v>1065</v>
      </c>
      <c r="J371" s="560" t="s">
        <v>1066</v>
      </c>
      <c r="K371" s="560" t="s">
        <v>1067</v>
      </c>
      <c r="L371" s="561">
        <v>157.47999999999999</v>
      </c>
      <c r="M371" s="561">
        <v>2834.64</v>
      </c>
      <c r="N371" s="560">
        <v>18</v>
      </c>
      <c r="O371" s="625">
        <v>8</v>
      </c>
      <c r="P371" s="561">
        <v>1259.8399999999999</v>
      </c>
      <c r="Q371" s="576">
        <v>0.44444444444444442</v>
      </c>
      <c r="R371" s="560">
        <v>8</v>
      </c>
      <c r="S371" s="576">
        <v>0.44444444444444442</v>
      </c>
      <c r="T371" s="625">
        <v>3.5</v>
      </c>
      <c r="U371" s="607">
        <v>0.4375</v>
      </c>
    </row>
    <row r="372" spans="1:21" ht="14.4" customHeight="1" x14ac:dyDescent="0.3">
      <c r="A372" s="559">
        <v>22</v>
      </c>
      <c r="B372" s="560" t="s">
        <v>444</v>
      </c>
      <c r="C372" s="560">
        <v>89301222</v>
      </c>
      <c r="D372" s="623"/>
      <c r="E372" s="624" t="s">
        <v>1054</v>
      </c>
      <c r="F372" s="560" t="s">
        <v>1038</v>
      </c>
      <c r="G372" s="560" t="s">
        <v>1068</v>
      </c>
      <c r="H372" s="560"/>
      <c r="I372" s="560" t="s">
        <v>1127</v>
      </c>
      <c r="J372" s="560" t="s">
        <v>1128</v>
      </c>
      <c r="K372" s="560" t="s">
        <v>1129</v>
      </c>
      <c r="L372" s="561">
        <v>65.069999999999993</v>
      </c>
      <c r="M372" s="561">
        <v>455.48999999999995</v>
      </c>
      <c r="N372" s="560">
        <v>7</v>
      </c>
      <c r="O372" s="625">
        <v>5.5</v>
      </c>
      <c r="P372" s="561">
        <v>325.34999999999997</v>
      </c>
      <c r="Q372" s="576">
        <v>0.7142857142857143</v>
      </c>
      <c r="R372" s="560">
        <v>5</v>
      </c>
      <c r="S372" s="576">
        <v>0.7142857142857143</v>
      </c>
      <c r="T372" s="625">
        <v>4</v>
      </c>
      <c r="U372" s="607">
        <v>0.72727272727272729</v>
      </c>
    </row>
    <row r="373" spans="1:21" ht="14.4" customHeight="1" x14ac:dyDescent="0.3">
      <c r="A373" s="559">
        <v>22</v>
      </c>
      <c r="B373" s="560" t="s">
        <v>444</v>
      </c>
      <c r="C373" s="560">
        <v>89301222</v>
      </c>
      <c r="D373" s="623"/>
      <c r="E373" s="624" t="s">
        <v>1054</v>
      </c>
      <c r="F373" s="560" t="s">
        <v>1038</v>
      </c>
      <c r="G373" s="560" t="s">
        <v>1068</v>
      </c>
      <c r="H373" s="560"/>
      <c r="I373" s="560" t="s">
        <v>727</v>
      </c>
      <c r="J373" s="560" t="s">
        <v>728</v>
      </c>
      <c r="K373" s="560" t="s">
        <v>729</v>
      </c>
      <c r="L373" s="561">
        <v>108.46</v>
      </c>
      <c r="M373" s="561">
        <v>1193.06</v>
      </c>
      <c r="N373" s="560">
        <v>11</v>
      </c>
      <c r="O373" s="625">
        <v>10.5</v>
      </c>
      <c r="P373" s="561">
        <v>433.84</v>
      </c>
      <c r="Q373" s="576">
        <v>0.36363636363636365</v>
      </c>
      <c r="R373" s="560">
        <v>4</v>
      </c>
      <c r="S373" s="576">
        <v>0.36363636363636365</v>
      </c>
      <c r="T373" s="625">
        <v>3.5</v>
      </c>
      <c r="U373" s="607">
        <v>0.33333333333333331</v>
      </c>
    </row>
    <row r="374" spans="1:21" ht="14.4" customHeight="1" x14ac:dyDescent="0.3">
      <c r="A374" s="559">
        <v>22</v>
      </c>
      <c r="B374" s="560" t="s">
        <v>444</v>
      </c>
      <c r="C374" s="560">
        <v>89301222</v>
      </c>
      <c r="D374" s="623"/>
      <c r="E374" s="624" t="s">
        <v>1054</v>
      </c>
      <c r="F374" s="560" t="s">
        <v>1038</v>
      </c>
      <c r="G374" s="560" t="s">
        <v>1068</v>
      </c>
      <c r="H374" s="560"/>
      <c r="I374" s="560" t="s">
        <v>723</v>
      </c>
      <c r="J374" s="560" t="s">
        <v>724</v>
      </c>
      <c r="K374" s="560" t="s">
        <v>1007</v>
      </c>
      <c r="L374" s="561">
        <v>130.15</v>
      </c>
      <c r="M374" s="561">
        <v>12494.399999999992</v>
      </c>
      <c r="N374" s="560">
        <v>96</v>
      </c>
      <c r="O374" s="625">
        <v>80</v>
      </c>
      <c r="P374" s="561">
        <v>4034.6500000000019</v>
      </c>
      <c r="Q374" s="576">
        <v>0.32291666666666702</v>
      </c>
      <c r="R374" s="560">
        <v>31</v>
      </c>
      <c r="S374" s="576">
        <v>0.32291666666666669</v>
      </c>
      <c r="T374" s="625">
        <v>25</v>
      </c>
      <c r="U374" s="607">
        <v>0.3125</v>
      </c>
    </row>
    <row r="375" spans="1:21" ht="14.4" customHeight="1" x14ac:dyDescent="0.3">
      <c r="A375" s="559">
        <v>22</v>
      </c>
      <c r="B375" s="560" t="s">
        <v>444</v>
      </c>
      <c r="C375" s="560">
        <v>89301222</v>
      </c>
      <c r="D375" s="623"/>
      <c r="E375" s="624" t="s">
        <v>1054</v>
      </c>
      <c r="F375" s="560" t="s">
        <v>1038</v>
      </c>
      <c r="G375" s="560" t="s">
        <v>1068</v>
      </c>
      <c r="H375" s="560"/>
      <c r="I375" s="560" t="s">
        <v>709</v>
      </c>
      <c r="J375" s="560" t="s">
        <v>710</v>
      </c>
      <c r="K375" s="560" t="s">
        <v>1008</v>
      </c>
      <c r="L375" s="561">
        <v>50.57</v>
      </c>
      <c r="M375" s="561">
        <v>101.14</v>
      </c>
      <c r="N375" s="560">
        <v>2</v>
      </c>
      <c r="O375" s="625">
        <v>1.5</v>
      </c>
      <c r="P375" s="561">
        <v>50.57</v>
      </c>
      <c r="Q375" s="576">
        <v>0.5</v>
      </c>
      <c r="R375" s="560">
        <v>1</v>
      </c>
      <c r="S375" s="576">
        <v>0.5</v>
      </c>
      <c r="T375" s="625">
        <v>0.5</v>
      </c>
      <c r="U375" s="607">
        <v>0.33333333333333331</v>
      </c>
    </row>
    <row r="376" spans="1:21" ht="14.4" customHeight="1" x14ac:dyDescent="0.3">
      <c r="A376" s="559">
        <v>22</v>
      </c>
      <c r="B376" s="560" t="s">
        <v>444</v>
      </c>
      <c r="C376" s="560">
        <v>89301222</v>
      </c>
      <c r="D376" s="623"/>
      <c r="E376" s="624" t="s">
        <v>1054</v>
      </c>
      <c r="F376" s="560" t="s">
        <v>1038</v>
      </c>
      <c r="G376" s="560" t="s">
        <v>1068</v>
      </c>
      <c r="H376" s="560"/>
      <c r="I376" s="560" t="s">
        <v>712</v>
      </c>
      <c r="J376" s="560" t="s">
        <v>713</v>
      </c>
      <c r="K376" s="560" t="s">
        <v>1009</v>
      </c>
      <c r="L376" s="561">
        <v>86.76</v>
      </c>
      <c r="M376" s="561">
        <v>6593.7600000000057</v>
      </c>
      <c r="N376" s="560">
        <v>76</v>
      </c>
      <c r="O376" s="625">
        <v>59.5</v>
      </c>
      <c r="P376" s="561">
        <v>2429.2800000000011</v>
      </c>
      <c r="Q376" s="576">
        <v>0.36842105263157882</v>
      </c>
      <c r="R376" s="560">
        <v>28</v>
      </c>
      <c r="S376" s="576">
        <v>0.36842105263157893</v>
      </c>
      <c r="T376" s="625">
        <v>22</v>
      </c>
      <c r="U376" s="607">
        <v>0.36974789915966388</v>
      </c>
    </row>
    <row r="377" spans="1:21" ht="14.4" customHeight="1" x14ac:dyDescent="0.3">
      <c r="A377" s="559">
        <v>22</v>
      </c>
      <c r="B377" s="560" t="s">
        <v>444</v>
      </c>
      <c r="C377" s="560">
        <v>89301222</v>
      </c>
      <c r="D377" s="623"/>
      <c r="E377" s="624" t="s">
        <v>1054</v>
      </c>
      <c r="F377" s="560" t="s">
        <v>1038</v>
      </c>
      <c r="G377" s="560" t="s">
        <v>1068</v>
      </c>
      <c r="H377" s="560"/>
      <c r="I377" s="560" t="s">
        <v>1073</v>
      </c>
      <c r="J377" s="560" t="s">
        <v>1074</v>
      </c>
      <c r="K377" s="560" t="s">
        <v>1007</v>
      </c>
      <c r="L377" s="561">
        <v>130.15</v>
      </c>
      <c r="M377" s="561">
        <v>260.3</v>
      </c>
      <c r="N377" s="560">
        <v>2</v>
      </c>
      <c r="O377" s="625">
        <v>1.5</v>
      </c>
      <c r="P377" s="561"/>
      <c r="Q377" s="576">
        <v>0</v>
      </c>
      <c r="R377" s="560"/>
      <c r="S377" s="576">
        <v>0</v>
      </c>
      <c r="T377" s="625"/>
      <c r="U377" s="607">
        <v>0</v>
      </c>
    </row>
    <row r="378" spans="1:21" ht="14.4" customHeight="1" x14ac:dyDescent="0.3">
      <c r="A378" s="559">
        <v>22</v>
      </c>
      <c r="B378" s="560" t="s">
        <v>444</v>
      </c>
      <c r="C378" s="560">
        <v>89301222</v>
      </c>
      <c r="D378" s="623"/>
      <c r="E378" s="624" t="s">
        <v>1054</v>
      </c>
      <c r="F378" s="560" t="s">
        <v>1038</v>
      </c>
      <c r="G378" s="560" t="s">
        <v>1068</v>
      </c>
      <c r="H378" s="560"/>
      <c r="I378" s="560" t="s">
        <v>624</v>
      </c>
      <c r="J378" s="560" t="s">
        <v>1012</v>
      </c>
      <c r="K378" s="560" t="s">
        <v>1013</v>
      </c>
      <c r="L378" s="561">
        <v>86.76</v>
      </c>
      <c r="M378" s="561">
        <v>347.04</v>
      </c>
      <c r="N378" s="560">
        <v>4</v>
      </c>
      <c r="O378" s="625">
        <v>3.5</v>
      </c>
      <c r="P378" s="561">
        <v>173.52</v>
      </c>
      <c r="Q378" s="576">
        <v>0.5</v>
      </c>
      <c r="R378" s="560">
        <v>2</v>
      </c>
      <c r="S378" s="576">
        <v>0.5</v>
      </c>
      <c r="T378" s="625">
        <v>2</v>
      </c>
      <c r="U378" s="607">
        <v>0.5714285714285714</v>
      </c>
    </row>
    <row r="379" spans="1:21" ht="14.4" customHeight="1" x14ac:dyDescent="0.3">
      <c r="A379" s="559">
        <v>22</v>
      </c>
      <c r="B379" s="560" t="s">
        <v>444</v>
      </c>
      <c r="C379" s="560">
        <v>89301222</v>
      </c>
      <c r="D379" s="623"/>
      <c r="E379" s="624" t="s">
        <v>1054</v>
      </c>
      <c r="F379" s="560" t="s">
        <v>1038</v>
      </c>
      <c r="G379" s="560" t="s">
        <v>1068</v>
      </c>
      <c r="H379" s="560"/>
      <c r="I379" s="560" t="s">
        <v>1281</v>
      </c>
      <c r="J379" s="560" t="s">
        <v>1001</v>
      </c>
      <c r="K379" s="560" t="s">
        <v>1002</v>
      </c>
      <c r="L379" s="561">
        <v>86.76</v>
      </c>
      <c r="M379" s="561">
        <v>694.08</v>
      </c>
      <c r="N379" s="560">
        <v>8</v>
      </c>
      <c r="O379" s="625">
        <v>8</v>
      </c>
      <c r="P379" s="561">
        <v>347.04</v>
      </c>
      <c r="Q379" s="576">
        <v>0.5</v>
      </c>
      <c r="R379" s="560">
        <v>4</v>
      </c>
      <c r="S379" s="576">
        <v>0.5</v>
      </c>
      <c r="T379" s="625">
        <v>4</v>
      </c>
      <c r="U379" s="607">
        <v>0.5</v>
      </c>
    </row>
    <row r="380" spans="1:21" ht="14.4" customHeight="1" x14ac:dyDescent="0.3">
      <c r="A380" s="559">
        <v>22</v>
      </c>
      <c r="B380" s="560" t="s">
        <v>444</v>
      </c>
      <c r="C380" s="560">
        <v>89301222</v>
      </c>
      <c r="D380" s="623"/>
      <c r="E380" s="624" t="s">
        <v>1054</v>
      </c>
      <c r="F380" s="560" t="s">
        <v>1038</v>
      </c>
      <c r="G380" s="560" t="s">
        <v>1282</v>
      </c>
      <c r="H380" s="560"/>
      <c r="I380" s="560" t="s">
        <v>1661</v>
      </c>
      <c r="J380" s="560" t="s">
        <v>1284</v>
      </c>
      <c r="K380" s="560" t="s">
        <v>1662</v>
      </c>
      <c r="L380" s="561">
        <v>136.58000000000001</v>
      </c>
      <c r="M380" s="561">
        <v>136.58000000000001</v>
      </c>
      <c r="N380" s="560">
        <v>1</v>
      </c>
      <c r="O380" s="625">
        <v>0.5</v>
      </c>
      <c r="P380" s="561">
        <v>136.58000000000001</v>
      </c>
      <c r="Q380" s="576">
        <v>1</v>
      </c>
      <c r="R380" s="560">
        <v>1</v>
      </c>
      <c r="S380" s="576">
        <v>1</v>
      </c>
      <c r="T380" s="625">
        <v>0.5</v>
      </c>
      <c r="U380" s="607">
        <v>1</v>
      </c>
    </row>
    <row r="381" spans="1:21" ht="14.4" customHeight="1" x14ac:dyDescent="0.3">
      <c r="A381" s="559">
        <v>22</v>
      </c>
      <c r="B381" s="560" t="s">
        <v>444</v>
      </c>
      <c r="C381" s="560">
        <v>89301222</v>
      </c>
      <c r="D381" s="623"/>
      <c r="E381" s="624" t="s">
        <v>1054</v>
      </c>
      <c r="F381" s="560" t="s">
        <v>1038</v>
      </c>
      <c r="G381" s="560" t="s">
        <v>1282</v>
      </c>
      <c r="H381" s="560"/>
      <c r="I381" s="560" t="s">
        <v>1663</v>
      </c>
      <c r="J381" s="560" t="s">
        <v>1284</v>
      </c>
      <c r="K381" s="560" t="s">
        <v>1664</v>
      </c>
      <c r="L381" s="561">
        <v>68.3</v>
      </c>
      <c r="M381" s="561">
        <v>68.3</v>
      </c>
      <c r="N381" s="560">
        <v>1</v>
      </c>
      <c r="O381" s="625">
        <v>0.5</v>
      </c>
      <c r="P381" s="561">
        <v>68.3</v>
      </c>
      <c r="Q381" s="576">
        <v>1</v>
      </c>
      <c r="R381" s="560">
        <v>1</v>
      </c>
      <c r="S381" s="576">
        <v>1</v>
      </c>
      <c r="T381" s="625">
        <v>0.5</v>
      </c>
      <c r="U381" s="607">
        <v>1</v>
      </c>
    </row>
    <row r="382" spans="1:21" ht="14.4" customHeight="1" x14ac:dyDescent="0.3">
      <c r="A382" s="559">
        <v>22</v>
      </c>
      <c r="B382" s="560" t="s">
        <v>444</v>
      </c>
      <c r="C382" s="560">
        <v>89301222</v>
      </c>
      <c r="D382" s="623"/>
      <c r="E382" s="624" t="s">
        <v>1054</v>
      </c>
      <c r="F382" s="560" t="s">
        <v>1038</v>
      </c>
      <c r="G382" s="560" t="s">
        <v>1130</v>
      </c>
      <c r="H382" s="560"/>
      <c r="I382" s="560" t="s">
        <v>1131</v>
      </c>
      <c r="J382" s="560" t="s">
        <v>732</v>
      </c>
      <c r="K382" s="560" t="s">
        <v>1132</v>
      </c>
      <c r="L382" s="561">
        <v>937.93</v>
      </c>
      <c r="M382" s="561">
        <v>937.93</v>
      </c>
      <c r="N382" s="560">
        <v>1</v>
      </c>
      <c r="O382" s="625">
        <v>1</v>
      </c>
      <c r="P382" s="561">
        <v>937.93</v>
      </c>
      <c r="Q382" s="576">
        <v>1</v>
      </c>
      <c r="R382" s="560">
        <v>1</v>
      </c>
      <c r="S382" s="576">
        <v>1</v>
      </c>
      <c r="T382" s="625">
        <v>1</v>
      </c>
      <c r="U382" s="607">
        <v>1</v>
      </c>
    </row>
    <row r="383" spans="1:21" ht="14.4" customHeight="1" x14ac:dyDescent="0.3">
      <c r="A383" s="559">
        <v>22</v>
      </c>
      <c r="B383" s="560" t="s">
        <v>444</v>
      </c>
      <c r="C383" s="560">
        <v>89301222</v>
      </c>
      <c r="D383" s="623"/>
      <c r="E383" s="624" t="s">
        <v>1054</v>
      </c>
      <c r="F383" s="560" t="s">
        <v>1038</v>
      </c>
      <c r="G383" s="560" t="s">
        <v>1286</v>
      </c>
      <c r="H383" s="560"/>
      <c r="I383" s="560" t="s">
        <v>1428</v>
      </c>
      <c r="J383" s="560" t="s">
        <v>1429</v>
      </c>
      <c r="K383" s="560" t="s">
        <v>1430</v>
      </c>
      <c r="L383" s="561">
        <v>96.63</v>
      </c>
      <c r="M383" s="561">
        <v>96.63</v>
      </c>
      <c r="N383" s="560">
        <v>1</v>
      </c>
      <c r="O383" s="625">
        <v>0.5</v>
      </c>
      <c r="P383" s="561">
        <v>96.63</v>
      </c>
      <c r="Q383" s="576">
        <v>1</v>
      </c>
      <c r="R383" s="560">
        <v>1</v>
      </c>
      <c r="S383" s="576">
        <v>1</v>
      </c>
      <c r="T383" s="625">
        <v>0.5</v>
      </c>
      <c r="U383" s="607">
        <v>1</v>
      </c>
    </row>
    <row r="384" spans="1:21" ht="14.4" customHeight="1" x14ac:dyDescent="0.3">
      <c r="A384" s="559">
        <v>22</v>
      </c>
      <c r="B384" s="560" t="s">
        <v>444</v>
      </c>
      <c r="C384" s="560">
        <v>89301222</v>
      </c>
      <c r="D384" s="623"/>
      <c r="E384" s="624" t="s">
        <v>1054</v>
      </c>
      <c r="F384" s="560" t="s">
        <v>1038</v>
      </c>
      <c r="G384" s="560" t="s">
        <v>1665</v>
      </c>
      <c r="H384" s="560"/>
      <c r="I384" s="560" t="s">
        <v>1666</v>
      </c>
      <c r="J384" s="560" t="s">
        <v>1667</v>
      </c>
      <c r="K384" s="560" t="s">
        <v>1668</v>
      </c>
      <c r="L384" s="561">
        <v>258.10000000000002</v>
      </c>
      <c r="M384" s="561">
        <v>258.10000000000002</v>
      </c>
      <c r="N384" s="560">
        <v>1</v>
      </c>
      <c r="O384" s="625">
        <v>1</v>
      </c>
      <c r="P384" s="561"/>
      <c r="Q384" s="576">
        <v>0</v>
      </c>
      <c r="R384" s="560"/>
      <c r="S384" s="576">
        <v>0</v>
      </c>
      <c r="T384" s="625"/>
      <c r="U384" s="607">
        <v>0</v>
      </c>
    </row>
    <row r="385" spans="1:21" ht="14.4" customHeight="1" x14ac:dyDescent="0.3">
      <c r="A385" s="559">
        <v>22</v>
      </c>
      <c r="B385" s="560" t="s">
        <v>444</v>
      </c>
      <c r="C385" s="560">
        <v>89301222</v>
      </c>
      <c r="D385" s="623"/>
      <c r="E385" s="624" t="s">
        <v>1054</v>
      </c>
      <c r="F385" s="560" t="s">
        <v>1038</v>
      </c>
      <c r="G385" s="560" t="s">
        <v>1544</v>
      </c>
      <c r="H385" s="560"/>
      <c r="I385" s="560" t="s">
        <v>1669</v>
      </c>
      <c r="J385" s="560" t="s">
        <v>793</v>
      </c>
      <c r="K385" s="560" t="s">
        <v>1670</v>
      </c>
      <c r="L385" s="561">
        <v>96.72</v>
      </c>
      <c r="M385" s="561">
        <v>96.72</v>
      </c>
      <c r="N385" s="560">
        <v>1</v>
      </c>
      <c r="O385" s="625">
        <v>1</v>
      </c>
      <c r="P385" s="561">
        <v>96.72</v>
      </c>
      <c r="Q385" s="576">
        <v>1</v>
      </c>
      <c r="R385" s="560">
        <v>1</v>
      </c>
      <c r="S385" s="576">
        <v>1</v>
      </c>
      <c r="T385" s="625">
        <v>1</v>
      </c>
      <c r="U385" s="607">
        <v>1</v>
      </c>
    </row>
    <row r="386" spans="1:21" ht="14.4" customHeight="1" x14ac:dyDescent="0.3">
      <c r="A386" s="559">
        <v>22</v>
      </c>
      <c r="B386" s="560" t="s">
        <v>444</v>
      </c>
      <c r="C386" s="560">
        <v>89301222</v>
      </c>
      <c r="D386" s="623"/>
      <c r="E386" s="624" t="s">
        <v>1054</v>
      </c>
      <c r="F386" s="560" t="s">
        <v>1038</v>
      </c>
      <c r="G386" s="560" t="s">
        <v>1611</v>
      </c>
      <c r="H386" s="560"/>
      <c r="I386" s="560" t="s">
        <v>1614</v>
      </c>
      <c r="J386" s="560" t="s">
        <v>1615</v>
      </c>
      <c r="K386" s="560" t="s">
        <v>999</v>
      </c>
      <c r="L386" s="561">
        <v>154.33000000000001</v>
      </c>
      <c r="M386" s="561">
        <v>617.32000000000005</v>
      </c>
      <c r="N386" s="560">
        <v>4</v>
      </c>
      <c r="O386" s="625">
        <v>2.5</v>
      </c>
      <c r="P386" s="561">
        <v>617.32000000000005</v>
      </c>
      <c r="Q386" s="576">
        <v>1</v>
      </c>
      <c r="R386" s="560">
        <v>4</v>
      </c>
      <c r="S386" s="576">
        <v>1</v>
      </c>
      <c r="T386" s="625">
        <v>2.5</v>
      </c>
      <c r="U386" s="607">
        <v>1</v>
      </c>
    </row>
    <row r="387" spans="1:21" ht="14.4" customHeight="1" x14ac:dyDescent="0.3">
      <c r="A387" s="559">
        <v>22</v>
      </c>
      <c r="B387" s="560" t="s">
        <v>444</v>
      </c>
      <c r="C387" s="560">
        <v>89301222</v>
      </c>
      <c r="D387" s="623"/>
      <c r="E387" s="624" t="s">
        <v>1055</v>
      </c>
      <c r="F387" s="560" t="s">
        <v>1038</v>
      </c>
      <c r="G387" s="560" t="s">
        <v>1145</v>
      </c>
      <c r="H387" s="560"/>
      <c r="I387" s="560" t="s">
        <v>1146</v>
      </c>
      <c r="J387" s="560" t="s">
        <v>1147</v>
      </c>
      <c r="K387" s="560" t="s">
        <v>595</v>
      </c>
      <c r="L387" s="561">
        <v>44.89</v>
      </c>
      <c r="M387" s="561">
        <v>89.78</v>
      </c>
      <c r="N387" s="560">
        <v>2</v>
      </c>
      <c r="O387" s="625">
        <v>0.5</v>
      </c>
      <c r="P387" s="561">
        <v>89.78</v>
      </c>
      <c r="Q387" s="576">
        <v>1</v>
      </c>
      <c r="R387" s="560">
        <v>2</v>
      </c>
      <c r="S387" s="576">
        <v>1</v>
      </c>
      <c r="T387" s="625">
        <v>0.5</v>
      </c>
      <c r="U387" s="607">
        <v>1</v>
      </c>
    </row>
    <row r="388" spans="1:21" ht="14.4" customHeight="1" x14ac:dyDescent="0.3">
      <c r="A388" s="559">
        <v>22</v>
      </c>
      <c r="B388" s="560" t="s">
        <v>444</v>
      </c>
      <c r="C388" s="560">
        <v>89301222</v>
      </c>
      <c r="D388" s="623"/>
      <c r="E388" s="624" t="s">
        <v>1055</v>
      </c>
      <c r="F388" s="560" t="s">
        <v>1038</v>
      </c>
      <c r="G388" s="560" t="s">
        <v>1084</v>
      </c>
      <c r="H388" s="560"/>
      <c r="I388" s="560" t="s">
        <v>1553</v>
      </c>
      <c r="J388" s="560" t="s">
        <v>1552</v>
      </c>
      <c r="K388" s="560" t="s">
        <v>1554</v>
      </c>
      <c r="L388" s="561">
        <v>370.04</v>
      </c>
      <c r="M388" s="561">
        <v>370.04</v>
      </c>
      <c r="N388" s="560">
        <v>1</v>
      </c>
      <c r="O388" s="625">
        <v>0.5</v>
      </c>
      <c r="P388" s="561"/>
      <c r="Q388" s="576">
        <v>0</v>
      </c>
      <c r="R388" s="560"/>
      <c r="S388" s="576">
        <v>0</v>
      </c>
      <c r="T388" s="625"/>
      <c r="U388" s="607">
        <v>0</v>
      </c>
    </row>
    <row r="389" spans="1:21" ht="14.4" customHeight="1" x14ac:dyDescent="0.3">
      <c r="A389" s="559">
        <v>22</v>
      </c>
      <c r="B389" s="560" t="s">
        <v>444</v>
      </c>
      <c r="C389" s="560">
        <v>89301222</v>
      </c>
      <c r="D389" s="623"/>
      <c r="E389" s="624" t="s">
        <v>1055</v>
      </c>
      <c r="F389" s="560" t="s">
        <v>1038</v>
      </c>
      <c r="G389" s="560" t="s">
        <v>1337</v>
      </c>
      <c r="H389" s="560"/>
      <c r="I389" s="560" t="s">
        <v>1671</v>
      </c>
      <c r="J389" s="560" t="s">
        <v>1672</v>
      </c>
      <c r="K389" s="560" t="s">
        <v>1673</v>
      </c>
      <c r="L389" s="561">
        <v>68.3</v>
      </c>
      <c r="M389" s="561">
        <v>68.3</v>
      </c>
      <c r="N389" s="560">
        <v>1</v>
      </c>
      <c r="O389" s="625">
        <v>1</v>
      </c>
      <c r="P389" s="561">
        <v>68.3</v>
      </c>
      <c r="Q389" s="576">
        <v>1</v>
      </c>
      <c r="R389" s="560">
        <v>1</v>
      </c>
      <c r="S389" s="576">
        <v>1</v>
      </c>
      <c r="T389" s="625">
        <v>1</v>
      </c>
      <c r="U389" s="607">
        <v>1</v>
      </c>
    </row>
    <row r="390" spans="1:21" ht="14.4" customHeight="1" x14ac:dyDescent="0.3">
      <c r="A390" s="559">
        <v>22</v>
      </c>
      <c r="B390" s="560" t="s">
        <v>444</v>
      </c>
      <c r="C390" s="560">
        <v>89301222</v>
      </c>
      <c r="D390" s="623"/>
      <c r="E390" s="624" t="s">
        <v>1055</v>
      </c>
      <c r="F390" s="560" t="s">
        <v>1038</v>
      </c>
      <c r="G390" s="560" t="s">
        <v>1555</v>
      </c>
      <c r="H390" s="560"/>
      <c r="I390" s="560" t="s">
        <v>1659</v>
      </c>
      <c r="J390" s="560" t="s">
        <v>1660</v>
      </c>
      <c r="K390" s="560" t="s">
        <v>1508</v>
      </c>
      <c r="L390" s="561">
        <v>44.89</v>
      </c>
      <c r="M390" s="561">
        <v>314.23</v>
      </c>
      <c r="N390" s="560">
        <v>7</v>
      </c>
      <c r="O390" s="625">
        <v>3.5</v>
      </c>
      <c r="P390" s="561">
        <v>314.23</v>
      </c>
      <c r="Q390" s="576">
        <v>1</v>
      </c>
      <c r="R390" s="560">
        <v>7</v>
      </c>
      <c r="S390" s="576">
        <v>1</v>
      </c>
      <c r="T390" s="625">
        <v>3.5</v>
      </c>
      <c r="U390" s="607">
        <v>1</v>
      </c>
    </row>
    <row r="391" spans="1:21" ht="14.4" customHeight="1" x14ac:dyDescent="0.3">
      <c r="A391" s="559">
        <v>22</v>
      </c>
      <c r="B391" s="560" t="s">
        <v>444</v>
      </c>
      <c r="C391" s="560">
        <v>89301222</v>
      </c>
      <c r="D391" s="623"/>
      <c r="E391" s="624" t="s">
        <v>1055</v>
      </c>
      <c r="F391" s="560" t="s">
        <v>1038</v>
      </c>
      <c r="G391" s="560" t="s">
        <v>1190</v>
      </c>
      <c r="H391" s="560"/>
      <c r="I391" s="560" t="s">
        <v>1674</v>
      </c>
      <c r="J391" s="560" t="s">
        <v>1675</v>
      </c>
      <c r="K391" s="560" t="s">
        <v>1676</v>
      </c>
      <c r="L391" s="561">
        <v>0</v>
      </c>
      <c r="M391" s="561">
        <v>0</v>
      </c>
      <c r="N391" s="560">
        <v>1</v>
      </c>
      <c r="O391" s="625">
        <v>0.5</v>
      </c>
      <c r="P391" s="561">
        <v>0</v>
      </c>
      <c r="Q391" s="576"/>
      <c r="R391" s="560">
        <v>1</v>
      </c>
      <c r="S391" s="576">
        <v>1</v>
      </c>
      <c r="T391" s="625">
        <v>0.5</v>
      </c>
      <c r="U391" s="607">
        <v>1</v>
      </c>
    </row>
    <row r="392" spans="1:21" ht="14.4" customHeight="1" x14ac:dyDescent="0.3">
      <c r="A392" s="559">
        <v>22</v>
      </c>
      <c r="B392" s="560" t="s">
        <v>444</v>
      </c>
      <c r="C392" s="560">
        <v>89301222</v>
      </c>
      <c r="D392" s="623"/>
      <c r="E392" s="624" t="s">
        <v>1055</v>
      </c>
      <c r="F392" s="560" t="s">
        <v>1038</v>
      </c>
      <c r="G392" s="560" t="s">
        <v>1212</v>
      </c>
      <c r="H392" s="560"/>
      <c r="I392" s="560" t="s">
        <v>1677</v>
      </c>
      <c r="J392" s="560" t="s">
        <v>1678</v>
      </c>
      <c r="K392" s="560" t="s">
        <v>1679</v>
      </c>
      <c r="L392" s="561">
        <v>84.31</v>
      </c>
      <c r="M392" s="561">
        <v>168.62</v>
      </c>
      <c r="N392" s="560">
        <v>2</v>
      </c>
      <c r="O392" s="625">
        <v>1</v>
      </c>
      <c r="P392" s="561">
        <v>168.62</v>
      </c>
      <c r="Q392" s="576">
        <v>1</v>
      </c>
      <c r="R392" s="560">
        <v>2</v>
      </c>
      <c r="S392" s="576">
        <v>1</v>
      </c>
      <c r="T392" s="625">
        <v>1</v>
      </c>
      <c r="U392" s="607">
        <v>1</v>
      </c>
    </row>
    <row r="393" spans="1:21" ht="14.4" customHeight="1" x14ac:dyDescent="0.3">
      <c r="A393" s="559">
        <v>22</v>
      </c>
      <c r="B393" s="560" t="s">
        <v>444</v>
      </c>
      <c r="C393" s="560">
        <v>89301222</v>
      </c>
      <c r="D393" s="623"/>
      <c r="E393" s="624" t="s">
        <v>1055</v>
      </c>
      <c r="F393" s="560" t="s">
        <v>1038</v>
      </c>
      <c r="G393" s="560" t="s">
        <v>1212</v>
      </c>
      <c r="H393" s="560"/>
      <c r="I393" s="560" t="s">
        <v>1680</v>
      </c>
      <c r="J393" s="560" t="s">
        <v>1678</v>
      </c>
      <c r="K393" s="560" t="s">
        <v>1681</v>
      </c>
      <c r="L393" s="561">
        <v>36.130000000000003</v>
      </c>
      <c r="M393" s="561">
        <v>72.260000000000005</v>
      </c>
      <c r="N393" s="560">
        <v>2</v>
      </c>
      <c r="O393" s="625">
        <v>1</v>
      </c>
      <c r="P393" s="561"/>
      <c r="Q393" s="576">
        <v>0</v>
      </c>
      <c r="R393" s="560"/>
      <c r="S393" s="576">
        <v>0</v>
      </c>
      <c r="T393" s="625"/>
      <c r="U393" s="607">
        <v>0</v>
      </c>
    </row>
    <row r="394" spans="1:21" ht="14.4" customHeight="1" x14ac:dyDescent="0.3">
      <c r="A394" s="559">
        <v>22</v>
      </c>
      <c r="B394" s="560" t="s">
        <v>444</v>
      </c>
      <c r="C394" s="560">
        <v>89301222</v>
      </c>
      <c r="D394" s="623"/>
      <c r="E394" s="624" t="s">
        <v>1055</v>
      </c>
      <c r="F394" s="560" t="s">
        <v>1038</v>
      </c>
      <c r="G394" s="560" t="s">
        <v>1108</v>
      </c>
      <c r="H394" s="560"/>
      <c r="I394" s="560" t="s">
        <v>1109</v>
      </c>
      <c r="J394" s="560" t="s">
        <v>1110</v>
      </c>
      <c r="K394" s="560" t="s">
        <v>1111</v>
      </c>
      <c r="L394" s="561">
        <v>153.37</v>
      </c>
      <c r="M394" s="561">
        <v>766.85</v>
      </c>
      <c r="N394" s="560">
        <v>5</v>
      </c>
      <c r="O394" s="625">
        <v>3</v>
      </c>
      <c r="P394" s="561">
        <v>613.48</v>
      </c>
      <c r="Q394" s="576">
        <v>0.8</v>
      </c>
      <c r="R394" s="560">
        <v>4</v>
      </c>
      <c r="S394" s="576">
        <v>0.8</v>
      </c>
      <c r="T394" s="625">
        <v>2</v>
      </c>
      <c r="U394" s="607">
        <v>0.66666666666666663</v>
      </c>
    </row>
    <row r="395" spans="1:21" ht="14.4" customHeight="1" x14ac:dyDescent="0.3">
      <c r="A395" s="559">
        <v>22</v>
      </c>
      <c r="B395" s="560" t="s">
        <v>444</v>
      </c>
      <c r="C395" s="560">
        <v>89301222</v>
      </c>
      <c r="D395" s="623"/>
      <c r="E395" s="624" t="s">
        <v>1055</v>
      </c>
      <c r="F395" s="560" t="s">
        <v>1038</v>
      </c>
      <c r="G395" s="560" t="s">
        <v>1222</v>
      </c>
      <c r="H395" s="560"/>
      <c r="I395" s="560" t="s">
        <v>1223</v>
      </c>
      <c r="J395" s="560" t="s">
        <v>1224</v>
      </c>
      <c r="K395" s="560" t="s">
        <v>1225</v>
      </c>
      <c r="L395" s="561">
        <v>23.72</v>
      </c>
      <c r="M395" s="561">
        <v>47.44</v>
      </c>
      <c r="N395" s="560">
        <v>2</v>
      </c>
      <c r="O395" s="625">
        <v>0.5</v>
      </c>
      <c r="P395" s="561"/>
      <c r="Q395" s="576">
        <v>0</v>
      </c>
      <c r="R395" s="560"/>
      <c r="S395" s="576">
        <v>0</v>
      </c>
      <c r="T395" s="625"/>
      <c r="U395" s="607">
        <v>0</v>
      </c>
    </row>
    <row r="396" spans="1:21" ht="14.4" customHeight="1" x14ac:dyDescent="0.3">
      <c r="A396" s="559">
        <v>22</v>
      </c>
      <c r="B396" s="560" t="s">
        <v>444</v>
      </c>
      <c r="C396" s="560">
        <v>89301222</v>
      </c>
      <c r="D396" s="623"/>
      <c r="E396" s="624" t="s">
        <v>1055</v>
      </c>
      <c r="F396" s="560" t="s">
        <v>1038</v>
      </c>
      <c r="G396" s="560" t="s">
        <v>1358</v>
      </c>
      <c r="H396" s="560"/>
      <c r="I396" s="560" t="s">
        <v>1682</v>
      </c>
      <c r="J396" s="560" t="s">
        <v>1683</v>
      </c>
      <c r="K396" s="560" t="s">
        <v>592</v>
      </c>
      <c r="L396" s="561">
        <v>0</v>
      </c>
      <c r="M396" s="561">
        <v>0</v>
      </c>
      <c r="N396" s="560">
        <v>1</v>
      </c>
      <c r="O396" s="625">
        <v>0.5</v>
      </c>
      <c r="P396" s="561">
        <v>0</v>
      </c>
      <c r="Q396" s="576"/>
      <c r="R396" s="560">
        <v>1</v>
      </c>
      <c r="S396" s="576">
        <v>1</v>
      </c>
      <c r="T396" s="625">
        <v>0.5</v>
      </c>
      <c r="U396" s="607">
        <v>1</v>
      </c>
    </row>
    <row r="397" spans="1:21" ht="14.4" customHeight="1" x14ac:dyDescent="0.3">
      <c r="A397" s="559">
        <v>22</v>
      </c>
      <c r="B397" s="560" t="s">
        <v>444</v>
      </c>
      <c r="C397" s="560">
        <v>89301222</v>
      </c>
      <c r="D397" s="623"/>
      <c r="E397" s="624" t="s">
        <v>1055</v>
      </c>
      <c r="F397" s="560" t="s">
        <v>1038</v>
      </c>
      <c r="G397" s="560" t="s">
        <v>1093</v>
      </c>
      <c r="H397" s="560"/>
      <c r="I397" s="560" t="s">
        <v>1094</v>
      </c>
      <c r="J397" s="560" t="s">
        <v>1095</v>
      </c>
      <c r="K397" s="560"/>
      <c r="L397" s="561">
        <v>0</v>
      </c>
      <c r="M397" s="561">
        <v>0</v>
      </c>
      <c r="N397" s="560">
        <v>3</v>
      </c>
      <c r="O397" s="625">
        <v>3</v>
      </c>
      <c r="P397" s="561">
        <v>0</v>
      </c>
      <c r="Q397" s="576"/>
      <c r="R397" s="560">
        <v>3</v>
      </c>
      <c r="S397" s="576">
        <v>1</v>
      </c>
      <c r="T397" s="625">
        <v>3</v>
      </c>
      <c r="U397" s="607">
        <v>1</v>
      </c>
    </row>
    <row r="398" spans="1:21" ht="14.4" customHeight="1" x14ac:dyDescent="0.3">
      <c r="A398" s="559">
        <v>22</v>
      </c>
      <c r="B398" s="560" t="s">
        <v>444</v>
      </c>
      <c r="C398" s="560">
        <v>89301222</v>
      </c>
      <c r="D398" s="623"/>
      <c r="E398" s="624" t="s">
        <v>1055</v>
      </c>
      <c r="F398" s="560" t="s">
        <v>1038</v>
      </c>
      <c r="G398" s="560" t="s">
        <v>1230</v>
      </c>
      <c r="H398" s="560"/>
      <c r="I398" s="560" t="s">
        <v>1684</v>
      </c>
      <c r="J398" s="560" t="s">
        <v>1232</v>
      </c>
      <c r="K398" s="560" t="s">
        <v>1685</v>
      </c>
      <c r="L398" s="561">
        <v>58.1</v>
      </c>
      <c r="M398" s="561">
        <v>58.1</v>
      </c>
      <c r="N398" s="560">
        <v>1</v>
      </c>
      <c r="O398" s="625">
        <v>0.5</v>
      </c>
      <c r="P398" s="561">
        <v>58.1</v>
      </c>
      <c r="Q398" s="576">
        <v>1</v>
      </c>
      <c r="R398" s="560">
        <v>1</v>
      </c>
      <c r="S398" s="576">
        <v>1</v>
      </c>
      <c r="T398" s="625">
        <v>0.5</v>
      </c>
      <c r="U398" s="607">
        <v>1</v>
      </c>
    </row>
    <row r="399" spans="1:21" ht="14.4" customHeight="1" x14ac:dyDescent="0.3">
      <c r="A399" s="559">
        <v>22</v>
      </c>
      <c r="B399" s="560" t="s">
        <v>444</v>
      </c>
      <c r="C399" s="560">
        <v>89301222</v>
      </c>
      <c r="D399" s="623"/>
      <c r="E399" s="624" t="s">
        <v>1055</v>
      </c>
      <c r="F399" s="560" t="s">
        <v>1038</v>
      </c>
      <c r="G399" s="560" t="s">
        <v>1064</v>
      </c>
      <c r="H399" s="560"/>
      <c r="I399" s="560" t="s">
        <v>1065</v>
      </c>
      <c r="J399" s="560" t="s">
        <v>1066</v>
      </c>
      <c r="K399" s="560" t="s">
        <v>1067</v>
      </c>
      <c r="L399" s="561">
        <v>157.47999999999999</v>
      </c>
      <c r="M399" s="561">
        <v>157.47999999999999</v>
      </c>
      <c r="N399" s="560">
        <v>1</v>
      </c>
      <c r="O399" s="625">
        <v>0.5</v>
      </c>
      <c r="P399" s="561"/>
      <c r="Q399" s="576">
        <v>0</v>
      </c>
      <c r="R399" s="560"/>
      <c r="S399" s="576">
        <v>0</v>
      </c>
      <c r="T399" s="625"/>
      <c r="U399" s="607">
        <v>0</v>
      </c>
    </row>
    <row r="400" spans="1:21" ht="14.4" customHeight="1" x14ac:dyDescent="0.3">
      <c r="A400" s="559">
        <v>22</v>
      </c>
      <c r="B400" s="560" t="s">
        <v>444</v>
      </c>
      <c r="C400" s="560">
        <v>89301222</v>
      </c>
      <c r="D400" s="623"/>
      <c r="E400" s="624" t="s">
        <v>1055</v>
      </c>
      <c r="F400" s="560" t="s">
        <v>1038</v>
      </c>
      <c r="G400" s="560" t="s">
        <v>1256</v>
      </c>
      <c r="H400" s="560"/>
      <c r="I400" s="560" t="s">
        <v>1686</v>
      </c>
      <c r="J400" s="560" t="s">
        <v>1687</v>
      </c>
      <c r="K400" s="560" t="s">
        <v>1688</v>
      </c>
      <c r="L400" s="561">
        <v>18.61</v>
      </c>
      <c r="M400" s="561">
        <v>37.22</v>
      </c>
      <c r="N400" s="560">
        <v>2</v>
      </c>
      <c r="O400" s="625">
        <v>0.5</v>
      </c>
      <c r="P400" s="561">
        <v>37.22</v>
      </c>
      <c r="Q400" s="576">
        <v>1</v>
      </c>
      <c r="R400" s="560">
        <v>2</v>
      </c>
      <c r="S400" s="576">
        <v>1</v>
      </c>
      <c r="T400" s="625">
        <v>0.5</v>
      </c>
      <c r="U400" s="607">
        <v>1</v>
      </c>
    </row>
    <row r="401" spans="1:21" ht="14.4" customHeight="1" x14ac:dyDescent="0.3">
      <c r="A401" s="559">
        <v>22</v>
      </c>
      <c r="B401" s="560" t="s">
        <v>444</v>
      </c>
      <c r="C401" s="560">
        <v>89301222</v>
      </c>
      <c r="D401" s="623"/>
      <c r="E401" s="624" t="s">
        <v>1055</v>
      </c>
      <c r="F401" s="560" t="s">
        <v>1038</v>
      </c>
      <c r="G401" s="560" t="s">
        <v>1068</v>
      </c>
      <c r="H401" s="560"/>
      <c r="I401" s="560" t="s">
        <v>471</v>
      </c>
      <c r="J401" s="560" t="s">
        <v>1001</v>
      </c>
      <c r="K401" s="560" t="s">
        <v>1002</v>
      </c>
      <c r="L401" s="561">
        <v>86.76</v>
      </c>
      <c r="M401" s="561">
        <v>520.56000000000006</v>
      </c>
      <c r="N401" s="560">
        <v>6</v>
      </c>
      <c r="O401" s="625">
        <v>6</v>
      </c>
      <c r="P401" s="561">
        <v>173.52</v>
      </c>
      <c r="Q401" s="576">
        <v>0.33333333333333331</v>
      </c>
      <c r="R401" s="560">
        <v>2</v>
      </c>
      <c r="S401" s="576">
        <v>0.33333333333333331</v>
      </c>
      <c r="T401" s="625">
        <v>2</v>
      </c>
      <c r="U401" s="607">
        <v>0.33333333333333331</v>
      </c>
    </row>
    <row r="402" spans="1:21" ht="14.4" customHeight="1" x14ac:dyDescent="0.3">
      <c r="A402" s="559">
        <v>22</v>
      </c>
      <c r="B402" s="560" t="s">
        <v>444</v>
      </c>
      <c r="C402" s="560">
        <v>89301222</v>
      </c>
      <c r="D402" s="623"/>
      <c r="E402" s="624" t="s">
        <v>1055</v>
      </c>
      <c r="F402" s="560" t="s">
        <v>1038</v>
      </c>
      <c r="G402" s="560" t="s">
        <v>1068</v>
      </c>
      <c r="H402" s="560"/>
      <c r="I402" s="560" t="s">
        <v>727</v>
      </c>
      <c r="J402" s="560" t="s">
        <v>728</v>
      </c>
      <c r="K402" s="560" t="s">
        <v>729</v>
      </c>
      <c r="L402" s="561">
        <v>108.46</v>
      </c>
      <c r="M402" s="561">
        <v>1409.9800000000002</v>
      </c>
      <c r="N402" s="560">
        <v>13</v>
      </c>
      <c r="O402" s="625">
        <v>12</v>
      </c>
      <c r="P402" s="561">
        <v>216.92</v>
      </c>
      <c r="Q402" s="576">
        <v>0.1538461538461538</v>
      </c>
      <c r="R402" s="560">
        <v>2</v>
      </c>
      <c r="S402" s="576">
        <v>0.15384615384615385</v>
      </c>
      <c r="T402" s="625">
        <v>2</v>
      </c>
      <c r="U402" s="607">
        <v>0.16666666666666666</v>
      </c>
    </row>
    <row r="403" spans="1:21" ht="14.4" customHeight="1" x14ac:dyDescent="0.3">
      <c r="A403" s="559">
        <v>22</v>
      </c>
      <c r="B403" s="560" t="s">
        <v>444</v>
      </c>
      <c r="C403" s="560">
        <v>89301222</v>
      </c>
      <c r="D403" s="623"/>
      <c r="E403" s="624" t="s">
        <v>1055</v>
      </c>
      <c r="F403" s="560" t="s">
        <v>1038</v>
      </c>
      <c r="G403" s="560" t="s">
        <v>1068</v>
      </c>
      <c r="H403" s="560"/>
      <c r="I403" s="560" t="s">
        <v>1383</v>
      </c>
      <c r="J403" s="560" t="s">
        <v>1384</v>
      </c>
      <c r="K403" s="560" t="s">
        <v>1385</v>
      </c>
      <c r="L403" s="561">
        <v>65.069999999999993</v>
      </c>
      <c r="M403" s="561">
        <v>195.20999999999998</v>
      </c>
      <c r="N403" s="560">
        <v>3</v>
      </c>
      <c r="O403" s="625">
        <v>2.5</v>
      </c>
      <c r="P403" s="561">
        <v>130.13999999999999</v>
      </c>
      <c r="Q403" s="576">
        <v>0.66666666666666663</v>
      </c>
      <c r="R403" s="560">
        <v>2</v>
      </c>
      <c r="S403" s="576">
        <v>0.66666666666666663</v>
      </c>
      <c r="T403" s="625">
        <v>2</v>
      </c>
      <c r="U403" s="607">
        <v>0.8</v>
      </c>
    </row>
    <row r="404" spans="1:21" ht="14.4" customHeight="1" x14ac:dyDescent="0.3">
      <c r="A404" s="559">
        <v>22</v>
      </c>
      <c r="B404" s="560" t="s">
        <v>444</v>
      </c>
      <c r="C404" s="560">
        <v>89301222</v>
      </c>
      <c r="D404" s="623"/>
      <c r="E404" s="624" t="s">
        <v>1055</v>
      </c>
      <c r="F404" s="560" t="s">
        <v>1038</v>
      </c>
      <c r="G404" s="560" t="s">
        <v>1068</v>
      </c>
      <c r="H404" s="560"/>
      <c r="I404" s="560" t="s">
        <v>608</v>
      </c>
      <c r="J404" s="560" t="s">
        <v>1005</v>
      </c>
      <c r="K404" s="560" t="s">
        <v>1006</v>
      </c>
      <c r="L404" s="561">
        <v>108.46</v>
      </c>
      <c r="M404" s="561">
        <v>216.92</v>
      </c>
      <c r="N404" s="560">
        <v>2</v>
      </c>
      <c r="O404" s="625">
        <v>2</v>
      </c>
      <c r="P404" s="561"/>
      <c r="Q404" s="576">
        <v>0</v>
      </c>
      <c r="R404" s="560"/>
      <c r="S404" s="576">
        <v>0</v>
      </c>
      <c r="T404" s="625"/>
      <c r="U404" s="607">
        <v>0</v>
      </c>
    </row>
    <row r="405" spans="1:21" ht="14.4" customHeight="1" x14ac:dyDescent="0.3">
      <c r="A405" s="559">
        <v>22</v>
      </c>
      <c r="B405" s="560" t="s">
        <v>444</v>
      </c>
      <c r="C405" s="560">
        <v>89301222</v>
      </c>
      <c r="D405" s="623"/>
      <c r="E405" s="624" t="s">
        <v>1055</v>
      </c>
      <c r="F405" s="560" t="s">
        <v>1038</v>
      </c>
      <c r="G405" s="560" t="s">
        <v>1068</v>
      </c>
      <c r="H405" s="560"/>
      <c r="I405" s="560" t="s">
        <v>723</v>
      </c>
      <c r="J405" s="560" t="s">
        <v>724</v>
      </c>
      <c r="K405" s="560" t="s">
        <v>1007</v>
      </c>
      <c r="L405" s="561">
        <v>130.15</v>
      </c>
      <c r="M405" s="561">
        <v>11192.899999999994</v>
      </c>
      <c r="N405" s="560">
        <v>86</v>
      </c>
      <c r="O405" s="625">
        <v>74</v>
      </c>
      <c r="P405" s="561">
        <v>3904.5000000000018</v>
      </c>
      <c r="Q405" s="576">
        <v>0.34883720930232592</v>
      </c>
      <c r="R405" s="560">
        <v>30</v>
      </c>
      <c r="S405" s="576">
        <v>0.34883720930232559</v>
      </c>
      <c r="T405" s="625">
        <v>26</v>
      </c>
      <c r="U405" s="607">
        <v>0.35135135135135137</v>
      </c>
    </row>
    <row r="406" spans="1:21" ht="14.4" customHeight="1" x14ac:dyDescent="0.3">
      <c r="A406" s="559">
        <v>22</v>
      </c>
      <c r="B406" s="560" t="s">
        <v>444</v>
      </c>
      <c r="C406" s="560">
        <v>89301222</v>
      </c>
      <c r="D406" s="623"/>
      <c r="E406" s="624" t="s">
        <v>1055</v>
      </c>
      <c r="F406" s="560" t="s">
        <v>1038</v>
      </c>
      <c r="G406" s="560" t="s">
        <v>1068</v>
      </c>
      <c r="H406" s="560"/>
      <c r="I406" s="560" t="s">
        <v>709</v>
      </c>
      <c r="J406" s="560" t="s">
        <v>710</v>
      </c>
      <c r="K406" s="560" t="s">
        <v>1008</v>
      </c>
      <c r="L406" s="561">
        <v>50.57</v>
      </c>
      <c r="M406" s="561">
        <v>50.57</v>
      </c>
      <c r="N406" s="560">
        <v>1</v>
      </c>
      <c r="O406" s="625">
        <v>1</v>
      </c>
      <c r="P406" s="561"/>
      <c r="Q406" s="576">
        <v>0</v>
      </c>
      <c r="R406" s="560"/>
      <c r="S406" s="576">
        <v>0</v>
      </c>
      <c r="T406" s="625"/>
      <c r="U406" s="607">
        <v>0</v>
      </c>
    </row>
    <row r="407" spans="1:21" ht="14.4" customHeight="1" x14ac:dyDescent="0.3">
      <c r="A407" s="559">
        <v>22</v>
      </c>
      <c r="B407" s="560" t="s">
        <v>444</v>
      </c>
      <c r="C407" s="560">
        <v>89301222</v>
      </c>
      <c r="D407" s="623"/>
      <c r="E407" s="624" t="s">
        <v>1055</v>
      </c>
      <c r="F407" s="560" t="s">
        <v>1038</v>
      </c>
      <c r="G407" s="560" t="s">
        <v>1068</v>
      </c>
      <c r="H407" s="560"/>
      <c r="I407" s="560" t="s">
        <v>712</v>
      </c>
      <c r="J407" s="560" t="s">
        <v>713</v>
      </c>
      <c r="K407" s="560" t="s">
        <v>1009</v>
      </c>
      <c r="L407" s="561">
        <v>86.76</v>
      </c>
      <c r="M407" s="561">
        <v>6159.9600000000055</v>
      </c>
      <c r="N407" s="560">
        <v>71</v>
      </c>
      <c r="O407" s="625">
        <v>61.5</v>
      </c>
      <c r="P407" s="561">
        <v>2082.2400000000002</v>
      </c>
      <c r="Q407" s="576">
        <v>0.33802816901408422</v>
      </c>
      <c r="R407" s="560">
        <v>24</v>
      </c>
      <c r="S407" s="576">
        <v>0.3380281690140845</v>
      </c>
      <c r="T407" s="625">
        <v>20.5</v>
      </c>
      <c r="U407" s="607">
        <v>0.33333333333333331</v>
      </c>
    </row>
    <row r="408" spans="1:21" ht="14.4" customHeight="1" x14ac:dyDescent="0.3">
      <c r="A408" s="559">
        <v>22</v>
      </c>
      <c r="B408" s="560" t="s">
        <v>444</v>
      </c>
      <c r="C408" s="560">
        <v>89301222</v>
      </c>
      <c r="D408" s="623"/>
      <c r="E408" s="624" t="s">
        <v>1055</v>
      </c>
      <c r="F408" s="560" t="s">
        <v>1038</v>
      </c>
      <c r="G408" s="560" t="s">
        <v>1068</v>
      </c>
      <c r="H408" s="560"/>
      <c r="I408" s="560" t="s">
        <v>1073</v>
      </c>
      <c r="J408" s="560" t="s">
        <v>1074</v>
      </c>
      <c r="K408" s="560" t="s">
        <v>1007</v>
      </c>
      <c r="L408" s="561">
        <v>130.15</v>
      </c>
      <c r="M408" s="561">
        <v>1041.2</v>
      </c>
      <c r="N408" s="560">
        <v>8</v>
      </c>
      <c r="O408" s="625">
        <v>6.5</v>
      </c>
      <c r="P408" s="561">
        <v>260.3</v>
      </c>
      <c r="Q408" s="576">
        <v>0.25</v>
      </c>
      <c r="R408" s="560">
        <v>2</v>
      </c>
      <c r="S408" s="576">
        <v>0.25</v>
      </c>
      <c r="T408" s="625">
        <v>1</v>
      </c>
      <c r="U408" s="607">
        <v>0.15384615384615385</v>
      </c>
    </row>
    <row r="409" spans="1:21" ht="14.4" customHeight="1" x14ac:dyDescent="0.3">
      <c r="A409" s="559">
        <v>22</v>
      </c>
      <c r="B409" s="560" t="s">
        <v>444</v>
      </c>
      <c r="C409" s="560">
        <v>89301222</v>
      </c>
      <c r="D409" s="623"/>
      <c r="E409" s="624" t="s">
        <v>1055</v>
      </c>
      <c r="F409" s="560" t="s">
        <v>1038</v>
      </c>
      <c r="G409" s="560" t="s">
        <v>1068</v>
      </c>
      <c r="H409" s="560"/>
      <c r="I409" s="560" t="s">
        <v>624</v>
      </c>
      <c r="J409" s="560" t="s">
        <v>1012</v>
      </c>
      <c r="K409" s="560" t="s">
        <v>1013</v>
      </c>
      <c r="L409" s="561">
        <v>86.76</v>
      </c>
      <c r="M409" s="561">
        <v>780.84000000000015</v>
      </c>
      <c r="N409" s="560">
        <v>9</v>
      </c>
      <c r="O409" s="625">
        <v>7</v>
      </c>
      <c r="P409" s="561">
        <v>260.28000000000003</v>
      </c>
      <c r="Q409" s="576">
        <v>0.33333333333333331</v>
      </c>
      <c r="R409" s="560">
        <v>3</v>
      </c>
      <c r="S409" s="576">
        <v>0.33333333333333331</v>
      </c>
      <c r="T409" s="625">
        <v>2</v>
      </c>
      <c r="U409" s="607">
        <v>0.2857142857142857</v>
      </c>
    </row>
    <row r="410" spans="1:21" ht="14.4" customHeight="1" x14ac:dyDescent="0.3">
      <c r="A410" s="559">
        <v>22</v>
      </c>
      <c r="B410" s="560" t="s">
        <v>444</v>
      </c>
      <c r="C410" s="560">
        <v>89301222</v>
      </c>
      <c r="D410" s="623"/>
      <c r="E410" s="624" t="s">
        <v>1055</v>
      </c>
      <c r="F410" s="560" t="s">
        <v>1038</v>
      </c>
      <c r="G410" s="560" t="s">
        <v>1282</v>
      </c>
      <c r="H410" s="560"/>
      <c r="I410" s="560" t="s">
        <v>1661</v>
      </c>
      <c r="J410" s="560" t="s">
        <v>1284</v>
      </c>
      <c r="K410" s="560" t="s">
        <v>1662</v>
      </c>
      <c r="L410" s="561">
        <v>136.58000000000001</v>
      </c>
      <c r="M410" s="561">
        <v>136.58000000000001</v>
      </c>
      <c r="N410" s="560">
        <v>1</v>
      </c>
      <c r="O410" s="625">
        <v>0.5</v>
      </c>
      <c r="P410" s="561">
        <v>136.58000000000001</v>
      </c>
      <c r="Q410" s="576">
        <v>1</v>
      </c>
      <c r="R410" s="560">
        <v>1</v>
      </c>
      <c r="S410" s="576">
        <v>1</v>
      </c>
      <c r="T410" s="625">
        <v>0.5</v>
      </c>
      <c r="U410" s="607">
        <v>1</v>
      </c>
    </row>
    <row r="411" spans="1:21" ht="14.4" customHeight="1" x14ac:dyDescent="0.3">
      <c r="A411" s="559">
        <v>22</v>
      </c>
      <c r="B411" s="560" t="s">
        <v>444</v>
      </c>
      <c r="C411" s="560">
        <v>89301222</v>
      </c>
      <c r="D411" s="623"/>
      <c r="E411" s="624" t="s">
        <v>1055</v>
      </c>
      <c r="F411" s="560" t="s">
        <v>1038</v>
      </c>
      <c r="G411" s="560" t="s">
        <v>1282</v>
      </c>
      <c r="H411" s="560"/>
      <c r="I411" s="560" t="s">
        <v>1663</v>
      </c>
      <c r="J411" s="560" t="s">
        <v>1284</v>
      </c>
      <c r="K411" s="560" t="s">
        <v>1664</v>
      </c>
      <c r="L411" s="561">
        <v>68.3</v>
      </c>
      <c r="M411" s="561">
        <v>68.3</v>
      </c>
      <c r="N411" s="560">
        <v>1</v>
      </c>
      <c r="O411" s="625">
        <v>1</v>
      </c>
      <c r="P411" s="561">
        <v>68.3</v>
      </c>
      <c r="Q411" s="576">
        <v>1</v>
      </c>
      <c r="R411" s="560">
        <v>1</v>
      </c>
      <c r="S411" s="576">
        <v>1</v>
      </c>
      <c r="T411" s="625">
        <v>1</v>
      </c>
      <c r="U411" s="607">
        <v>1</v>
      </c>
    </row>
    <row r="412" spans="1:21" ht="14.4" customHeight="1" x14ac:dyDescent="0.3">
      <c r="A412" s="559">
        <v>22</v>
      </c>
      <c r="B412" s="560" t="s">
        <v>444</v>
      </c>
      <c r="C412" s="560">
        <v>89301222</v>
      </c>
      <c r="D412" s="623"/>
      <c r="E412" s="624" t="s">
        <v>1055</v>
      </c>
      <c r="F412" s="560" t="s">
        <v>1038</v>
      </c>
      <c r="G412" s="560" t="s">
        <v>1286</v>
      </c>
      <c r="H412" s="560"/>
      <c r="I412" s="560" t="s">
        <v>1480</v>
      </c>
      <c r="J412" s="560" t="s">
        <v>698</v>
      </c>
      <c r="K412" s="560" t="s">
        <v>1481</v>
      </c>
      <c r="L412" s="561">
        <v>193.26</v>
      </c>
      <c r="M412" s="561">
        <v>193.26</v>
      </c>
      <c r="N412" s="560">
        <v>1</v>
      </c>
      <c r="O412" s="625">
        <v>0.5</v>
      </c>
      <c r="P412" s="561"/>
      <c r="Q412" s="576">
        <v>0</v>
      </c>
      <c r="R412" s="560"/>
      <c r="S412" s="576">
        <v>0</v>
      </c>
      <c r="T412" s="625"/>
      <c r="U412" s="607">
        <v>0</v>
      </c>
    </row>
    <row r="413" spans="1:21" ht="14.4" customHeight="1" x14ac:dyDescent="0.3">
      <c r="A413" s="559">
        <v>22</v>
      </c>
      <c r="B413" s="560" t="s">
        <v>444</v>
      </c>
      <c r="C413" s="560">
        <v>89301222</v>
      </c>
      <c r="D413" s="623"/>
      <c r="E413" s="624" t="s">
        <v>1055</v>
      </c>
      <c r="F413" s="560" t="s">
        <v>1038</v>
      </c>
      <c r="G413" s="560" t="s">
        <v>1689</v>
      </c>
      <c r="H413" s="560"/>
      <c r="I413" s="560" t="s">
        <v>1690</v>
      </c>
      <c r="J413" s="560" t="s">
        <v>1691</v>
      </c>
      <c r="K413" s="560" t="s">
        <v>1692</v>
      </c>
      <c r="L413" s="561">
        <v>63.3</v>
      </c>
      <c r="M413" s="561">
        <v>253.2</v>
      </c>
      <c r="N413" s="560">
        <v>4</v>
      </c>
      <c r="O413" s="625">
        <v>1.5</v>
      </c>
      <c r="P413" s="561">
        <v>253.2</v>
      </c>
      <c r="Q413" s="576">
        <v>1</v>
      </c>
      <c r="R413" s="560">
        <v>4</v>
      </c>
      <c r="S413" s="576">
        <v>1</v>
      </c>
      <c r="T413" s="625">
        <v>1.5</v>
      </c>
      <c r="U413" s="607">
        <v>1</v>
      </c>
    </row>
    <row r="414" spans="1:21" ht="14.4" customHeight="1" x14ac:dyDescent="0.3">
      <c r="A414" s="559">
        <v>22</v>
      </c>
      <c r="B414" s="560" t="s">
        <v>444</v>
      </c>
      <c r="C414" s="560">
        <v>89301222</v>
      </c>
      <c r="D414" s="623"/>
      <c r="E414" s="624" t="s">
        <v>1055</v>
      </c>
      <c r="F414" s="560" t="s">
        <v>1038</v>
      </c>
      <c r="G414" s="560" t="s">
        <v>1537</v>
      </c>
      <c r="H414" s="560"/>
      <c r="I414" s="560" t="s">
        <v>1693</v>
      </c>
      <c r="J414" s="560" t="s">
        <v>1694</v>
      </c>
      <c r="K414" s="560" t="s">
        <v>1695</v>
      </c>
      <c r="L414" s="561">
        <v>0</v>
      </c>
      <c r="M414" s="561">
        <v>0</v>
      </c>
      <c r="N414" s="560">
        <v>1</v>
      </c>
      <c r="O414" s="625">
        <v>1</v>
      </c>
      <c r="P414" s="561"/>
      <c r="Q414" s="576"/>
      <c r="R414" s="560"/>
      <c r="S414" s="576">
        <v>0</v>
      </c>
      <c r="T414" s="625"/>
      <c r="U414" s="607">
        <v>0</v>
      </c>
    </row>
    <row r="415" spans="1:21" ht="14.4" customHeight="1" x14ac:dyDescent="0.3">
      <c r="A415" s="559">
        <v>22</v>
      </c>
      <c r="B415" s="560" t="s">
        <v>444</v>
      </c>
      <c r="C415" s="560">
        <v>89301222</v>
      </c>
      <c r="D415" s="623"/>
      <c r="E415" s="624" t="s">
        <v>1055</v>
      </c>
      <c r="F415" s="560" t="s">
        <v>1038</v>
      </c>
      <c r="G415" s="560" t="s">
        <v>1482</v>
      </c>
      <c r="H415" s="560"/>
      <c r="I415" s="560" t="s">
        <v>1696</v>
      </c>
      <c r="J415" s="560" t="s">
        <v>1484</v>
      </c>
      <c r="K415" s="560" t="s">
        <v>1506</v>
      </c>
      <c r="L415" s="561">
        <v>305.08</v>
      </c>
      <c r="M415" s="561">
        <v>305.08</v>
      </c>
      <c r="N415" s="560">
        <v>1</v>
      </c>
      <c r="O415" s="625">
        <v>1</v>
      </c>
      <c r="P415" s="561">
        <v>305.08</v>
      </c>
      <c r="Q415" s="576">
        <v>1</v>
      </c>
      <c r="R415" s="560">
        <v>1</v>
      </c>
      <c r="S415" s="576">
        <v>1</v>
      </c>
      <c r="T415" s="625">
        <v>1</v>
      </c>
      <c r="U415" s="607">
        <v>1</v>
      </c>
    </row>
    <row r="416" spans="1:21" ht="14.4" customHeight="1" x14ac:dyDescent="0.3">
      <c r="A416" s="559">
        <v>22</v>
      </c>
      <c r="B416" s="560" t="s">
        <v>444</v>
      </c>
      <c r="C416" s="560">
        <v>89301222</v>
      </c>
      <c r="D416" s="623"/>
      <c r="E416" s="624" t="s">
        <v>1055</v>
      </c>
      <c r="F416" s="560" t="s">
        <v>1038</v>
      </c>
      <c r="G416" s="560" t="s">
        <v>1431</v>
      </c>
      <c r="H416" s="560"/>
      <c r="I416" s="560" t="s">
        <v>515</v>
      </c>
      <c r="J416" s="560" t="s">
        <v>516</v>
      </c>
      <c r="K416" s="560" t="s">
        <v>517</v>
      </c>
      <c r="L416" s="561">
        <v>56.69</v>
      </c>
      <c r="M416" s="561">
        <v>56.69</v>
      </c>
      <c r="N416" s="560">
        <v>1</v>
      </c>
      <c r="O416" s="625">
        <v>0.5</v>
      </c>
      <c r="P416" s="561">
        <v>56.69</v>
      </c>
      <c r="Q416" s="576">
        <v>1</v>
      </c>
      <c r="R416" s="560">
        <v>1</v>
      </c>
      <c r="S416" s="576">
        <v>1</v>
      </c>
      <c r="T416" s="625">
        <v>0.5</v>
      </c>
      <c r="U416" s="607">
        <v>1</v>
      </c>
    </row>
    <row r="417" spans="1:21" ht="14.4" customHeight="1" x14ac:dyDescent="0.3">
      <c r="A417" s="559">
        <v>22</v>
      </c>
      <c r="B417" s="560" t="s">
        <v>444</v>
      </c>
      <c r="C417" s="560">
        <v>89301222</v>
      </c>
      <c r="D417" s="623"/>
      <c r="E417" s="624" t="s">
        <v>1055</v>
      </c>
      <c r="F417" s="560" t="s">
        <v>1038</v>
      </c>
      <c r="G417" s="560" t="s">
        <v>1697</v>
      </c>
      <c r="H417" s="560"/>
      <c r="I417" s="560" t="s">
        <v>1698</v>
      </c>
      <c r="J417" s="560" t="s">
        <v>1699</v>
      </c>
      <c r="K417" s="560" t="s">
        <v>1700</v>
      </c>
      <c r="L417" s="561">
        <v>224.25</v>
      </c>
      <c r="M417" s="561">
        <v>224.25</v>
      </c>
      <c r="N417" s="560">
        <v>1</v>
      </c>
      <c r="O417" s="625">
        <v>1</v>
      </c>
      <c r="P417" s="561">
        <v>224.25</v>
      </c>
      <c r="Q417" s="576">
        <v>1</v>
      </c>
      <c r="R417" s="560">
        <v>1</v>
      </c>
      <c r="S417" s="576">
        <v>1</v>
      </c>
      <c r="T417" s="625">
        <v>1</v>
      </c>
      <c r="U417" s="607">
        <v>1</v>
      </c>
    </row>
    <row r="418" spans="1:21" ht="14.4" customHeight="1" x14ac:dyDescent="0.3">
      <c r="A418" s="559">
        <v>22</v>
      </c>
      <c r="B418" s="560" t="s">
        <v>444</v>
      </c>
      <c r="C418" s="560">
        <v>89301222</v>
      </c>
      <c r="D418" s="623"/>
      <c r="E418" s="624" t="s">
        <v>1055</v>
      </c>
      <c r="F418" s="560" t="s">
        <v>1038</v>
      </c>
      <c r="G418" s="560" t="s">
        <v>1701</v>
      </c>
      <c r="H418" s="560"/>
      <c r="I418" s="560" t="s">
        <v>1702</v>
      </c>
      <c r="J418" s="560" t="s">
        <v>1703</v>
      </c>
      <c r="K418" s="560" t="s">
        <v>1704</v>
      </c>
      <c r="L418" s="561">
        <v>49.81</v>
      </c>
      <c r="M418" s="561">
        <v>49.81</v>
      </c>
      <c r="N418" s="560">
        <v>1</v>
      </c>
      <c r="O418" s="625">
        <v>1</v>
      </c>
      <c r="P418" s="561">
        <v>49.81</v>
      </c>
      <c r="Q418" s="576">
        <v>1</v>
      </c>
      <c r="R418" s="560">
        <v>1</v>
      </c>
      <c r="S418" s="576">
        <v>1</v>
      </c>
      <c r="T418" s="625">
        <v>1</v>
      </c>
      <c r="U418" s="607">
        <v>1</v>
      </c>
    </row>
    <row r="419" spans="1:21" ht="14.4" customHeight="1" x14ac:dyDescent="0.3">
      <c r="A419" s="559">
        <v>22</v>
      </c>
      <c r="B419" s="560" t="s">
        <v>444</v>
      </c>
      <c r="C419" s="560">
        <v>89301222</v>
      </c>
      <c r="D419" s="623"/>
      <c r="E419" s="624" t="s">
        <v>1055</v>
      </c>
      <c r="F419" s="560" t="s">
        <v>1038</v>
      </c>
      <c r="G419" s="560" t="s">
        <v>1312</v>
      </c>
      <c r="H419" s="560"/>
      <c r="I419" s="560" t="s">
        <v>1504</v>
      </c>
      <c r="J419" s="560" t="s">
        <v>1314</v>
      </c>
      <c r="K419" s="560" t="s">
        <v>1506</v>
      </c>
      <c r="L419" s="561">
        <v>286.63</v>
      </c>
      <c r="M419" s="561">
        <v>286.63</v>
      </c>
      <c r="N419" s="560">
        <v>1</v>
      </c>
      <c r="O419" s="625">
        <v>1</v>
      </c>
      <c r="P419" s="561"/>
      <c r="Q419" s="576">
        <v>0</v>
      </c>
      <c r="R419" s="560"/>
      <c r="S419" s="576">
        <v>0</v>
      </c>
      <c r="T419" s="625"/>
      <c r="U419" s="607">
        <v>0</v>
      </c>
    </row>
    <row r="420" spans="1:21" ht="14.4" customHeight="1" thickBot="1" x14ac:dyDescent="0.35">
      <c r="A420" s="565">
        <v>22</v>
      </c>
      <c r="B420" s="566" t="s">
        <v>444</v>
      </c>
      <c r="C420" s="566">
        <v>89301222</v>
      </c>
      <c r="D420" s="626"/>
      <c r="E420" s="627" t="s">
        <v>1055</v>
      </c>
      <c r="F420" s="566" t="s">
        <v>1038</v>
      </c>
      <c r="G420" s="566" t="s">
        <v>1705</v>
      </c>
      <c r="H420" s="566"/>
      <c r="I420" s="566" t="s">
        <v>1706</v>
      </c>
      <c r="J420" s="566" t="s">
        <v>1707</v>
      </c>
      <c r="K420" s="566" t="s">
        <v>1708</v>
      </c>
      <c r="L420" s="567">
        <v>193.14</v>
      </c>
      <c r="M420" s="567">
        <v>386.28</v>
      </c>
      <c r="N420" s="566">
        <v>2</v>
      </c>
      <c r="O420" s="628">
        <v>2</v>
      </c>
      <c r="P420" s="567">
        <v>193.14</v>
      </c>
      <c r="Q420" s="577">
        <v>0.5</v>
      </c>
      <c r="R420" s="566">
        <v>1</v>
      </c>
      <c r="S420" s="577">
        <v>0.5</v>
      </c>
      <c r="T420" s="628">
        <v>1</v>
      </c>
      <c r="U420" s="608">
        <v>0.5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427" t="s">
        <v>1709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205</v>
      </c>
      <c r="C3" s="429"/>
      <c r="D3" s="430" t="s">
        <v>204</v>
      </c>
      <c r="E3" s="429"/>
      <c r="F3" s="156" t="s">
        <v>6</v>
      </c>
    </row>
    <row r="4" spans="1:6" ht="14.4" customHeight="1" thickBot="1" x14ac:dyDescent="0.35">
      <c r="A4" s="571" t="s">
        <v>228</v>
      </c>
      <c r="B4" s="572" t="s">
        <v>17</v>
      </c>
      <c r="C4" s="573" t="s">
        <v>5</v>
      </c>
      <c r="D4" s="572" t="s">
        <v>17</v>
      </c>
      <c r="E4" s="573" t="s">
        <v>5</v>
      </c>
      <c r="F4" s="574" t="s">
        <v>17</v>
      </c>
    </row>
    <row r="5" spans="1:6" ht="14.4" customHeight="1" x14ac:dyDescent="0.3">
      <c r="A5" s="586" t="s">
        <v>1045</v>
      </c>
      <c r="B5" s="557">
        <v>9866.9499999999971</v>
      </c>
      <c r="C5" s="575">
        <v>0.27319277783945967</v>
      </c>
      <c r="D5" s="557">
        <v>26250.22</v>
      </c>
      <c r="E5" s="575">
        <v>0.72680722216054028</v>
      </c>
      <c r="F5" s="558">
        <v>36117.17</v>
      </c>
    </row>
    <row r="6" spans="1:6" ht="14.4" customHeight="1" x14ac:dyDescent="0.3">
      <c r="A6" s="587" t="s">
        <v>1049</v>
      </c>
      <c r="B6" s="563">
        <v>9441.7899999999972</v>
      </c>
      <c r="C6" s="576">
        <v>0.20085457630803538</v>
      </c>
      <c r="D6" s="563">
        <v>37566.30000000001</v>
      </c>
      <c r="E6" s="576">
        <v>0.79914542369196451</v>
      </c>
      <c r="F6" s="564">
        <v>47008.090000000011</v>
      </c>
    </row>
    <row r="7" spans="1:6" ht="14.4" customHeight="1" x14ac:dyDescent="0.3">
      <c r="A7" s="587" t="s">
        <v>1052</v>
      </c>
      <c r="B7" s="563">
        <v>7515.55</v>
      </c>
      <c r="C7" s="576">
        <v>0.12549683675934936</v>
      </c>
      <c r="D7" s="563">
        <v>52370.820000000022</v>
      </c>
      <c r="E7" s="576">
        <v>0.87450316324065058</v>
      </c>
      <c r="F7" s="564">
        <v>59886.370000000024</v>
      </c>
    </row>
    <row r="8" spans="1:6" ht="14.4" customHeight="1" x14ac:dyDescent="0.3">
      <c r="A8" s="587" t="s">
        <v>1047</v>
      </c>
      <c r="B8" s="563">
        <v>2978.29</v>
      </c>
      <c r="C8" s="576">
        <v>4.7881513635176128E-2</v>
      </c>
      <c r="D8" s="563">
        <v>59222.960000000014</v>
      </c>
      <c r="E8" s="576">
        <v>0.95211848636482388</v>
      </c>
      <c r="F8" s="564">
        <v>62201.250000000015</v>
      </c>
    </row>
    <row r="9" spans="1:6" ht="14.4" customHeight="1" x14ac:dyDescent="0.3">
      <c r="A9" s="587" t="s">
        <v>1054</v>
      </c>
      <c r="B9" s="563">
        <v>1667.3900000000003</v>
      </c>
      <c r="C9" s="576">
        <v>7.019017213828313E-2</v>
      </c>
      <c r="D9" s="563">
        <v>22087.930000000004</v>
      </c>
      <c r="E9" s="576">
        <v>0.92980982786171695</v>
      </c>
      <c r="F9" s="564">
        <v>23755.320000000003</v>
      </c>
    </row>
    <row r="10" spans="1:6" ht="14.4" customHeight="1" x14ac:dyDescent="0.3">
      <c r="A10" s="587" t="s">
        <v>1055</v>
      </c>
      <c r="B10" s="563">
        <v>834.79</v>
      </c>
      <c r="C10" s="576">
        <v>4.1269563480645872E-2</v>
      </c>
      <c r="D10" s="563">
        <v>19392.950000000004</v>
      </c>
      <c r="E10" s="576">
        <v>0.95873043651935408</v>
      </c>
      <c r="F10" s="564">
        <v>20227.740000000005</v>
      </c>
    </row>
    <row r="11" spans="1:6" ht="14.4" customHeight="1" x14ac:dyDescent="0.3">
      <c r="A11" s="587" t="s">
        <v>1051</v>
      </c>
      <c r="B11" s="563">
        <v>593.65000000000009</v>
      </c>
      <c r="C11" s="576">
        <v>0.13547590575906671</v>
      </c>
      <c r="D11" s="563">
        <v>3788.3100000000004</v>
      </c>
      <c r="E11" s="576">
        <v>0.86452409424093324</v>
      </c>
      <c r="F11" s="564">
        <v>4381.9600000000009</v>
      </c>
    </row>
    <row r="12" spans="1:6" ht="14.4" customHeight="1" x14ac:dyDescent="0.3">
      <c r="A12" s="587" t="s">
        <v>1053</v>
      </c>
      <c r="B12" s="563">
        <v>213.41000000000003</v>
      </c>
      <c r="C12" s="576">
        <v>6.409440116289547E-2</v>
      </c>
      <c r="D12" s="563">
        <v>3116.2100000000005</v>
      </c>
      <c r="E12" s="576">
        <v>0.93590559883710456</v>
      </c>
      <c r="F12" s="564">
        <v>3329.6200000000003</v>
      </c>
    </row>
    <row r="13" spans="1:6" ht="14.4" customHeight="1" x14ac:dyDescent="0.3">
      <c r="A13" s="587" t="s">
        <v>1048</v>
      </c>
      <c r="B13" s="563">
        <v>96.63</v>
      </c>
      <c r="C13" s="576">
        <v>0.66668966468883673</v>
      </c>
      <c r="D13" s="563">
        <v>48.31</v>
      </c>
      <c r="E13" s="576">
        <v>0.33331033531116327</v>
      </c>
      <c r="F13" s="564">
        <v>144.94</v>
      </c>
    </row>
    <row r="14" spans="1:6" ht="14.4" customHeight="1" x14ac:dyDescent="0.3">
      <c r="A14" s="587" t="s">
        <v>1046</v>
      </c>
      <c r="B14" s="563">
        <v>0</v>
      </c>
      <c r="C14" s="576">
        <v>0</v>
      </c>
      <c r="D14" s="563">
        <v>1046.3799999999999</v>
      </c>
      <c r="E14" s="576">
        <v>1</v>
      </c>
      <c r="F14" s="564">
        <v>1046.3799999999999</v>
      </c>
    </row>
    <row r="15" spans="1:6" ht="14.4" customHeight="1" thickBot="1" x14ac:dyDescent="0.35">
      <c r="A15" s="588" t="s">
        <v>1050</v>
      </c>
      <c r="B15" s="578"/>
      <c r="C15" s="579">
        <v>0</v>
      </c>
      <c r="D15" s="578">
        <v>840.14</v>
      </c>
      <c r="E15" s="579">
        <v>1</v>
      </c>
      <c r="F15" s="580">
        <v>840.14</v>
      </c>
    </row>
    <row r="16" spans="1:6" ht="14.4" customHeight="1" thickBot="1" x14ac:dyDescent="0.35">
      <c r="A16" s="582" t="s">
        <v>6</v>
      </c>
      <c r="B16" s="583">
        <v>33208.449999999997</v>
      </c>
      <c r="C16" s="584">
        <v>0.12824816873844175</v>
      </c>
      <c r="D16" s="583">
        <v>225730.53000000003</v>
      </c>
      <c r="E16" s="584">
        <v>0.8717518312615582</v>
      </c>
      <c r="F16" s="585">
        <v>258938.98000000004</v>
      </c>
    </row>
    <row r="17" spans="1:6" ht="14.4" customHeight="1" thickBot="1" x14ac:dyDescent="0.35"/>
    <row r="18" spans="1:6" ht="14.4" customHeight="1" x14ac:dyDescent="0.3">
      <c r="A18" s="586" t="s">
        <v>964</v>
      </c>
      <c r="B18" s="557">
        <v>21505.680000000004</v>
      </c>
      <c r="C18" s="575">
        <v>9.377774570311577E-2</v>
      </c>
      <c r="D18" s="557">
        <v>207820.36999999991</v>
      </c>
      <c r="E18" s="575">
        <v>0.9062222542968843</v>
      </c>
      <c r="F18" s="558">
        <v>229326.0499999999</v>
      </c>
    </row>
    <row r="19" spans="1:6" ht="14.4" customHeight="1" x14ac:dyDescent="0.3">
      <c r="A19" s="587" t="s">
        <v>1710</v>
      </c>
      <c r="B19" s="563">
        <v>6800.94</v>
      </c>
      <c r="C19" s="576">
        <v>1</v>
      </c>
      <c r="D19" s="563"/>
      <c r="E19" s="576">
        <v>0</v>
      </c>
      <c r="F19" s="564">
        <v>6800.94</v>
      </c>
    </row>
    <row r="20" spans="1:6" ht="14.4" customHeight="1" x14ac:dyDescent="0.3">
      <c r="A20" s="587" t="s">
        <v>1711</v>
      </c>
      <c r="B20" s="563">
        <v>1469.23</v>
      </c>
      <c r="C20" s="576">
        <v>1</v>
      </c>
      <c r="D20" s="563"/>
      <c r="E20" s="576">
        <v>0</v>
      </c>
      <c r="F20" s="564">
        <v>1469.23</v>
      </c>
    </row>
    <row r="21" spans="1:6" ht="14.4" customHeight="1" x14ac:dyDescent="0.3">
      <c r="A21" s="587" t="s">
        <v>1712</v>
      </c>
      <c r="B21" s="563">
        <v>866.43999999999983</v>
      </c>
      <c r="C21" s="576">
        <v>1</v>
      </c>
      <c r="D21" s="563"/>
      <c r="E21" s="576">
        <v>0</v>
      </c>
      <c r="F21" s="564">
        <v>866.43999999999983</v>
      </c>
    </row>
    <row r="22" spans="1:6" ht="14.4" customHeight="1" x14ac:dyDescent="0.3">
      <c r="A22" s="587" t="s">
        <v>1713</v>
      </c>
      <c r="B22" s="563">
        <v>848.11</v>
      </c>
      <c r="C22" s="576">
        <v>1</v>
      </c>
      <c r="D22" s="563"/>
      <c r="E22" s="576">
        <v>0</v>
      </c>
      <c r="F22" s="564">
        <v>848.11</v>
      </c>
    </row>
    <row r="23" spans="1:6" ht="14.4" customHeight="1" x14ac:dyDescent="0.3">
      <c r="A23" s="587" t="s">
        <v>1714</v>
      </c>
      <c r="B23" s="563">
        <v>441.82</v>
      </c>
      <c r="C23" s="576">
        <v>1</v>
      </c>
      <c r="D23" s="563"/>
      <c r="E23" s="576">
        <v>0</v>
      </c>
      <c r="F23" s="564">
        <v>441.82</v>
      </c>
    </row>
    <row r="24" spans="1:6" ht="14.4" customHeight="1" x14ac:dyDescent="0.3">
      <c r="A24" s="587" t="s">
        <v>1715</v>
      </c>
      <c r="B24" s="563">
        <v>399.92</v>
      </c>
      <c r="C24" s="576">
        <v>1</v>
      </c>
      <c r="D24" s="563"/>
      <c r="E24" s="576">
        <v>0</v>
      </c>
      <c r="F24" s="564">
        <v>399.92</v>
      </c>
    </row>
    <row r="25" spans="1:6" ht="14.4" customHeight="1" x14ac:dyDescent="0.3">
      <c r="A25" s="587" t="s">
        <v>1716</v>
      </c>
      <c r="B25" s="563">
        <v>222.25</v>
      </c>
      <c r="C25" s="576">
        <v>0.33333333333333331</v>
      </c>
      <c r="D25" s="563">
        <v>444.5</v>
      </c>
      <c r="E25" s="576">
        <v>0.66666666666666663</v>
      </c>
      <c r="F25" s="564">
        <v>666.75</v>
      </c>
    </row>
    <row r="26" spans="1:6" ht="14.4" customHeight="1" x14ac:dyDescent="0.3">
      <c r="A26" s="587" t="s">
        <v>972</v>
      </c>
      <c r="B26" s="563">
        <v>193.26</v>
      </c>
      <c r="C26" s="576">
        <v>0.3076947571207948</v>
      </c>
      <c r="D26" s="563">
        <v>434.83</v>
      </c>
      <c r="E26" s="576">
        <v>0.69230524287920525</v>
      </c>
      <c r="F26" s="564">
        <v>628.08999999999992</v>
      </c>
    </row>
    <row r="27" spans="1:6" ht="14.4" customHeight="1" x14ac:dyDescent="0.3">
      <c r="A27" s="587" t="s">
        <v>974</v>
      </c>
      <c r="B27" s="563">
        <v>191.60000000000002</v>
      </c>
      <c r="C27" s="576">
        <v>0.96485043811058524</v>
      </c>
      <c r="D27" s="563">
        <v>6.98</v>
      </c>
      <c r="E27" s="576">
        <v>3.5149561889414843E-2</v>
      </c>
      <c r="F27" s="564">
        <v>198.58</v>
      </c>
    </row>
    <row r="28" spans="1:6" ht="14.4" customHeight="1" x14ac:dyDescent="0.3">
      <c r="A28" s="587" t="s">
        <v>1717</v>
      </c>
      <c r="B28" s="563">
        <v>184.84</v>
      </c>
      <c r="C28" s="576">
        <v>0.4024472555466046</v>
      </c>
      <c r="D28" s="563">
        <v>274.45</v>
      </c>
      <c r="E28" s="576">
        <v>0.59755274445339546</v>
      </c>
      <c r="F28" s="564">
        <v>459.28999999999996</v>
      </c>
    </row>
    <row r="29" spans="1:6" ht="14.4" customHeight="1" x14ac:dyDescent="0.3">
      <c r="A29" s="587" t="s">
        <v>1718</v>
      </c>
      <c r="B29" s="563">
        <v>84.36</v>
      </c>
      <c r="C29" s="576">
        <v>1</v>
      </c>
      <c r="D29" s="563"/>
      <c r="E29" s="576">
        <v>0</v>
      </c>
      <c r="F29" s="564">
        <v>84.36</v>
      </c>
    </row>
    <row r="30" spans="1:6" ht="14.4" customHeight="1" x14ac:dyDescent="0.3">
      <c r="A30" s="587" t="s">
        <v>1719</v>
      </c>
      <c r="B30" s="563"/>
      <c r="C30" s="576">
        <v>0</v>
      </c>
      <c r="D30" s="563">
        <v>380.96</v>
      </c>
      <c r="E30" s="576">
        <v>1</v>
      </c>
      <c r="F30" s="564">
        <v>380.96</v>
      </c>
    </row>
    <row r="31" spans="1:6" ht="14.4" customHeight="1" x14ac:dyDescent="0.3">
      <c r="A31" s="587" t="s">
        <v>1720</v>
      </c>
      <c r="B31" s="563"/>
      <c r="C31" s="576">
        <v>0</v>
      </c>
      <c r="D31" s="563">
        <v>139.72</v>
      </c>
      <c r="E31" s="576">
        <v>1</v>
      </c>
      <c r="F31" s="564">
        <v>139.72</v>
      </c>
    </row>
    <row r="32" spans="1:6" ht="14.4" customHeight="1" x14ac:dyDescent="0.3">
      <c r="A32" s="587" t="s">
        <v>1721</v>
      </c>
      <c r="B32" s="563">
        <v>0</v>
      </c>
      <c r="C32" s="576"/>
      <c r="D32" s="563"/>
      <c r="E32" s="576"/>
      <c r="F32" s="564">
        <v>0</v>
      </c>
    </row>
    <row r="33" spans="1:6" ht="14.4" customHeight="1" x14ac:dyDescent="0.3">
      <c r="A33" s="587" t="s">
        <v>969</v>
      </c>
      <c r="B33" s="563"/>
      <c r="C33" s="576">
        <v>0</v>
      </c>
      <c r="D33" s="563">
        <v>1666.55</v>
      </c>
      <c r="E33" s="576">
        <v>1</v>
      </c>
      <c r="F33" s="564">
        <v>1666.55</v>
      </c>
    </row>
    <row r="34" spans="1:6" ht="14.4" customHeight="1" x14ac:dyDescent="0.3">
      <c r="A34" s="587" t="s">
        <v>1722</v>
      </c>
      <c r="B34" s="563">
        <v>0</v>
      </c>
      <c r="C34" s="576">
        <v>0</v>
      </c>
      <c r="D34" s="563">
        <v>404.64</v>
      </c>
      <c r="E34" s="576">
        <v>1</v>
      </c>
      <c r="F34" s="564">
        <v>404.64</v>
      </c>
    </row>
    <row r="35" spans="1:6" ht="14.4" customHeight="1" x14ac:dyDescent="0.3">
      <c r="A35" s="587" t="s">
        <v>1723</v>
      </c>
      <c r="B35" s="563"/>
      <c r="C35" s="576">
        <v>0</v>
      </c>
      <c r="D35" s="563">
        <v>386.28</v>
      </c>
      <c r="E35" s="576">
        <v>1</v>
      </c>
      <c r="F35" s="564">
        <v>386.28</v>
      </c>
    </row>
    <row r="36" spans="1:6" ht="14.4" customHeight="1" x14ac:dyDescent="0.3">
      <c r="A36" s="587" t="s">
        <v>1724</v>
      </c>
      <c r="B36" s="563">
        <v>0</v>
      </c>
      <c r="C36" s="576"/>
      <c r="D36" s="563"/>
      <c r="E36" s="576"/>
      <c r="F36" s="564">
        <v>0</v>
      </c>
    </row>
    <row r="37" spans="1:6" ht="14.4" customHeight="1" x14ac:dyDescent="0.3">
      <c r="A37" s="587" t="s">
        <v>1725</v>
      </c>
      <c r="B37" s="563">
        <v>0</v>
      </c>
      <c r="C37" s="576"/>
      <c r="D37" s="563"/>
      <c r="E37" s="576"/>
      <c r="F37" s="564">
        <v>0</v>
      </c>
    </row>
    <row r="38" spans="1:6" ht="14.4" customHeight="1" x14ac:dyDescent="0.3">
      <c r="A38" s="587" t="s">
        <v>971</v>
      </c>
      <c r="B38" s="563"/>
      <c r="C38" s="576">
        <v>0</v>
      </c>
      <c r="D38" s="563">
        <v>2813.7799999999997</v>
      </c>
      <c r="E38" s="576">
        <v>1</v>
      </c>
      <c r="F38" s="564">
        <v>2813.7799999999997</v>
      </c>
    </row>
    <row r="39" spans="1:6" ht="14.4" customHeight="1" x14ac:dyDescent="0.3">
      <c r="A39" s="587" t="s">
        <v>1726</v>
      </c>
      <c r="B39" s="563">
        <v>0</v>
      </c>
      <c r="C39" s="576">
        <v>0</v>
      </c>
      <c r="D39" s="563">
        <v>276.32</v>
      </c>
      <c r="E39" s="576">
        <v>1</v>
      </c>
      <c r="F39" s="564">
        <v>276.32</v>
      </c>
    </row>
    <row r="40" spans="1:6" ht="14.4" customHeight="1" x14ac:dyDescent="0.3">
      <c r="A40" s="587" t="s">
        <v>970</v>
      </c>
      <c r="B40" s="563"/>
      <c r="C40" s="576">
        <v>0</v>
      </c>
      <c r="D40" s="563">
        <v>58.29</v>
      </c>
      <c r="E40" s="576">
        <v>1</v>
      </c>
      <c r="F40" s="564">
        <v>58.29</v>
      </c>
    </row>
    <row r="41" spans="1:6" ht="14.4" customHeight="1" x14ac:dyDescent="0.3">
      <c r="A41" s="587" t="s">
        <v>1727</v>
      </c>
      <c r="B41" s="563"/>
      <c r="C41" s="576">
        <v>0</v>
      </c>
      <c r="D41" s="563">
        <v>272.3</v>
      </c>
      <c r="E41" s="576">
        <v>1</v>
      </c>
      <c r="F41" s="564">
        <v>272.3</v>
      </c>
    </row>
    <row r="42" spans="1:6" ht="14.4" customHeight="1" x14ac:dyDescent="0.3">
      <c r="A42" s="587" t="s">
        <v>1728</v>
      </c>
      <c r="B42" s="563"/>
      <c r="C42" s="576">
        <v>0</v>
      </c>
      <c r="D42" s="563">
        <v>648.48</v>
      </c>
      <c r="E42" s="576">
        <v>1</v>
      </c>
      <c r="F42" s="564">
        <v>648.48</v>
      </c>
    </row>
    <row r="43" spans="1:6" ht="14.4" customHeight="1" x14ac:dyDescent="0.3">
      <c r="A43" s="587" t="s">
        <v>1729</v>
      </c>
      <c r="B43" s="563">
        <v>0</v>
      </c>
      <c r="C43" s="576"/>
      <c r="D43" s="563"/>
      <c r="E43" s="576"/>
      <c r="F43" s="564">
        <v>0</v>
      </c>
    </row>
    <row r="44" spans="1:6" ht="14.4" customHeight="1" x14ac:dyDescent="0.3">
      <c r="A44" s="587" t="s">
        <v>1730</v>
      </c>
      <c r="B44" s="563">
        <v>0</v>
      </c>
      <c r="C44" s="576"/>
      <c r="D44" s="563"/>
      <c r="E44" s="576"/>
      <c r="F44" s="564">
        <v>0</v>
      </c>
    </row>
    <row r="45" spans="1:6" ht="14.4" customHeight="1" x14ac:dyDescent="0.3">
      <c r="A45" s="587" t="s">
        <v>1731</v>
      </c>
      <c r="B45" s="563"/>
      <c r="C45" s="576">
        <v>0</v>
      </c>
      <c r="D45" s="563">
        <v>280.5</v>
      </c>
      <c r="E45" s="576">
        <v>1</v>
      </c>
      <c r="F45" s="564">
        <v>280.5</v>
      </c>
    </row>
    <row r="46" spans="1:6" ht="14.4" customHeight="1" x14ac:dyDescent="0.3">
      <c r="A46" s="587" t="s">
        <v>1732</v>
      </c>
      <c r="B46" s="563">
        <v>0</v>
      </c>
      <c r="C46" s="576"/>
      <c r="D46" s="563"/>
      <c r="E46" s="576"/>
      <c r="F46" s="564">
        <v>0</v>
      </c>
    </row>
    <row r="47" spans="1:6" ht="14.4" customHeight="1" x14ac:dyDescent="0.3">
      <c r="A47" s="587" t="s">
        <v>966</v>
      </c>
      <c r="B47" s="563"/>
      <c r="C47" s="576"/>
      <c r="D47" s="563">
        <v>0</v>
      </c>
      <c r="E47" s="576"/>
      <c r="F47" s="564">
        <v>0</v>
      </c>
    </row>
    <row r="48" spans="1:6" ht="14.4" customHeight="1" x14ac:dyDescent="0.3">
      <c r="A48" s="587" t="s">
        <v>1733</v>
      </c>
      <c r="B48" s="563"/>
      <c r="C48" s="576">
        <v>0</v>
      </c>
      <c r="D48" s="563">
        <v>83.54</v>
      </c>
      <c r="E48" s="576">
        <v>1</v>
      </c>
      <c r="F48" s="564">
        <v>83.54</v>
      </c>
    </row>
    <row r="49" spans="1:6" ht="14.4" customHeight="1" x14ac:dyDescent="0.3">
      <c r="A49" s="587" t="s">
        <v>1734</v>
      </c>
      <c r="B49" s="563">
        <v>0</v>
      </c>
      <c r="C49" s="576"/>
      <c r="D49" s="563"/>
      <c r="E49" s="576"/>
      <c r="F49" s="564">
        <v>0</v>
      </c>
    </row>
    <row r="50" spans="1:6" ht="14.4" customHeight="1" x14ac:dyDescent="0.3">
      <c r="A50" s="587" t="s">
        <v>977</v>
      </c>
      <c r="B50" s="563"/>
      <c r="C50" s="576">
        <v>0</v>
      </c>
      <c r="D50" s="563">
        <v>688.7</v>
      </c>
      <c r="E50" s="576">
        <v>1</v>
      </c>
      <c r="F50" s="564">
        <v>688.7</v>
      </c>
    </row>
    <row r="51" spans="1:6" ht="14.4" customHeight="1" x14ac:dyDescent="0.3">
      <c r="A51" s="587" t="s">
        <v>1735</v>
      </c>
      <c r="B51" s="563">
        <v>0</v>
      </c>
      <c r="C51" s="576"/>
      <c r="D51" s="563"/>
      <c r="E51" s="576"/>
      <c r="F51" s="564">
        <v>0</v>
      </c>
    </row>
    <row r="52" spans="1:6" ht="14.4" customHeight="1" x14ac:dyDescent="0.3">
      <c r="A52" s="587" t="s">
        <v>980</v>
      </c>
      <c r="B52" s="563">
        <v>0</v>
      </c>
      <c r="C52" s="576">
        <v>0</v>
      </c>
      <c r="D52" s="563">
        <v>1659.9</v>
      </c>
      <c r="E52" s="576">
        <v>1</v>
      </c>
      <c r="F52" s="564">
        <v>1659.9</v>
      </c>
    </row>
    <row r="53" spans="1:6" ht="14.4" customHeight="1" x14ac:dyDescent="0.3">
      <c r="A53" s="587" t="s">
        <v>1736</v>
      </c>
      <c r="B53" s="563"/>
      <c r="C53" s="576">
        <v>0</v>
      </c>
      <c r="D53" s="563">
        <v>6046.3</v>
      </c>
      <c r="E53" s="576">
        <v>1</v>
      </c>
      <c r="F53" s="564">
        <v>6046.3</v>
      </c>
    </row>
    <row r="54" spans="1:6" ht="14.4" customHeight="1" thickBot="1" x14ac:dyDescent="0.35">
      <c r="A54" s="588" t="s">
        <v>1737</v>
      </c>
      <c r="B54" s="578"/>
      <c r="C54" s="579">
        <v>0</v>
      </c>
      <c r="D54" s="578">
        <v>943.14</v>
      </c>
      <c r="E54" s="579">
        <v>1</v>
      </c>
      <c r="F54" s="580">
        <v>943.14</v>
      </c>
    </row>
    <row r="55" spans="1:6" ht="14.4" customHeight="1" thickBot="1" x14ac:dyDescent="0.35">
      <c r="A55" s="582" t="s">
        <v>6</v>
      </c>
      <c r="B55" s="583">
        <v>33208.450000000004</v>
      </c>
      <c r="C55" s="584">
        <v>0.12824816873844183</v>
      </c>
      <c r="D55" s="583">
        <v>225730.52999999994</v>
      </c>
      <c r="E55" s="584">
        <v>0.87175183126155831</v>
      </c>
      <c r="F55" s="585">
        <v>258938.97999999992</v>
      </c>
    </row>
  </sheetData>
  <mergeCells count="3">
    <mergeCell ref="A1:F1"/>
    <mergeCell ref="B3:C3"/>
    <mergeCell ref="D3:E3"/>
  </mergeCells>
  <conditionalFormatting sqref="C5:C1048576">
    <cfRule type="cellIs" dxfId="38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{8BB17248-FF71-49D9-A399-A61E73B11869}</x14:id>
        </ext>
      </extLst>
    </cfRule>
  </conditionalFormatting>
  <conditionalFormatting sqref="F18:F5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{17597B8B-FA00-4F2F-8467-452690386281}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B17248-FF71-49D9-A399-A61E73B118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17597B8B-FA00-4F2F-8467-45269038628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F18:F54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6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10" style="98" customWidth="1"/>
    <col min="8" max="8" width="6.77734375" style="91" customWidth="1"/>
    <col min="9" max="9" width="6.6640625" style="98" customWidth="1"/>
    <col min="10" max="10" width="10" style="98" customWidth="1"/>
    <col min="11" max="11" width="6.77734375" style="91" customWidth="1"/>
    <col min="12" max="12" width="6.6640625" style="98" customWidth="1"/>
    <col min="13" max="13" width="10" style="98" customWidth="1"/>
    <col min="14" max="16384" width="8.88671875" style="69"/>
  </cols>
  <sheetData>
    <row r="1" spans="1:13" ht="18.600000000000001" customHeight="1" thickBot="1" x14ac:dyDescent="0.4">
      <c r="A1" s="427" t="s">
        <v>213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393"/>
      <c r="M1" s="393"/>
    </row>
    <row r="2" spans="1:13" ht="14.4" customHeight="1" thickBot="1" x14ac:dyDescent="0.35">
      <c r="A2" s="521" t="s">
        <v>245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5" t="s">
        <v>203</v>
      </c>
      <c r="F3" s="56">
        <f>SUBTOTAL(9,F6:F1048576)</f>
        <v>323</v>
      </c>
      <c r="G3" s="56">
        <f>SUBTOTAL(9,G6:G1048576)</f>
        <v>33208.44999999999</v>
      </c>
      <c r="H3" s="57">
        <f>IF(M3=0,0,G3/M3)</f>
        <v>0.12824816873844164</v>
      </c>
      <c r="I3" s="56">
        <f>SUBTOTAL(9,I6:I1048576)</f>
        <v>2009</v>
      </c>
      <c r="J3" s="56">
        <f>SUBTOTAL(9,J6:J1048576)</f>
        <v>225730.53000000017</v>
      </c>
      <c r="K3" s="57">
        <f>IF(M3=0,0,J3/M3)</f>
        <v>0.87175183126155831</v>
      </c>
      <c r="L3" s="56">
        <f>SUBTOTAL(9,L6:L1048576)</f>
        <v>2332</v>
      </c>
      <c r="M3" s="58">
        <f>SUBTOTAL(9,M6:M1048576)</f>
        <v>258938.98000000019</v>
      </c>
    </row>
    <row r="4" spans="1:13" ht="14.4" customHeight="1" thickBot="1" x14ac:dyDescent="0.35">
      <c r="A4" s="54"/>
      <c r="B4" s="54"/>
      <c r="C4" s="54"/>
      <c r="D4" s="54"/>
      <c r="E4" s="55"/>
      <c r="F4" s="431" t="s">
        <v>205</v>
      </c>
      <c r="G4" s="432"/>
      <c r="H4" s="433"/>
      <c r="I4" s="434" t="s">
        <v>204</v>
      </c>
      <c r="J4" s="432"/>
      <c r="K4" s="433"/>
      <c r="L4" s="435" t="s">
        <v>6</v>
      </c>
      <c r="M4" s="436"/>
    </row>
    <row r="5" spans="1:13" ht="14.4" customHeight="1" thickBot="1" x14ac:dyDescent="0.35">
      <c r="A5" s="571" t="s">
        <v>212</v>
      </c>
      <c r="B5" s="589" t="s">
        <v>207</v>
      </c>
      <c r="C5" s="589" t="s">
        <v>127</v>
      </c>
      <c r="D5" s="589" t="s">
        <v>208</v>
      </c>
      <c r="E5" s="589" t="s">
        <v>209</v>
      </c>
      <c r="F5" s="590" t="s">
        <v>31</v>
      </c>
      <c r="G5" s="590" t="s">
        <v>17</v>
      </c>
      <c r="H5" s="573" t="s">
        <v>210</v>
      </c>
      <c r="I5" s="572" t="s">
        <v>31</v>
      </c>
      <c r="J5" s="590" t="s">
        <v>17</v>
      </c>
      <c r="K5" s="573" t="s">
        <v>210</v>
      </c>
      <c r="L5" s="572" t="s">
        <v>31</v>
      </c>
      <c r="M5" s="591" t="s">
        <v>17</v>
      </c>
    </row>
    <row r="6" spans="1:13" ht="14.4" customHeight="1" x14ac:dyDescent="0.3">
      <c r="A6" s="553" t="s">
        <v>1045</v>
      </c>
      <c r="B6" s="554" t="s">
        <v>981</v>
      </c>
      <c r="C6" s="554" t="s">
        <v>1078</v>
      </c>
      <c r="D6" s="554" t="s">
        <v>1079</v>
      </c>
      <c r="E6" s="554" t="s">
        <v>1080</v>
      </c>
      <c r="F6" s="557">
        <v>2</v>
      </c>
      <c r="G6" s="557">
        <v>0</v>
      </c>
      <c r="H6" s="575"/>
      <c r="I6" s="557"/>
      <c r="J6" s="557"/>
      <c r="K6" s="575"/>
      <c r="L6" s="557">
        <v>2</v>
      </c>
      <c r="M6" s="558">
        <v>0</v>
      </c>
    </row>
    <row r="7" spans="1:13" ht="14.4" customHeight="1" x14ac:dyDescent="0.3">
      <c r="A7" s="559" t="s">
        <v>1045</v>
      </c>
      <c r="B7" s="560" t="s">
        <v>1738</v>
      </c>
      <c r="C7" s="560" t="s">
        <v>1265</v>
      </c>
      <c r="D7" s="560" t="s">
        <v>1266</v>
      </c>
      <c r="E7" s="560" t="s">
        <v>1267</v>
      </c>
      <c r="F7" s="563"/>
      <c r="G7" s="563"/>
      <c r="H7" s="576">
        <v>0</v>
      </c>
      <c r="I7" s="563">
        <v>1</v>
      </c>
      <c r="J7" s="563">
        <v>380.96</v>
      </c>
      <c r="K7" s="576">
        <v>1</v>
      </c>
      <c r="L7" s="563">
        <v>1</v>
      </c>
      <c r="M7" s="564">
        <v>380.96</v>
      </c>
    </row>
    <row r="8" spans="1:13" ht="14.4" customHeight="1" x14ac:dyDescent="0.3">
      <c r="A8" s="559" t="s">
        <v>1045</v>
      </c>
      <c r="B8" s="560" t="s">
        <v>1739</v>
      </c>
      <c r="C8" s="560" t="s">
        <v>1217</v>
      </c>
      <c r="D8" s="560" t="s">
        <v>1218</v>
      </c>
      <c r="E8" s="560" t="s">
        <v>1219</v>
      </c>
      <c r="F8" s="563">
        <v>1</v>
      </c>
      <c r="G8" s="563">
        <v>0</v>
      </c>
      <c r="H8" s="576"/>
      <c r="I8" s="563"/>
      <c r="J8" s="563"/>
      <c r="K8" s="576"/>
      <c r="L8" s="563">
        <v>1</v>
      </c>
      <c r="M8" s="564">
        <v>0</v>
      </c>
    </row>
    <row r="9" spans="1:13" ht="14.4" customHeight="1" x14ac:dyDescent="0.3">
      <c r="A9" s="559" t="s">
        <v>1045</v>
      </c>
      <c r="B9" s="560" t="s">
        <v>1739</v>
      </c>
      <c r="C9" s="560" t="s">
        <v>1220</v>
      </c>
      <c r="D9" s="560" t="s">
        <v>1218</v>
      </c>
      <c r="E9" s="560" t="s">
        <v>1221</v>
      </c>
      <c r="F9" s="563">
        <v>1</v>
      </c>
      <c r="G9" s="563">
        <v>0</v>
      </c>
      <c r="H9" s="576"/>
      <c r="I9" s="563"/>
      <c r="J9" s="563"/>
      <c r="K9" s="576"/>
      <c r="L9" s="563">
        <v>1</v>
      </c>
      <c r="M9" s="564">
        <v>0</v>
      </c>
    </row>
    <row r="10" spans="1:13" ht="14.4" customHeight="1" x14ac:dyDescent="0.3">
      <c r="A10" s="559" t="s">
        <v>1045</v>
      </c>
      <c r="B10" s="560" t="s">
        <v>1740</v>
      </c>
      <c r="C10" s="560" t="s">
        <v>1251</v>
      </c>
      <c r="D10" s="560" t="s">
        <v>1252</v>
      </c>
      <c r="E10" s="560" t="s">
        <v>1253</v>
      </c>
      <c r="F10" s="563">
        <v>4</v>
      </c>
      <c r="G10" s="563">
        <v>1548.8</v>
      </c>
      <c r="H10" s="576">
        <v>1</v>
      </c>
      <c r="I10" s="563"/>
      <c r="J10" s="563"/>
      <c r="K10" s="576">
        <v>0</v>
      </c>
      <c r="L10" s="563">
        <v>4</v>
      </c>
      <c r="M10" s="564">
        <v>1548.8</v>
      </c>
    </row>
    <row r="11" spans="1:13" ht="14.4" customHeight="1" x14ac:dyDescent="0.3">
      <c r="A11" s="559" t="s">
        <v>1045</v>
      </c>
      <c r="B11" s="560" t="s">
        <v>1740</v>
      </c>
      <c r="C11" s="560" t="s">
        <v>1254</v>
      </c>
      <c r="D11" s="560" t="s">
        <v>1252</v>
      </c>
      <c r="E11" s="560" t="s">
        <v>1255</v>
      </c>
      <c r="F11" s="563">
        <v>1</v>
      </c>
      <c r="G11" s="563">
        <v>0</v>
      </c>
      <c r="H11" s="576"/>
      <c r="I11" s="563"/>
      <c r="J11" s="563"/>
      <c r="K11" s="576"/>
      <c r="L11" s="563">
        <v>1</v>
      </c>
      <c r="M11" s="564">
        <v>0</v>
      </c>
    </row>
    <row r="12" spans="1:13" ht="14.4" customHeight="1" x14ac:dyDescent="0.3">
      <c r="A12" s="559" t="s">
        <v>1045</v>
      </c>
      <c r="B12" s="560" t="s">
        <v>1741</v>
      </c>
      <c r="C12" s="560" t="s">
        <v>1161</v>
      </c>
      <c r="D12" s="560" t="s">
        <v>1162</v>
      </c>
      <c r="E12" s="560" t="s">
        <v>1163</v>
      </c>
      <c r="F12" s="563">
        <v>1</v>
      </c>
      <c r="G12" s="563">
        <v>0</v>
      </c>
      <c r="H12" s="576"/>
      <c r="I12" s="563"/>
      <c r="J12" s="563"/>
      <c r="K12" s="576"/>
      <c r="L12" s="563">
        <v>1</v>
      </c>
      <c r="M12" s="564">
        <v>0</v>
      </c>
    </row>
    <row r="13" spans="1:13" ht="14.4" customHeight="1" x14ac:dyDescent="0.3">
      <c r="A13" s="559" t="s">
        <v>1045</v>
      </c>
      <c r="B13" s="560" t="s">
        <v>1742</v>
      </c>
      <c r="C13" s="560" t="s">
        <v>1290</v>
      </c>
      <c r="D13" s="560" t="s">
        <v>1291</v>
      </c>
      <c r="E13" s="560" t="s">
        <v>1292</v>
      </c>
      <c r="F13" s="563">
        <v>1</v>
      </c>
      <c r="G13" s="563">
        <v>0</v>
      </c>
      <c r="H13" s="576"/>
      <c r="I13" s="563"/>
      <c r="J13" s="563"/>
      <c r="K13" s="576"/>
      <c r="L13" s="563">
        <v>1</v>
      </c>
      <c r="M13" s="564">
        <v>0</v>
      </c>
    </row>
    <row r="14" spans="1:13" ht="14.4" customHeight="1" x14ac:dyDescent="0.3">
      <c r="A14" s="559" t="s">
        <v>1045</v>
      </c>
      <c r="B14" s="560" t="s">
        <v>1743</v>
      </c>
      <c r="C14" s="560" t="s">
        <v>1165</v>
      </c>
      <c r="D14" s="560" t="s">
        <v>1166</v>
      </c>
      <c r="E14" s="560" t="s">
        <v>1167</v>
      </c>
      <c r="F14" s="563"/>
      <c r="G14" s="563"/>
      <c r="H14" s="576">
        <v>0</v>
      </c>
      <c r="I14" s="563">
        <v>1</v>
      </c>
      <c r="J14" s="563">
        <v>874.69</v>
      </c>
      <c r="K14" s="576">
        <v>1</v>
      </c>
      <c r="L14" s="563">
        <v>1</v>
      </c>
      <c r="M14" s="564">
        <v>874.69</v>
      </c>
    </row>
    <row r="15" spans="1:13" ht="14.4" customHeight="1" x14ac:dyDescent="0.3">
      <c r="A15" s="559" t="s">
        <v>1045</v>
      </c>
      <c r="B15" s="560" t="s">
        <v>1000</v>
      </c>
      <c r="C15" s="560" t="s">
        <v>1069</v>
      </c>
      <c r="D15" s="560" t="s">
        <v>1070</v>
      </c>
      <c r="E15" s="560" t="s">
        <v>1071</v>
      </c>
      <c r="F15" s="563">
        <v>1</v>
      </c>
      <c r="G15" s="563">
        <v>118.87</v>
      </c>
      <c r="H15" s="576">
        <v>1</v>
      </c>
      <c r="I15" s="563"/>
      <c r="J15" s="563"/>
      <c r="K15" s="576">
        <v>0</v>
      </c>
      <c r="L15" s="563">
        <v>1</v>
      </c>
      <c r="M15" s="564">
        <v>118.87</v>
      </c>
    </row>
    <row r="16" spans="1:13" ht="14.4" customHeight="1" x14ac:dyDescent="0.3">
      <c r="A16" s="559" t="s">
        <v>1045</v>
      </c>
      <c r="B16" s="560" t="s">
        <v>1000</v>
      </c>
      <c r="C16" s="560" t="s">
        <v>471</v>
      </c>
      <c r="D16" s="560" t="s">
        <v>1001</v>
      </c>
      <c r="E16" s="560" t="s">
        <v>1002</v>
      </c>
      <c r="F16" s="563">
        <v>7</v>
      </c>
      <c r="G16" s="563">
        <v>607.32000000000005</v>
      </c>
      <c r="H16" s="576">
        <v>1</v>
      </c>
      <c r="I16" s="563"/>
      <c r="J16" s="563"/>
      <c r="K16" s="576">
        <v>0</v>
      </c>
      <c r="L16" s="563">
        <v>7</v>
      </c>
      <c r="M16" s="564">
        <v>607.32000000000005</v>
      </c>
    </row>
    <row r="17" spans="1:13" ht="14.4" customHeight="1" x14ac:dyDescent="0.3">
      <c r="A17" s="559" t="s">
        <v>1045</v>
      </c>
      <c r="B17" s="560" t="s">
        <v>1000</v>
      </c>
      <c r="C17" s="560" t="s">
        <v>1271</v>
      </c>
      <c r="D17" s="560" t="s">
        <v>728</v>
      </c>
      <c r="E17" s="560" t="s">
        <v>729</v>
      </c>
      <c r="F17" s="563">
        <v>2</v>
      </c>
      <c r="G17" s="563">
        <v>216.92</v>
      </c>
      <c r="H17" s="576">
        <v>1</v>
      </c>
      <c r="I17" s="563"/>
      <c r="J17" s="563"/>
      <c r="K17" s="576">
        <v>0</v>
      </c>
      <c r="L17" s="563">
        <v>2</v>
      </c>
      <c r="M17" s="564">
        <v>216.92</v>
      </c>
    </row>
    <row r="18" spans="1:13" ht="14.4" customHeight="1" x14ac:dyDescent="0.3">
      <c r="A18" s="559" t="s">
        <v>1045</v>
      </c>
      <c r="B18" s="560" t="s">
        <v>1000</v>
      </c>
      <c r="C18" s="560" t="s">
        <v>1272</v>
      </c>
      <c r="D18" s="560" t="s">
        <v>713</v>
      </c>
      <c r="E18" s="560" t="s">
        <v>1273</v>
      </c>
      <c r="F18" s="563">
        <v>1</v>
      </c>
      <c r="G18" s="563">
        <v>86.76</v>
      </c>
      <c r="H18" s="576">
        <v>1</v>
      </c>
      <c r="I18" s="563"/>
      <c r="J18" s="563"/>
      <c r="K18" s="576">
        <v>0</v>
      </c>
      <c r="L18" s="563">
        <v>1</v>
      </c>
      <c r="M18" s="564">
        <v>86.76</v>
      </c>
    </row>
    <row r="19" spans="1:13" ht="14.4" customHeight="1" x14ac:dyDescent="0.3">
      <c r="A19" s="559" t="s">
        <v>1045</v>
      </c>
      <c r="B19" s="560" t="s">
        <v>1000</v>
      </c>
      <c r="C19" s="560" t="s">
        <v>1127</v>
      </c>
      <c r="D19" s="560" t="s">
        <v>1128</v>
      </c>
      <c r="E19" s="560" t="s">
        <v>1129</v>
      </c>
      <c r="F19" s="563"/>
      <c r="G19" s="563"/>
      <c r="H19" s="576">
        <v>0</v>
      </c>
      <c r="I19" s="563">
        <v>3</v>
      </c>
      <c r="J19" s="563">
        <v>195.20999999999998</v>
      </c>
      <c r="K19" s="576">
        <v>1</v>
      </c>
      <c r="L19" s="563">
        <v>3</v>
      </c>
      <c r="M19" s="564">
        <v>195.20999999999998</v>
      </c>
    </row>
    <row r="20" spans="1:13" ht="14.4" customHeight="1" x14ac:dyDescent="0.3">
      <c r="A20" s="559" t="s">
        <v>1045</v>
      </c>
      <c r="B20" s="560" t="s">
        <v>1000</v>
      </c>
      <c r="C20" s="560" t="s">
        <v>727</v>
      </c>
      <c r="D20" s="560" t="s">
        <v>728</v>
      </c>
      <c r="E20" s="560" t="s">
        <v>729</v>
      </c>
      <c r="F20" s="563"/>
      <c r="G20" s="563"/>
      <c r="H20" s="576">
        <v>0</v>
      </c>
      <c r="I20" s="563">
        <v>10</v>
      </c>
      <c r="J20" s="563">
        <v>1084.5999999999999</v>
      </c>
      <c r="K20" s="576">
        <v>1</v>
      </c>
      <c r="L20" s="563">
        <v>10</v>
      </c>
      <c r="M20" s="564">
        <v>1084.5999999999999</v>
      </c>
    </row>
    <row r="21" spans="1:13" ht="14.4" customHeight="1" x14ac:dyDescent="0.3">
      <c r="A21" s="559" t="s">
        <v>1045</v>
      </c>
      <c r="B21" s="560" t="s">
        <v>1000</v>
      </c>
      <c r="C21" s="560" t="s">
        <v>608</v>
      </c>
      <c r="D21" s="560" t="s">
        <v>1005</v>
      </c>
      <c r="E21" s="560" t="s">
        <v>1006</v>
      </c>
      <c r="F21" s="563">
        <v>4</v>
      </c>
      <c r="G21" s="563">
        <v>433.84</v>
      </c>
      <c r="H21" s="576">
        <v>1</v>
      </c>
      <c r="I21" s="563"/>
      <c r="J21" s="563"/>
      <c r="K21" s="576">
        <v>0</v>
      </c>
      <c r="L21" s="563">
        <v>4</v>
      </c>
      <c r="M21" s="564">
        <v>433.84</v>
      </c>
    </row>
    <row r="22" spans="1:13" ht="14.4" customHeight="1" x14ac:dyDescent="0.3">
      <c r="A22" s="559" t="s">
        <v>1045</v>
      </c>
      <c r="B22" s="560" t="s">
        <v>1000</v>
      </c>
      <c r="C22" s="560" t="s">
        <v>1275</v>
      </c>
      <c r="D22" s="560" t="s">
        <v>724</v>
      </c>
      <c r="E22" s="560" t="s">
        <v>1076</v>
      </c>
      <c r="F22" s="563">
        <v>2</v>
      </c>
      <c r="G22" s="563">
        <v>0</v>
      </c>
      <c r="H22" s="576"/>
      <c r="I22" s="563"/>
      <c r="J22" s="563"/>
      <c r="K22" s="576"/>
      <c r="L22" s="563">
        <v>2</v>
      </c>
      <c r="M22" s="564">
        <v>0</v>
      </c>
    </row>
    <row r="23" spans="1:13" ht="14.4" customHeight="1" x14ac:dyDescent="0.3">
      <c r="A23" s="559" t="s">
        <v>1045</v>
      </c>
      <c r="B23" s="560" t="s">
        <v>1000</v>
      </c>
      <c r="C23" s="560" t="s">
        <v>723</v>
      </c>
      <c r="D23" s="560" t="s">
        <v>724</v>
      </c>
      <c r="E23" s="560" t="s">
        <v>1007</v>
      </c>
      <c r="F23" s="563"/>
      <c r="G23" s="563"/>
      <c r="H23" s="576">
        <v>0</v>
      </c>
      <c r="I23" s="563">
        <v>101</v>
      </c>
      <c r="J23" s="563">
        <v>13145.150000000001</v>
      </c>
      <c r="K23" s="576">
        <v>1</v>
      </c>
      <c r="L23" s="563">
        <v>101</v>
      </c>
      <c r="M23" s="564">
        <v>13145.150000000001</v>
      </c>
    </row>
    <row r="24" spans="1:13" ht="14.4" customHeight="1" x14ac:dyDescent="0.3">
      <c r="A24" s="559" t="s">
        <v>1045</v>
      </c>
      <c r="B24" s="560" t="s">
        <v>1000</v>
      </c>
      <c r="C24" s="560" t="s">
        <v>709</v>
      </c>
      <c r="D24" s="560" t="s">
        <v>710</v>
      </c>
      <c r="E24" s="560" t="s">
        <v>1008</v>
      </c>
      <c r="F24" s="563"/>
      <c r="G24" s="563"/>
      <c r="H24" s="576">
        <v>0</v>
      </c>
      <c r="I24" s="563">
        <v>7</v>
      </c>
      <c r="J24" s="563">
        <v>353.99</v>
      </c>
      <c r="K24" s="576">
        <v>1</v>
      </c>
      <c r="L24" s="563">
        <v>7</v>
      </c>
      <c r="M24" s="564">
        <v>353.99</v>
      </c>
    </row>
    <row r="25" spans="1:13" ht="14.4" customHeight="1" x14ac:dyDescent="0.3">
      <c r="A25" s="559" t="s">
        <v>1045</v>
      </c>
      <c r="B25" s="560" t="s">
        <v>1000</v>
      </c>
      <c r="C25" s="560" t="s">
        <v>1276</v>
      </c>
      <c r="D25" s="560" t="s">
        <v>713</v>
      </c>
      <c r="E25" s="560" t="s">
        <v>1277</v>
      </c>
      <c r="F25" s="563">
        <v>1</v>
      </c>
      <c r="G25" s="563">
        <v>0</v>
      </c>
      <c r="H25" s="576"/>
      <c r="I25" s="563"/>
      <c r="J25" s="563"/>
      <c r="K25" s="576"/>
      <c r="L25" s="563">
        <v>1</v>
      </c>
      <c r="M25" s="564">
        <v>0</v>
      </c>
    </row>
    <row r="26" spans="1:13" ht="14.4" customHeight="1" x14ac:dyDescent="0.3">
      <c r="A26" s="559" t="s">
        <v>1045</v>
      </c>
      <c r="B26" s="560" t="s">
        <v>1000</v>
      </c>
      <c r="C26" s="560" t="s">
        <v>712</v>
      </c>
      <c r="D26" s="560" t="s">
        <v>713</v>
      </c>
      <c r="E26" s="560" t="s">
        <v>1009</v>
      </c>
      <c r="F26" s="563"/>
      <c r="G26" s="563"/>
      <c r="H26" s="576">
        <v>0</v>
      </c>
      <c r="I26" s="563">
        <v>108</v>
      </c>
      <c r="J26" s="563">
        <v>9370.08</v>
      </c>
      <c r="K26" s="576">
        <v>1</v>
      </c>
      <c r="L26" s="563">
        <v>108</v>
      </c>
      <c r="M26" s="564">
        <v>9370.08</v>
      </c>
    </row>
    <row r="27" spans="1:13" ht="14.4" customHeight="1" x14ac:dyDescent="0.3">
      <c r="A27" s="559" t="s">
        <v>1045</v>
      </c>
      <c r="B27" s="560" t="s">
        <v>1000</v>
      </c>
      <c r="C27" s="560" t="s">
        <v>612</v>
      </c>
      <c r="D27" s="560" t="s">
        <v>1010</v>
      </c>
      <c r="E27" s="560" t="s">
        <v>1011</v>
      </c>
      <c r="F27" s="563">
        <v>2</v>
      </c>
      <c r="G27" s="563">
        <v>101.14</v>
      </c>
      <c r="H27" s="576">
        <v>1</v>
      </c>
      <c r="I27" s="563"/>
      <c r="J27" s="563"/>
      <c r="K27" s="576">
        <v>0</v>
      </c>
      <c r="L27" s="563">
        <v>2</v>
      </c>
      <c r="M27" s="564">
        <v>101.14</v>
      </c>
    </row>
    <row r="28" spans="1:13" ht="14.4" customHeight="1" x14ac:dyDescent="0.3">
      <c r="A28" s="559" t="s">
        <v>1045</v>
      </c>
      <c r="B28" s="560" t="s">
        <v>1000</v>
      </c>
      <c r="C28" s="560" t="s">
        <v>1073</v>
      </c>
      <c r="D28" s="560" t="s">
        <v>1074</v>
      </c>
      <c r="E28" s="560" t="s">
        <v>1007</v>
      </c>
      <c r="F28" s="563">
        <v>14</v>
      </c>
      <c r="G28" s="563">
        <v>1822.1</v>
      </c>
      <c r="H28" s="576">
        <v>1</v>
      </c>
      <c r="I28" s="563"/>
      <c r="J28" s="563"/>
      <c r="K28" s="576">
        <v>0</v>
      </c>
      <c r="L28" s="563">
        <v>14</v>
      </c>
      <c r="M28" s="564">
        <v>1822.1</v>
      </c>
    </row>
    <row r="29" spans="1:13" ht="14.4" customHeight="1" x14ac:dyDescent="0.3">
      <c r="A29" s="559" t="s">
        <v>1045</v>
      </c>
      <c r="B29" s="560" t="s">
        <v>1000</v>
      </c>
      <c r="C29" s="560" t="s">
        <v>1075</v>
      </c>
      <c r="D29" s="560" t="s">
        <v>1074</v>
      </c>
      <c r="E29" s="560" t="s">
        <v>1076</v>
      </c>
      <c r="F29" s="563">
        <v>1</v>
      </c>
      <c r="G29" s="563">
        <v>0</v>
      </c>
      <c r="H29" s="576"/>
      <c r="I29" s="563"/>
      <c r="J29" s="563"/>
      <c r="K29" s="576"/>
      <c r="L29" s="563">
        <v>1</v>
      </c>
      <c r="M29" s="564">
        <v>0</v>
      </c>
    </row>
    <row r="30" spans="1:13" ht="14.4" customHeight="1" x14ac:dyDescent="0.3">
      <c r="A30" s="559" t="s">
        <v>1045</v>
      </c>
      <c r="B30" s="560" t="s">
        <v>1000</v>
      </c>
      <c r="C30" s="560" t="s">
        <v>624</v>
      </c>
      <c r="D30" s="560" t="s">
        <v>1012</v>
      </c>
      <c r="E30" s="560" t="s">
        <v>1013</v>
      </c>
      <c r="F30" s="563">
        <v>19</v>
      </c>
      <c r="G30" s="563">
        <v>1648.4400000000003</v>
      </c>
      <c r="H30" s="576">
        <v>1</v>
      </c>
      <c r="I30" s="563"/>
      <c r="J30" s="563"/>
      <c r="K30" s="576">
        <v>0</v>
      </c>
      <c r="L30" s="563">
        <v>19</v>
      </c>
      <c r="M30" s="564">
        <v>1648.4400000000003</v>
      </c>
    </row>
    <row r="31" spans="1:13" ht="14.4" customHeight="1" x14ac:dyDescent="0.3">
      <c r="A31" s="559" t="s">
        <v>1045</v>
      </c>
      <c r="B31" s="560" t="s">
        <v>1000</v>
      </c>
      <c r="C31" s="560" t="s">
        <v>1281</v>
      </c>
      <c r="D31" s="560" t="s">
        <v>1001</v>
      </c>
      <c r="E31" s="560" t="s">
        <v>1002</v>
      </c>
      <c r="F31" s="563">
        <v>14</v>
      </c>
      <c r="G31" s="563">
        <v>1214.6400000000001</v>
      </c>
      <c r="H31" s="576">
        <v>1</v>
      </c>
      <c r="I31" s="563"/>
      <c r="J31" s="563"/>
      <c r="K31" s="576">
        <v>0</v>
      </c>
      <c r="L31" s="563">
        <v>14</v>
      </c>
      <c r="M31" s="564">
        <v>1214.6400000000001</v>
      </c>
    </row>
    <row r="32" spans="1:13" ht="14.4" customHeight="1" x14ac:dyDescent="0.3">
      <c r="A32" s="559" t="s">
        <v>1045</v>
      </c>
      <c r="B32" s="560" t="s">
        <v>1000</v>
      </c>
      <c r="C32" s="560" t="s">
        <v>1072</v>
      </c>
      <c r="D32" s="560" t="s">
        <v>724</v>
      </c>
      <c r="E32" s="560" t="s">
        <v>1007</v>
      </c>
      <c r="F32" s="563">
        <v>11</v>
      </c>
      <c r="G32" s="563">
        <v>1431.65</v>
      </c>
      <c r="H32" s="576">
        <v>1</v>
      </c>
      <c r="I32" s="563"/>
      <c r="J32" s="563"/>
      <c r="K32" s="576">
        <v>0</v>
      </c>
      <c r="L32" s="563">
        <v>11</v>
      </c>
      <c r="M32" s="564">
        <v>1431.65</v>
      </c>
    </row>
    <row r="33" spans="1:13" ht="14.4" customHeight="1" x14ac:dyDescent="0.3">
      <c r="A33" s="559" t="s">
        <v>1045</v>
      </c>
      <c r="B33" s="560" t="s">
        <v>1744</v>
      </c>
      <c r="C33" s="560" t="s">
        <v>1205</v>
      </c>
      <c r="D33" s="560" t="s">
        <v>1206</v>
      </c>
      <c r="E33" s="560" t="s">
        <v>1207</v>
      </c>
      <c r="F33" s="563">
        <v>3</v>
      </c>
      <c r="G33" s="563">
        <v>0</v>
      </c>
      <c r="H33" s="576"/>
      <c r="I33" s="563"/>
      <c r="J33" s="563"/>
      <c r="K33" s="576"/>
      <c r="L33" s="563">
        <v>3</v>
      </c>
      <c r="M33" s="564">
        <v>0</v>
      </c>
    </row>
    <row r="34" spans="1:13" ht="14.4" customHeight="1" x14ac:dyDescent="0.3">
      <c r="A34" s="559" t="s">
        <v>1045</v>
      </c>
      <c r="B34" s="560" t="s">
        <v>1745</v>
      </c>
      <c r="C34" s="560" t="s">
        <v>1174</v>
      </c>
      <c r="D34" s="560" t="s">
        <v>1175</v>
      </c>
      <c r="E34" s="560" t="s">
        <v>1176</v>
      </c>
      <c r="F34" s="563">
        <v>1</v>
      </c>
      <c r="G34" s="563">
        <v>0</v>
      </c>
      <c r="H34" s="576"/>
      <c r="I34" s="563"/>
      <c r="J34" s="563"/>
      <c r="K34" s="576"/>
      <c r="L34" s="563">
        <v>1</v>
      </c>
      <c r="M34" s="564">
        <v>0</v>
      </c>
    </row>
    <row r="35" spans="1:13" ht="14.4" customHeight="1" x14ac:dyDescent="0.3">
      <c r="A35" s="559" t="s">
        <v>1045</v>
      </c>
      <c r="B35" s="560" t="s">
        <v>1746</v>
      </c>
      <c r="C35" s="560" t="s">
        <v>1247</v>
      </c>
      <c r="D35" s="560" t="s">
        <v>1248</v>
      </c>
      <c r="E35" s="560" t="s">
        <v>1249</v>
      </c>
      <c r="F35" s="563">
        <v>1</v>
      </c>
      <c r="G35" s="563">
        <v>399.92</v>
      </c>
      <c r="H35" s="576">
        <v>1</v>
      </c>
      <c r="I35" s="563"/>
      <c r="J35" s="563"/>
      <c r="K35" s="576">
        <v>0</v>
      </c>
      <c r="L35" s="563">
        <v>1</v>
      </c>
      <c r="M35" s="564">
        <v>399.92</v>
      </c>
    </row>
    <row r="36" spans="1:13" ht="14.4" customHeight="1" x14ac:dyDescent="0.3">
      <c r="A36" s="559" t="s">
        <v>1045</v>
      </c>
      <c r="B36" s="560" t="s">
        <v>1022</v>
      </c>
      <c r="C36" s="560" t="s">
        <v>1158</v>
      </c>
      <c r="D36" s="560" t="s">
        <v>1159</v>
      </c>
      <c r="E36" s="560" t="s">
        <v>1024</v>
      </c>
      <c r="F36" s="563">
        <v>1</v>
      </c>
      <c r="G36" s="563">
        <v>6.98</v>
      </c>
      <c r="H36" s="576">
        <v>1</v>
      </c>
      <c r="I36" s="563"/>
      <c r="J36" s="563"/>
      <c r="K36" s="576">
        <v>0</v>
      </c>
      <c r="L36" s="563">
        <v>1</v>
      </c>
      <c r="M36" s="564">
        <v>6.98</v>
      </c>
    </row>
    <row r="37" spans="1:13" ht="14.4" customHeight="1" x14ac:dyDescent="0.3">
      <c r="A37" s="559" t="s">
        <v>1045</v>
      </c>
      <c r="B37" s="560" t="s">
        <v>1747</v>
      </c>
      <c r="C37" s="560" t="s">
        <v>1184</v>
      </c>
      <c r="D37" s="560" t="s">
        <v>1122</v>
      </c>
      <c r="E37" s="560" t="s">
        <v>1185</v>
      </c>
      <c r="F37" s="563"/>
      <c r="G37" s="563"/>
      <c r="H37" s="576">
        <v>0</v>
      </c>
      <c r="I37" s="563">
        <v>1</v>
      </c>
      <c r="J37" s="563">
        <v>432.32</v>
      </c>
      <c r="K37" s="576">
        <v>1</v>
      </c>
      <c r="L37" s="563">
        <v>1</v>
      </c>
      <c r="M37" s="564">
        <v>432.32</v>
      </c>
    </row>
    <row r="38" spans="1:13" ht="14.4" customHeight="1" x14ac:dyDescent="0.3">
      <c r="A38" s="559" t="s">
        <v>1045</v>
      </c>
      <c r="B38" s="560" t="s">
        <v>1025</v>
      </c>
      <c r="C38" s="560" t="s">
        <v>1178</v>
      </c>
      <c r="D38" s="560" t="s">
        <v>1027</v>
      </c>
      <c r="E38" s="560" t="s">
        <v>1179</v>
      </c>
      <c r="F38" s="563"/>
      <c r="G38" s="563"/>
      <c r="H38" s="576">
        <v>0</v>
      </c>
      <c r="I38" s="563">
        <v>1</v>
      </c>
      <c r="J38" s="563">
        <v>413.22</v>
      </c>
      <c r="K38" s="576">
        <v>1</v>
      </c>
      <c r="L38" s="563">
        <v>1</v>
      </c>
      <c r="M38" s="564">
        <v>413.22</v>
      </c>
    </row>
    <row r="39" spans="1:13" ht="14.4" customHeight="1" x14ac:dyDescent="0.3">
      <c r="A39" s="559" t="s">
        <v>1045</v>
      </c>
      <c r="B39" s="560" t="s">
        <v>1748</v>
      </c>
      <c r="C39" s="560" t="s">
        <v>1269</v>
      </c>
      <c r="D39" s="560" t="s">
        <v>1270</v>
      </c>
      <c r="E39" s="560" t="s">
        <v>1189</v>
      </c>
      <c r="F39" s="563">
        <v>1</v>
      </c>
      <c r="G39" s="563">
        <v>229.57</v>
      </c>
      <c r="H39" s="576">
        <v>1</v>
      </c>
      <c r="I39" s="563"/>
      <c r="J39" s="563"/>
      <c r="K39" s="576">
        <v>0</v>
      </c>
      <c r="L39" s="563">
        <v>1</v>
      </c>
      <c r="M39" s="564">
        <v>229.57</v>
      </c>
    </row>
    <row r="40" spans="1:13" ht="14.4" customHeight="1" x14ac:dyDescent="0.3">
      <c r="A40" s="559" t="s">
        <v>1046</v>
      </c>
      <c r="B40" s="560" t="s">
        <v>989</v>
      </c>
      <c r="C40" s="560" t="s">
        <v>1325</v>
      </c>
      <c r="D40" s="560" t="s">
        <v>732</v>
      </c>
      <c r="E40" s="560" t="s">
        <v>1326</v>
      </c>
      <c r="F40" s="563"/>
      <c r="G40" s="563"/>
      <c r="H40" s="576">
        <v>0</v>
      </c>
      <c r="I40" s="563">
        <v>2</v>
      </c>
      <c r="J40" s="563">
        <v>937.92</v>
      </c>
      <c r="K40" s="576">
        <v>1</v>
      </c>
      <c r="L40" s="563">
        <v>2</v>
      </c>
      <c r="M40" s="564">
        <v>937.92</v>
      </c>
    </row>
    <row r="41" spans="1:13" ht="14.4" customHeight="1" x14ac:dyDescent="0.3">
      <c r="A41" s="559" t="s">
        <v>1046</v>
      </c>
      <c r="B41" s="560" t="s">
        <v>1000</v>
      </c>
      <c r="C41" s="560" t="s">
        <v>1271</v>
      </c>
      <c r="D41" s="560" t="s">
        <v>728</v>
      </c>
      <c r="E41" s="560" t="s">
        <v>729</v>
      </c>
      <c r="F41" s="563">
        <v>1</v>
      </c>
      <c r="G41" s="563">
        <v>0</v>
      </c>
      <c r="H41" s="576"/>
      <c r="I41" s="563"/>
      <c r="J41" s="563"/>
      <c r="K41" s="576"/>
      <c r="L41" s="563">
        <v>1</v>
      </c>
      <c r="M41" s="564">
        <v>0</v>
      </c>
    </row>
    <row r="42" spans="1:13" ht="14.4" customHeight="1" x14ac:dyDescent="0.3">
      <c r="A42" s="559" t="s">
        <v>1046</v>
      </c>
      <c r="B42" s="560" t="s">
        <v>1000</v>
      </c>
      <c r="C42" s="560" t="s">
        <v>727</v>
      </c>
      <c r="D42" s="560" t="s">
        <v>728</v>
      </c>
      <c r="E42" s="560" t="s">
        <v>729</v>
      </c>
      <c r="F42" s="563"/>
      <c r="G42" s="563"/>
      <c r="H42" s="576">
        <v>0</v>
      </c>
      <c r="I42" s="563">
        <v>1</v>
      </c>
      <c r="J42" s="563">
        <v>108.46</v>
      </c>
      <c r="K42" s="576">
        <v>1</v>
      </c>
      <c r="L42" s="563">
        <v>1</v>
      </c>
      <c r="M42" s="564">
        <v>108.46</v>
      </c>
    </row>
    <row r="43" spans="1:13" ht="14.4" customHeight="1" x14ac:dyDescent="0.3">
      <c r="A43" s="559" t="s">
        <v>1046</v>
      </c>
      <c r="B43" s="560" t="s">
        <v>1000</v>
      </c>
      <c r="C43" s="560" t="s">
        <v>1276</v>
      </c>
      <c r="D43" s="560" t="s">
        <v>713</v>
      </c>
      <c r="E43" s="560" t="s">
        <v>1277</v>
      </c>
      <c r="F43" s="563">
        <v>1</v>
      </c>
      <c r="G43" s="563">
        <v>0</v>
      </c>
      <c r="H43" s="576"/>
      <c r="I43" s="563"/>
      <c r="J43" s="563"/>
      <c r="K43" s="576"/>
      <c r="L43" s="563">
        <v>1</v>
      </c>
      <c r="M43" s="564">
        <v>0</v>
      </c>
    </row>
    <row r="44" spans="1:13" ht="14.4" customHeight="1" x14ac:dyDescent="0.3">
      <c r="A44" s="559" t="s">
        <v>1047</v>
      </c>
      <c r="B44" s="560" t="s">
        <v>981</v>
      </c>
      <c r="C44" s="560" t="s">
        <v>500</v>
      </c>
      <c r="D44" s="560" t="s">
        <v>501</v>
      </c>
      <c r="E44" s="560" t="s">
        <v>502</v>
      </c>
      <c r="F44" s="563"/>
      <c r="G44" s="563"/>
      <c r="H44" s="576">
        <v>0</v>
      </c>
      <c r="I44" s="563">
        <v>5</v>
      </c>
      <c r="J44" s="563">
        <v>952.4</v>
      </c>
      <c r="K44" s="576">
        <v>1</v>
      </c>
      <c r="L44" s="563">
        <v>5</v>
      </c>
      <c r="M44" s="564">
        <v>952.4</v>
      </c>
    </row>
    <row r="45" spans="1:13" ht="14.4" customHeight="1" x14ac:dyDescent="0.3">
      <c r="A45" s="559" t="s">
        <v>1047</v>
      </c>
      <c r="B45" s="560" t="s">
        <v>1749</v>
      </c>
      <c r="C45" s="560" t="s">
        <v>1355</v>
      </c>
      <c r="D45" s="560" t="s">
        <v>1356</v>
      </c>
      <c r="E45" s="560" t="s">
        <v>1357</v>
      </c>
      <c r="F45" s="563"/>
      <c r="G45" s="563"/>
      <c r="H45" s="576">
        <v>0</v>
      </c>
      <c r="I45" s="563">
        <v>2</v>
      </c>
      <c r="J45" s="563">
        <v>943.14</v>
      </c>
      <c r="K45" s="576">
        <v>1</v>
      </c>
      <c r="L45" s="563">
        <v>2</v>
      </c>
      <c r="M45" s="564">
        <v>943.14</v>
      </c>
    </row>
    <row r="46" spans="1:13" ht="14.4" customHeight="1" x14ac:dyDescent="0.3">
      <c r="A46" s="559" t="s">
        <v>1047</v>
      </c>
      <c r="B46" s="560" t="s">
        <v>1000</v>
      </c>
      <c r="C46" s="560" t="s">
        <v>1380</v>
      </c>
      <c r="D46" s="560" t="s">
        <v>1381</v>
      </c>
      <c r="E46" s="560" t="s">
        <v>1382</v>
      </c>
      <c r="F46" s="563">
        <v>1</v>
      </c>
      <c r="G46" s="563">
        <v>173.54</v>
      </c>
      <c r="H46" s="576">
        <v>1</v>
      </c>
      <c r="I46" s="563"/>
      <c r="J46" s="563"/>
      <c r="K46" s="576">
        <v>0</v>
      </c>
      <c r="L46" s="563">
        <v>1</v>
      </c>
      <c r="M46" s="564">
        <v>173.54</v>
      </c>
    </row>
    <row r="47" spans="1:13" ht="14.4" customHeight="1" x14ac:dyDescent="0.3">
      <c r="A47" s="559" t="s">
        <v>1047</v>
      </c>
      <c r="B47" s="560" t="s">
        <v>1000</v>
      </c>
      <c r="C47" s="560" t="s">
        <v>471</v>
      </c>
      <c r="D47" s="560" t="s">
        <v>1001</v>
      </c>
      <c r="E47" s="560" t="s">
        <v>1002</v>
      </c>
      <c r="F47" s="563">
        <v>7</v>
      </c>
      <c r="G47" s="563">
        <v>607.32000000000005</v>
      </c>
      <c r="H47" s="576">
        <v>1</v>
      </c>
      <c r="I47" s="563"/>
      <c r="J47" s="563"/>
      <c r="K47" s="576">
        <v>0</v>
      </c>
      <c r="L47" s="563">
        <v>7</v>
      </c>
      <c r="M47" s="564">
        <v>607.32000000000005</v>
      </c>
    </row>
    <row r="48" spans="1:13" ht="14.4" customHeight="1" x14ac:dyDescent="0.3">
      <c r="A48" s="559" t="s">
        <v>1047</v>
      </c>
      <c r="B48" s="560" t="s">
        <v>1000</v>
      </c>
      <c r="C48" s="560" t="s">
        <v>1127</v>
      </c>
      <c r="D48" s="560" t="s">
        <v>1128</v>
      </c>
      <c r="E48" s="560" t="s">
        <v>1129</v>
      </c>
      <c r="F48" s="563"/>
      <c r="G48" s="563"/>
      <c r="H48" s="576">
        <v>0</v>
      </c>
      <c r="I48" s="563">
        <v>14</v>
      </c>
      <c r="J48" s="563">
        <v>910.98</v>
      </c>
      <c r="K48" s="576">
        <v>1</v>
      </c>
      <c r="L48" s="563">
        <v>14</v>
      </c>
      <c r="M48" s="564">
        <v>910.98</v>
      </c>
    </row>
    <row r="49" spans="1:13" ht="14.4" customHeight="1" x14ac:dyDescent="0.3">
      <c r="A49" s="559" t="s">
        <v>1047</v>
      </c>
      <c r="B49" s="560" t="s">
        <v>1000</v>
      </c>
      <c r="C49" s="560" t="s">
        <v>727</v>
      </c>
      <c r="D49" s="560" t="s">
        <v>728</v>
      </c>
      <c r="E49" s="560" t="s">
        <v>729</v>
      </c>
      <c r="F49" s="563"/>
      <c r="G49" s="563"/>
      <c r="H49" s="576">
        <v>0</v>
      </c>
      <c r="I49" s="563">
        <v>42</v>
      </c>
      <c r="J49" s="563">
        <v>4555.3200000000006</v>
      </c>
      <c r="K49" s="576">
        <v>1</v>
      </c>
      <c r="L49" s="563">
        <v>42</v>
      </c>
      <c r="M49" s="564">
        <v>4555.3200000000006</v>
      </c>
    </row>
    <row r="50" spans="1:13" ht="14.4" customHeight="1" x14ac:dyDescent="0.3">
      <c r="A50" s="559" t="s">
        <v>1047</v>
      </c>
      <c r="B50" s="560" t="s">
        <v>1000</v>
      </c>
      <c r="C50" s="560" t="s">
        <v>608</v>
      </c>
      <c r="D50" s="560" t="s">
        <v>1005</v>
      </c>
      <c r="E50" s="560" t="s">
        <v>1006</v>
      </c>
      <c r="F50" s="563">
        <v>1</v>
      </c>
      <c r="G50" s="563">
        <v>108.46</v>
      </c>
      <c r="H50" s="576">
        <v>1</v>
      </c>
      <c r="I50" s="563"/>
      <c r="J50" s="563"/>
      <c r="K50" s="576">
        <v>0</v>
      </c>
      <c r="L50" s="563">
        <v>1</v>
      </c>
      <c r="M50" s="564">
        <v>108.46</v>
      </c>
    </row>
    <row r="51" spans="1:13" ht="14.4" customHeight="1" x14ac:dyDescent="0.3">
      <c r="A51" s="559" t="s">
        <v>1047</v>
      </c>
      <c r="B51" s="560" t="s">
        <v>1000</v>
      </c>
      <c r="C51" s="560" t="s">
        <v>723</v>
      </c>
      <c r="D51" s="560" t="s">
        <v>724</v>
      </c>
      <c r="E51" s="560" t="s">
        <v>1007</v>
      </c>
      <c r="F51" s="563"/>
      <c r="G51" s="563"/>
      <c r="H51" s="576">
        <v>0</v>
      </c>
      <c r="I51" s="563">
        <v>253</v>
      </c>
      <c r="J51" s="563">
        <v>32927.950000000004</v>
      </c>
      <c r="K51" s="576">
        <v>1</v>
      </c>
      <c r="L51" s="563">
        <v>253</v>
      </c>
      <c r="M51" s="564">
        <v>32927.950000000004</v>
      </c>
    </row>
    <row r="52" spans="1:13" ht="14.4" customHeight="1" x14ac:dyDescent="0.3">
      <c r="A52" s="559" t="s">
        <v>1047</v>
      </c>
      <c r="B52" s="560" t="s">
        <v>1000</v>
      </c>
      <c r="C52" s="560" t="s">
        <v>709</v>
      </c>
      <c r="D52" s="560" t="s">
        <v>710</v>
      </c>
      <c r="E52" s="560" t="s">
        <v>1008</v>
      </c>
      <c r="F52" s="563"/>
      <c r="G52" s="563"/>
      <c r="H52" s="576">
        <v>0</v>
      </c>
      <c r="I52" s="563">
        <v>8</v>
      </c>
      <c r="J52" s="563">
        <v>404.56</v>
      </c>
      <c r="K52" s="576">
        <v>1</v>
      </c>
      <c r="L52" s="563">
        <v>8</v>
      </c>
      <c r="M52" s="564">
        <v>404.56</v>
      </c>
    </row>
    <row r="53" spans="1:13" ht="14.4" customHeight="1" x14ac:dyDescent="0.3">
      <c r="A53" s="559" t="s">
        <v>1047</v>
      </c>
      <c r="B53" s="560" t="s">
        <v>1000</v>
      </c>
      <c r="C53" s="560" t="s">
        <v>712</v>
      </c>
      <c r="D53" s="560" t="s">
        <v>713</v>
      </c>
      <c r="E53" s="560" t="s">
        <v>1009</v>
      </c>
      <c r="F53" s="563"/>
      <c r="G53" s="563"/>
      <c r="H53" s="576">
        <v>0</v>
      </c>
      <c r="I53" s="563">
        <v>211</v>
      </c>
      <c r="J53" s="563">
        <v>18306.360000000008</v>
      </c>
      <c r="K53" s="576">
        <v>1</v>
      </c>
      <c r="L53" s="563">
        <v>211</v>
      </c>
      <c r="M53" s="564">
        <v>18306.360000000008</v>
      </c>
    </row>
    <row r="54" spans="1:13" ht="14.4" customHeight="1" x14ac:dyDescent="0.3">
      <c r="A54" s="559" t="s">
        <v>1047</v>
      </c>
      <c r="B54" s="560" t="s">
        <v>1000</v>
      </c>
      <c r="C54" s="560" t="s">
        <v>1073</v>
      </c>
      <c r="D54" s="560" t="s">
        <v>1074</v>
      </c>
      <c r="E54" s="560" t="s">
        <v>1007</v>
      </c>
      <c r="F54" s="563">
        <v>5</v>
      </c>
      <c r="G54" s="563">
        <v>650.75</v>
      </c>
      <c r="H54" s="576">
        <v>1</v>
      </c>
      <c r="I54" s="563"/>
      <c r="J54" s="563"/>
      <c r="K54" s="576">
        <v>0</v>
      </c>
      <c r="L54" s="563">
        <v>5</v>
      </c>
      <c r="M54" s="564">
        <v>650.75</v>
      </c>
    </row>
    <row r="55" spans="1:13" ht="14.4" customHeight="1" x14ac:dyDescent="0.3">
      <c r="A55" s="559" t="s">
        <v>1047</v>
      </c>
      <c r="B55" s="560" t="s">
        <v>1000</v>
      </c>
      <c r="C55" s="560" t="s">
        <v>1075</v>
      </c>
      <c r="D55" s="560" t="s">
        <v>1074</v>
      </c>
      <c r="E55" s="560" t="s">
        <v>1076</v>
      </c>
      <c r="F55" s="563">
        <v>1</v>
      </c>
      <c r="G55" s="563">
        <v>0</v>
      </c>
      <c r="H55" s="576"/>
      <c r="I55" s="563"/>
      <c r="J55" s="563"/>
      <c r="K55" s="576"/>
      <c r="L55" s="563">
        <v>1</v>
      </c>
      <c r="M55" s="564">
        <v>0</v>
      </c>
    </row>
    <row r="56" spans="1:13" ht="14.4" customHeight="1" x14ac:dyDescent="0.3">
      <c r="A56" s="559" t="s">
        <v>1047</v>
      </c>
      <c r="B56" s="560" t="s">
        <v>1000</v>
      </c>
      <c r="C56" s="560" t="s">
        <v>624</v>
      </c>
      <c r="D56" s="560" t="s">
        <v>1012</v>
      </c>
      <c r="E56" s="560" t="s">
        <v>1013</v>
      </c>
      <c r="F56" s="563">
        <v>8</v>
      </c>
      <c r="G56" s="563">
        <v>694.08</v>
      </c>
      <c r="H56" s="576">
        <v>1</v>
      </c>
      <c r="I56" s="563"/>
      <c r="J56" s="563"/>
      <c r="K56" s="576">
        <v>0</v>
      </c>
      <c r="L56" s="563">
        <v>8</v>
      </c>
      <c r="M56" s="564">
        <v>694.08</v>
      </c>
    </row>
    <row r="57" spans="1:13" ht="14.4" customHeight="1" x14ac:dyDescent="0.3">
      <c r="A57" s="559" t="s">
        <v>1047</v>
      </c>
      <c r="B57" s="560" t="s">
        <v>1000</v>
      </c>
      <c r="C57" s="560" t="s">
        <v>1281</v>
      </c>
      <c r="D57" s="560" t="s">
        <v>1001</v>
      </c>
      <c r="E57" s="560" t="s">
        <v>1002</v>
      </c>
      <c r="F57" s="563">
        <v>8</v>
      </c>
      <c r="G57" s="563">
        <v>694.08</v>
      </c>
      <c r="H57" s="576">
        <v>1</v>
      </c>
      <c r="I57" s="563"/>
      <c r="J57" s="563"/>
      <c r="K57" s="576">
        <v>0</v>
      </c>
      <c r="L57" s="563">
        <v>8</v>
      </c>
      <c r="M57" s="564">
        <v>694.08</v>
      </c>
    </row>
    <row r="58" spans="1:13" ht="14.4" customHeight="1" x14ac:dyDescent="0.3">
      <c r="A58" s="559" t="s">
        <v>1047</v>
      </c>
      <c r="B58" s="560" t="s">
        <v>1750</v>
      </c>
      <c r="C58" s="560" t="s">
        <v>1334</v>
      </c>
      <c r="D58" s="560" t="s">
        <v>1335</v>
      </c>
      <c r="E58" s="560" t="s">
        <v>1336</v>
      </c>
      <c r="F58" s="563"/>
      <c r="G58" s="563"/>
      <c r="H58" s="576">
        <v>0</v>
      </c>
      <c r="I58" s="563">
        <v>1</v>
      </c>
      <c r="J58" s="563">
        <v>222.25</v>
      </c>
      <c r="K58" s="576">
        <v>1</v>
      </c>
      <c r="L58" s="563">
        <v>1</v>
      </c>
      <c r="M58" s="564">
        <v>222.25</v>
      </c>
    </row>
    <row r="59" spans="1:13" ht="14.4" customHeight="1" x14ac:dyDescent="0.3">
      <c r="A59" s="559" t="s">
        <v>1047</v>
      </c>
      <c r="B59" s="560" t="s">
        <v>1022</v>
      </c>
      <c r="C59" s="560" t="s">
        <v>1327</v>
      </c>
      <c r="D59" s="560" t="s">
        <v>1328</v>
      </c>
      <c r="E59" s="560" t="s">
        <v>1329</v>
      </c>
      <c r="F59" s="563">
        <v>2</v>
      </c>
      <c r="G59" s="563">
        <v>50.06</v>
      </c>
      <c r="H59" s="576">
        <v>1</v>
      </c>
      <c r="I59" s="563"/>
      <c r="J59" s="563"/>
      <c r="K59" s="576">
        <v>0</v>
      </c>
      <c r="L59" s="563">
        <v>2</v>
      </c>
      <c r="M59" s="564">
        <v>50.06</v>
      </c>
    </row>
    <row r="60" spans="1:13" ht="14.4" customHeight="1" x14ac:dyDescent="0.3">
      <c r="A60" s="559" t="s">
        <v>1047</v>
      </c>
      <c r="B60" s="560" t="s">
        <v>1029</v>
      </c>
      <c r="C60" s="560" t="s">
        <v>1387</v>
      </c>
      <c r="D60" s="560" t="s">
        <v>1388</v>
      </c>
      <c r="E60" s="560" t="s">
        <v>1389</v>
      </c>
      <c r="F60" s="563"/>
      <c r="G60" s="563"/>
      <c r="H60" s="576"/>
      <c r="I60" s="563">
        <v>3</v>
      </c>
      <c r="J60" s="563">
        <v>0</v>
      </c>
      <c r="K60" s="576"/>
      <c r="L60" s="563">
        <v>3</v>
      </c>
      <c r="M60" s="564">
        <v>0</v>
      </c>
    </row>
    <row r="61" spans="1:13" ht="14.4" customHeight="1" x14ac:dyDescent="0.3">
      <c r="A61" s="559" t="s">
        <v>1055</v>
      </c>
      <c r="B61" s="560" t="s">
        <v>1751</v>
      </c>
      <c r="C61" s="560" t="s">
        <v>1706</v>
      </c>
      <c r="D61" s="560" t="s">
        <v>1707</v>
      </c>
      <c r="E61" s="560" t="s">
        <v>1708</v>
      </c>
      <c r="F61" s="563"/>
      <c r="G61" s="563"/>
      <c r="H61" s="576">
        <v>0</v>
      </c>
      <c r="I61" s="563">
        <v>2</v>
      </c>
      <c r="J61" s="563">
        <v>386.28</v>
      </c>
      <c r="K61" s="576">
        <v>1</v>
      </c>
      <c r="L61" s="563">
        <v>2</v>
      </c>
      <c r="M61" s="564">
        <v>386.28</v>
      </c>
    </row>
    <row r="62" spans="1:13" ht="14.4" customHeight="1" x14ac:dyDescent="0.3">
      <c r="A62" s="559" t="s">
        <v>1055</v>
      </c>
      <c r="B62" s="560" t="s">
        <v>1752</v>
      </c>
      <c r="C62" s="560" t="s">
        <v>1659</v>
      </c>
      <c r="D62" s="560" t="s">
        <v>1660</v>
      </c>
      <c r="E62" s="560" t="s">
        <v>1508</v>
      </c>
      <c r="F62" s="563">
        <v>7</v>
      </c>
      <c r="G62" s="563">
        <v>314.23</v>
      </c>
      <c r="H62" s="576">
        <v>1</v>
      </c>
      <c r="I62" s="563"/>
      <c r="J62" s="563"/>
      <c r="K62" s="576">
        <v>0</v>
      </c>
      <c r="L62" s="563">
        <v>7</v>
      </c>
      <c r="M62" s="564">
        <v>314.23</v>
      </c>
    </row>
    <row r="63" spans="1:13" ht="14.4" customHeight="1" x14ac:dyDescent="0.3">
      <c r="A63" s="559" t="s">
        <v>1055</v>
      </c>
      <c r="B63" s="560" t="s">
        <v>1000</v>
      </c>
      <c r="C63" s="560" t="s">
        <v>471</v>
      </c>
      <c r="D63" s="560" t="s">
        <v>1001</v>
      </c>
      <c r="E63" s="560" t="s">
        <v>1002</v>
      </c>
      <c r="F63" s="563">
        <v>6</v>
      </c>
      <c r="G63" s="563">
        <v>520.56000000000006</v>
      </c>
      <c r="H63" s="576">
        <v>1</v>
      </c>
      <c r="I63" s="563"/>
      <c r="J63" s="563"/>
      <c r="K63" s="576">
        <v>0</v>
      </c>
      <c r="L63" s="563">
        <v>6</v>
      </c>
      <c r="M63" s="564">
        <v>520.56000000000006</v>
      </c>
    </row>
    <row r="64" spans="1:13" ht="14.4" customHeight="1" x14ac:dyDescent="0.3">
      <c r="A64" s="559" t="s">
        <v>1055</v>
      </c>
      <c r="B64" s="560" t="s">
        <v>1000</v>
      </c>
      <c r="C64" s="560" t="s">
        <v>727</v>
      </c>
      <c r="D64" s="560" t="s">
        <v>728</v>
      </c>
      <c r="E64" s="560" t="s">
        <v>729</v>
      </c>
      <c r="F64" s="563"/>
      <c r="G64" s="563"/>
      <c r="H64" s="576">
        <v>0</v>
      </c>
      <c r="I64" s="563">
        <v>13</v>
      </c>
      <c r="J64" s="563">
        <v>1409.98</v>
      </c>
      <c r="K64" s="576">
        <v>1</v>
      </c>
      <c r="L64" s="563">
        <v>13</v>
      </c>
      <c r="M64" s="564">
        <v>1409.98</v>
      </c>
    </row>
    <row r="65" spans="1:13" ht="14.4" customHeight="1" x14ac:dyDescent="0.3">
      <c r="A65" s="559" t="s">
        <v>1055</v>
      </c>
      <c r="B65" s="560" t="s">
        <v>1000</v>
      </c>
      <c r="C65" s="560" t="s">
        <v>723</v>
      </c>
      <c r="D65" s="560" t="s">
        <v>724</v>
      </c>
      <c r="E65" s="560" t="s">
        <v>1007</v>
      </c>
      <c r="F65" s="563"/>
      <c r="G65" s="563"/>
      <c r="H65" s="576">
        <v>0</v>
      </c>
      <c r="I65" s="563">
        <v>86</v>
      </c>
      <c r="J65" s="563">
        <v>11192.900000000005</v>
      </c>
      <c r="K65" s="576">
        <v>1</v>
      </c>
      <c r="L65" s="563">
        <v>86</v>
      </c>
      <c r="M65" s="564">
        <v>11192.900000000005</v>
      </c>
    </row>
    <row r="66" spans="1:13" ht="14.4" customHeight="1" x14ac:dyDescent="0.3">
      <c r="A66" s="559" t="s">
        <v>1055</v>
      </c>
      <c r="B66" s="560" t="s">
        <v>1000</v>
      </c>
      <c r="C66" s="560" t="s">
        <v>709</v>
      </c>
      <c r="D66" s="560" t="s">
        <v>710</v>
      </c>
      <c r="E66" s="560" t="s">
        <v>1008</v>
      </c>
      <c r="F66" s="563"/>
      <c r="G66" s="563"/>
      <c r="H66" s="576">
        <v>0</v>
      </c>
      <c r="I66" s="563">
        <v>1</v>
      </c>
      <c r="J66" s="563">
        <v>50.57</v>
      </c>
      <c r="K66" s="576">
        <v>1</v>
      </c>
      <c r="L66" s="563">
        <v>1</v>
      </c>
      <c r="M66" s="564">
        <v>50.57</v>
      </c>
    </row>
    <row r="67" spans="1:13" ht="14.4" customHeight="1" x14ac:dyDescent="0.3">
      <c r="A67" s="559" t="s">
        <v>1055</v>
      </c>
      <c r="B67" s="560" t="s">
        <v>1000</v>
      </c>
      <c r="C67" s="560" t="s">
        <v>712</v>
      </c>
      <c r="D67" s="560" t="s">
        <v>713</v>
      </c>
      <c r="E67" s="560" t="s">
        <v>1009</v>
      </c>
      <c r="F67" s="563"/>
      <c r="G67" s="563"/>
      <c r="H67" s="576">
        <v>0</v>
      </c>
      <c r="I67" s="563">
        <v>71</v>
      </c>
      <c r="J67" s="563">
        <v>6159.96</v>
      </c>
      <c r="K67" s="576">
        <v>1</v>
      </c>
      <c r="L67" s="563">
        <v>71</v>
      </c>
      <c r="M67" s="564">
        <v>6159.96</v>
      </c>
    </row>
    <row r="68" spans="1:13" ht="14.4" customHeight="1" x14ac:dyDescent="0.3">
      <c r="A68" s="559" t="s">
        <v>1055</v>
      </c>
      <c r="B68" s="560" t="s">
        <v>1019</v>
      </c>
      <c r="C68" s="560" t="s">
        <v>1480</v>
      </c>
      <c r="D68" s="560" t="s">
        <v>698</v>
      </c>
      <c r="E68" s="560" t="s">
        <v>1481</v>
      </c>
      <c r="F68" s="563"/>
      <c r="G68" s="563"/>
      <c r="H68" s="576">
        <v>0</v>
      </c>
      <c r="I68" s="563">
        <v>1</v>
      </c>
      <c r="J68" s="563">
        <v>193.26</v>
      </c>
      <c r="K68" s="576">
        <v>1</v>
      </c>
      <c r="L68" s="563">
        <v>1</v>
      </c>
      <c r="M68" s="564">
        <v>193.26</v>
      </c>
    </row>
    <row r="69" spans="1:13" ht="14.4" customHeight="1" x14ac:dyDescent="0.3">
      <c r="A69" s="559" t="s">
        <v>1048</v>
      </c>
      <c r="B69" s="560" t="s">
        <v>1753</v>
      </c>
      <c r="C69" s="560" t="s">
        <v>1423</v>
      </c>
      <c r="D69" s="560" t="s">
        <v>1424</v>
      </c>
      <c r="E69" s="560" t="s">
        <v>1425</v>
      </c>
      <c r="F69" s="563">
        <v>1</v>
      </c>
      <c r="G69" s="563">
        <v>0</v>
      </c>
      <c r="H69" s="576"/>
      <c r="I69" s="563"/>
      <c r="J69" s="563"/>
      <c r="K69" s="576"/>
      <c r="L69" s="563">
        <v>1</v>
      </c>
      <c r="M69" s="564">
        <v>0</v>
      </c>
    </row>
    <row r="70" spans="1:13" ht="14.4" customHeight="1" x14ac:dyDescent="0.3">
      <c r="A70" s="559" t="s">
        <v>1048</v>
      </c>
      <c r="B70" s="560" t="s">
        <v>1019</v>
      </c>
      <c r="C70" s="560" t="s">
        <v>1426</v>
      </c>
      <c r="D70" s="560" t="s">
        <v>698</v>
      </c>
      <c r="E70" s="560" t="s">
        <v>1427</v>
      </c>
      <c r="F70" s="563"/>
      <c r="G70" s="563"/>
      <c r="H70" s="576">
        <v>0</v>
      </c>
      <c r="I70" s="563">
        <v>1</v>
      </c>
      <c r="J70" s="563">
        <v>48.31</v>
      </c>
      <c r="K70" s="576">
        <v>1</v>
      </c>
      <c r="L70" s="563">
        <v>1</v>
      </c>
      <c r="M70" s="564">
        <v>48.31</v>
      </c>
    </row>
    <row r="71" spans="1:13" ht="14.4" customHeight="1" x14ac:dyDescent="0.3">
      <c r="A71" s="559" t="s">
        <v>1048</v>
      </c>
      <c r="B71" s="560" t="s">
        <v>1019</v>
      </c>
      <c r="C71" s="560" t="s">
        <v>1428</v>
      </c>
      <c r="D71" s="560" t="s">
        <v>1429</v>
      </c>
      <c r="E71" s="560" t="s">
        <v>1430</v>
      </c>
      <c r="F71" s="563">
        <v>1</v>
      </c>
      <c r="G71" s="563">
        <v>96.63</v>
      </c>
      <c r="H71" s="576">
        <v>1</v>
      </c>
      <c r="I71" s="563"/>
      <c r="J71" s="563"/>
      <c r="K71" s="576">
        <v>0</v>
      </c>
      <c r="L71" s="563">
        <v>1</v>
      </c>
      <c r="M71" s="564">
        <v>96.63</v>
      </c>
    </row>
    <row r="72" spans="1:13" ht="14.4" customHeight="1" x14ac:dyDescent="0.3">
      <c r="A72" s="559" t="s">
        <v>1049</v>
      </c>
      <c r="B72" s="560" t="s">
        <v>1740</v>
      </c>
      <c r="C72" s="560" t="s">
        <v>1465</v>
      </c>
      <c r="D72" s="560" t="s">
        <v>1095</v>
      </c>
      <c r="E72" s="560"/>
      <c r="F72" s="563">
        <v>2</v>
      </c>
      <c r="G72" s="563">
        <v>2985.16</v>
      </c>
      <c r="H72" s="576">
        <v>1</v>
      </c>
      <c r="I72" s="563"/>
      <c r="J72" s="563"/>
      <c r="K72" s="576">
        <v>0</v>
      </c>
      <c r="L72" s="563">
        <v>2</v>
      </c>
      <c r="M72" s="564">
        <v>2985.16</v>
      </c>
    </row>
    <row r="73" spans="1:13" ht="14.4" customHeight="1" x14ac:dyDescent="0.3">
      <c r="A73" s="559" t="s">
        <v>1049</v>
      </c>
      <c r="B73" s="560" t="s">
        <v>1740</v>
      </c>
      <c r="C73" s="560" t="s">
        <v>1468</v>
      </c>
      <c r="D73" s="560" t="s">
        <v>1469</v>
      </c>
      <c r="E73" s="560" t="s">
        <v>1467</v>
      </c>
      <c r="F73" s="563">
        <v>1</v>
      </c>
      <c r="G73" s="563">
        <v>1492.58</v>
      </c>
      <c r="H73" s="576">
        <v>1</v>
      </c>
      <c r="I73" s="563"/>
      <c r="J73" s="563"/>
      <c r="K73" s="576">
        <v>0</v>
      </c>
      <c r="L73" s="563">
        <v>1</v>
      </c>
      <c r="M73" s="564">
        <v>1492.58</v>
      </c>
    </row>
    <row r="74" spans="1:13" ht="14.4" customHeight="1" x14ac:dyDescent="0.3">
      <c r="A74" s="559" t="s">
        <v>1049</v>
      </c>
      <c r="B74" s="560" t="s">
        <v>1754</v>
      </c>
      <c r="C74" s="560" t="s">
        <v>1461</v>
      </c>
      <c r="D74" s="560" t="s">
        <v>1462</v>
      </c>
      <c r="E74" s="560" t="s">
        <v>1259</v>
      </c>
      <c r="F74" s="563">
        <v>2</v>
      </c>
      <c r="G74" s="563">
        <v>84.36</v>
      </c>
      <c r="H74" s="576">
        <v>1</v>
      </c>
      <c r="I74" s="563"/>
      <c r="J74" s="563"/>
      <c r="K74" s="576">
        <v>0</v>
      </c>
      <c r="L74" s="563">
        <v>2</v>
      </c>
      <c r="M74" s="564">
        <v>84.36</v>
      </c>
    </row>
    <row r="75" spans="1:13" ht="14.4" customHeight="1" x14ac:dyDescent="0.3">
      <c r="A75" s="559" t="s">
        <v>1049</v>
      </c>
      <c r="B75" s="560" t="s">
        <v>1755</v>
      </c>
      <c r="C75" s="560" t="s">
        <v>1442</v>
      </c>
      <c r="D75" s="560" t="s">
        <v>1443</v>
      </c>
      <c r="E75" s="560" t="s">
        <v>1444</v>
      </c>
      <c r="F75" s="563"/>
      <c r="G75" s="563"/>
      <c r="H75" s="576">
        <v>0</v>
      </c>
      <c r="I75" s="563">
        <v>3</v>
      </c>
      <c r="J75" s="563">
        <v>125.67</v>
      </c>
      <c r="K75" s="576">
        <v>1</v>
      </c>
      <c r="L75" s="563">
        <v>3</v>
      </c>
      <c r="M75" s="564">
        <v>125.67</v>
      </c>
    </row>
    <row r="76" spans="1:13" ht="14.4" customHeight="1" x14ac:dyDescent="0.3">
      <c r="A76" s="559" t="s">
        <v>1049</v>
      </c>
      <c r="B76" s="560" t="s">
        <v>1755</v>
      </c>
      <c r="C76" s="560" t="s">
        <v>1445</v>
      </c>
      <c r="D76" s="560" t="s">
        <v>1443</v>
      </c>
      <c r="E76" s="560" t="s">
        <v>1446</v>
      </c>
      <c r="F76" s="563"/>
      <c r="G76" s="563"/>
      <c r="H76" s="576">
        <v>0</v>
      </c>
      <c r="I76" s="563">
        <v>1</v>
      </c>
      <c r="J76" s="563">
        <v>146.63</v>
      </c>
      <c r="K76" s="576">
        <v>1</v>
      </c>
      <c r="L76" s="563">
        <v>1</v>
      </c>
      <c r="M76" s="564">
        <v>146.63</v>
      </c>
    </row>
    <row r="77" spans="1:13" ht="14.4" customHeight="1" x14ac:dyDescent="0.3">
      <c r="A77" s="559" t="s">
        <v>1049</v>
      </c>
      <c r="B77" s="560" t="s">
        <v>1756</v>
      </c>
      <c r="C77" s="560" t="s">
        <v>1483</v>
      </c>
      <c r="D77" s="560" t="s">
        <v>1484</v>
      </c>
      <c r="E77" s="560" t="s">
        <v>1485</v>
      </c>
      <c r="F77" s="563">
        <v>1</v>
      </c>
      <c r="G77" s="563">
        <v>0</v>
      </c>
      <c r="H77" s="576"/>
      <c r="I77" s="563"/>
      <c r="J77" s="563"/>
      <c r="K77" s="576"/>
      <c r="L77" s="563">
        <v>1</v>
      </c>
      <c r="M77" s="564">
        <v>0</v>
      </c>
    </row>
    <row r="78" spans="1:13" ht="14.4" customHeight="1" x14ac:dyDescent="0.3">
      <c r="A78" s="559" t="s">
        <v>1049</v>
      </c>
      <c r="B78" s="560" t="s">
        <v>1757</v>
      </c>
      <c r="C78" s="560" t="s">
        <v>1475</v>
      </c>
      <c r="D78" s="560" t="s">
        <v>1476</v>
      </c>
      <c r="E78" s="560" t="s">
        <v>999</v>
      </c>
      <c r="F78" s="563"/>
      <c r="G78" s="563"/>
      <c r="H78" s="576">
        <v>0</v>
      </c>
      <c r="I78" s="563">
        <v>1</v>
      </c>
      <c r="J78" s="563">
        <v>83.54</v>
      </c>
      <c r="K78" s="576">
        <v>1</v>
      </c>
      <c r="L78" s="563">
        <v>1</v>
      </c>
      <c r="M78" s="564">
        <v>83.54</v>
      </c>
    </row>
    <row r="79" spans="1:13" ht="14.4" customHeight="1" x14ac:dyDescent="0.3">
      <c r="A79" s="559" t="s">
        <v>1049</v>
      </c>
      <c r="B79" s="560" t="s">
        <v>1743</v>
      </c>
      <c r="C79" s="560" t="s">
        <v>1165</v>
      </c>
      <c r="D79" s="560" t="s">
        <v>1166</v>
      </c>
      <c r="E79" s="560" t="s">
        <v>1167</v>
      </c>
      <c r="F79" s="563"/>
      <c r="G79" s="563"/>
      <c r="H79" s="576">
        <v>0</v>
      </c>
      <c r="I79" s="563">
        <v>1</v>
      </c>
      <c r="J79" s="563">
        <v>435.3</v>
      </c>
      <c r="K79" s="576">
        <v>1</v>
      </c>
      <c r="L79" s="563">
        <v>1</v>
      </c>
      <c r="M79" s="564">
        <v>435.3</v>
      </c>
    </row>
    <row r="80" spans="1:13" ht="14.4" customHeight="1" x14ac:dyDescent="0.3">
      <c r="A80" s="559" t="s">
        <v>1049</v>
      </c>
      <c r="B80" s="560" t="s">
        <v>1000</v>
      </c>
      <c r="C80" s="560" t="s">
        <v>471</v>
      </c>
      <c r="D80" s="560" t="s">
        <v>1001</v>
      </c>
      <c r="E80" s="560" t="s">
        <v>1002</v>
      </c>
      <c r="F80" s="563">
        <v>19</v>
      </c>
      <c r="G80" s="563">
        <v>1648.44</v>
      </c>
      <c r="H80" s="576">
        <v>1</v>
      </c>
      <c r="I80" s="563"/>
      <c r="J80" s="563"/>
      <c r="K80" s="576">
        <v>0</v>
      </c>
      <c r="L80" s="563">
        <v>19</v>
      </c>
      <c r="M80" s="564">
        <v>1648.44</v>
      </c>
    </row>
    <row r="81" spans="1:13" ht="14.4" customHeight="1" x14ac:dyDescent="0.3">
      <c r="A81" s="559" t="s">
        <v>1049</v>
      </c>
      <c r="B81" s="560" t="s">
        <v>1000</v>
      </c>
      <c r="C81" s="560" t="s">
        <v>1127</v>
      </c>
      <c r="D81" s="560" t="s">
        <v>1128</v>
      </c>
      <c r="E81" s="560" t="s">
        <v>1129</v>
      </c>
      <c r="F81" s="563"/>
      <c r="G81" s="563"/>
      <c r="H81" s="576">
        <v>0</v>
      </c>
      <c r="I81" s="563">
        <v>5</v>
      </c>
      <c r="J81" s="563">
        <v>325.34999999999997</v>
      </c>
      <c r="K81" s="576">
        <v>1</v>
      </c>
      <c r="L81" s="563">
        <v>5</v>
      </c>
      <c r="M81" s="564">
        <v>325.34999999999997</v>
      </c>
    </row>
    <row r="82" spans="1:13" ht="14.4" customHeight="1" x14ac:dyDescent="0.3">
      <c r="A82" s="559" t="s">
        <v>1049</v>
      </c>
      <c r="B82" s="560" t="s">
        <v>1000</v>
      </c>
      <c r="C82" s="560" t="s">
        <v>727</v>
      </c>
      <c r="D82" s="560" t="s">
        <v>728</v>
      </c>
      <c r="E82" s="560" t="s">
        <v>729</v>
      </c>
      <c r="F82" s="563"/>
      <c r="G82" s="563"/>
      <c r="H82" s="576">
        <v>0</v>
      </c>
      <c r="I82" s="563">
        <v>19</v>
      </c>
      <c r="J82" s="563">
        <v>2060.7400000000002</v>
      </c>
      <c r="K82" s="576">
        <v>1</v>
      </c>
      <c r="L82" s="563">
        <v>19</v>
      </c>
      <c r="M82" s="564">
        <v>2060.7400000000002</v>
      </c>
    </row>
    <row r="83" spans="1:13" ht="14.4" customHeight="1" x14ac:dyDescent="0.3">
      <c r="A83" s="559" t="s">
        <v>1049</v>
      </c>
      <c r="B83" s="560" t="s">
        <v>1000</v>
      </c>
      <c r="C83" s="560" t="s">
        <v>1383</v>
      </c>
      <c r="D83" s="560" t="s">
        <v>1384</v>
      </c>
      <c r="E83" s="560" t="s">
        <v>1385</v>
      </c>
      <c r="F83" s="563">
        <v>1</v>
      </c>
      <c r="G83" s="563">
        <v>65.069999999999993</v>
      </c>
      <c r="H83" s="576">
        <v>1</v>
      </c>
      <c r="I83" s="563"/>
      <c r="J83" s="563"/>
      <c r="K83" s="576">
        <v>0</v>
      </c>
      <c r="L83" s="563">
        <v>1</v>
      </c>
      <c r="M83" s="564">
        <v>65.069999999999993</v>
      </c>
    </row>
    <row r="84" spans="1:13" ht="14.4" customHeight="1" x14ac:dyDescent="0.3">
      <c r="A84" s="559" t="s">
        <v>1049</v>
      </c>
      <c r="B84" s="560" t="s">
        <v>1000</v>
      </c>
      <c r="C84" s="560" t="s">
        <v>608</v>
      </c>
      <c r="D84" s="560" t="s">
        <v>1005</v>
      </c>
      <c r="E84" s="560" t="s">
        <v>1006</v>
      </c>
      <c r="F84" s="563">
        <v>5</v>
      </c>
      <c r="G84" s="563">
        <v>542.29999999999995</v>
      </c>
      <c r="H84" s="576">
        <v>1</v>
      </c>
      <c r="I84" s="563"/>
      <c r="J84" s="563"/>
      <c r="K84" s="576">
        <v>0</v>
      </c>
      <c r="L84" s="563">
        <v>5</v>
      </c>
      <c r="M84" s="564">
        <v>542.29999999999995</v>
      </c>
    </row>
    <row r="85" spans="1:13" ht="14.4" customHeight="1" x14ac:dyDescent="0.3">
      <c r="A85" s="559" t="s">
        <v>1049</v>
      </c>
      <c r="B85" s="560" t="s">
        <v>1000</v>
      </c>
      <c r="C85" s="560" t="s">
        <v>723</v>
      </c>
      <c r="D85" s="560" t="s">
        <v>724</v>
      </c>
      <c r="E85" s="560" t="s">
        <v>1007</v>
      </c>
      <c r="F85" s="563"/>
      <c r="G85" s="563"/>
      <c r="H85" s="576">
        <v>0</v>
      </c>
      <c r="I85" s="563">
        <v>158</v>
      </c>
      <c r="J85" s="563">
        <v>20563.700000000008</v>
      </c>
      <c r="K85" s="576">
        <v>1</v>
      </c>
      <c r="L85" s="563">
        <v>158</v>
      </c>
      <c r="M85" s="564">
        <v>20563.700000000008</v>
      </c>
    </row>
    <row r="86" spans="1:13" ht="14.4" customHeight="1" x14ac:dyDescent="0.3">
      <c r="A86" s="559" t="s">
        <v>1049</v>
      </c>
      <c r="B86" s="560" t="s">
        <v>1000</v>
      </c>
      <c r="C86" s="560" t="s">
        <v>709</v>
      </c>
      <c r="D86" s="560" t="s">
        <v>710</v>
      </c>
      <c r="E86" s="560" t="s">
        <v>1008</v>
      </c>
      <c r="F86" s="563"/>
      <c r="G86" s="563"/>
      <c r="H86" s="576">
        <v>0</v>
      </c>
      <c r="I86" s="563">
        <v>6</v>
      </c>
      <c r="J86" s="563">
        <v>303.42</v>
      </c>
      <c r="K86" s="576">
        <v>1</v>
      </c>
      <c r="L86" s="563">
        <v>6</v>
      </c>
      <c r="M86" s="564">
        <v>303.42</v>
      </c>
    </row>
    <row r="87" spans="1:13" ht="14.4" customHeight="1" x14ac:dyDescent="0.3">
      <c r="A87" s="559" t="s">
        <v>1049</v>
      </c>
      <c r="B87" s="560" t="s">
        <v>1000</v>
      </c>
      <c r="C87" s="560" t="s">
        <v>712</v>
      </c>
      <c r="D87" s="560" t="s">
        <v>713</v>
      </c>
      <c r="E87" s="560" t="s">
        <v>1009</v>
      </c>
      <c r="F87" s="563"/>
      <c r="G87" s="563"/>
      <c r="H87" s="576">
        <v>0</v>
      </c>
      <c r="I87" s="563">
        <v>149</v>
      </c>
      <c r="J87" s="563">
        <v>12927.240000000002</v>
      </c>
      <c r="K87" s="576">
        <v>1</v>
      </c>
      <c r="L87" s="563">
        <v>149</v>
      </c>
      <c r="M87" s="564">
        <v>12927.240000000002</v>
      </c>
    </row>
    <row r="88" spans="1:13" ht="14.4" customHeight="1" x14ac:dyDescent="0.3">
      <c r="A88" s="559" t="s">
        <v>1049</v>
      </c>
      <c r="B88" s="560" t="s">
        <v>1000</v>
      </c>
      <c r="C88" s="560" t="s">
        <v>612</v>
      </c>
      <c r="D88" s="560" t="s">
        <v>1010</v>
      </c>
      <c r="E88" s="560" t="s">
        <v>1011</v>
      </c>
      <c r="F88" s="563">
        <v>1</v>
      </c>
      <c r="G88" s="563">
        <v>50.57</v>
      </c>
      <c r="H88" s="576">
        <v>1</v>
      </c>
      <c r="I88" s="563"/>
      <c r="J88" s="563"/>
      <c r="K88" s="576">
        <v>0</v>
      </c>
      <c r="L88" s="563">
        <v>1</v>
      </c>
      <c r="M88" s="564">
        <v>50.57</v>
      </c>
    </row>
    <row r="89" spans="1:13" ht="14.4" customHeight="1" x14ac:dyDescent="0.3">
      <c r="A89" s="559" t="s">
        <v>1049</v>
      </c>
      <c r="B89" s="560" t="s">
        <v>1000</v>
      </c>
      <c r="C89" s="560" t="s">
        <v>1073</v>
      </c>
      <c r="D89" s="560" t="s">
        <v>1074</v>
      </c>
      <c r="E89" s="560" t="s">
        <v>1007</v>
      </c>
      <c r="F89" s="563">
        <v>4</v>
      </c>
      <c r="G89" s="563">
        <v>520.6</v>
      </c>
      <c r="H89" s="576">
        <v>1</v>
      </c>
      <c r="I89" s="563"/>
      <c r="J89" s="563"/>
      <c r="K89" s="576">
        <v>0</v>
      </c>
      <c r="L89" s="563">
        <v>4</v>
      </c>
      <c r="M89" s="564">
        <v>520.6</v>
      </c>
    </row>
    <row r="90" spans="1:13" ht="14.4" customHeight="1" x14ac:dyDescent="0.3">
      <c r="A90" s="559" t="s">
        <v>1049</v>
      </c>
      <c r="B90" s="560" t="s">
        <v>1000</v>
      </c>
      <c r="C90" s="560" t="s">
        <v>624</v>
      </c>
      <c r="D90" s="560" t="s">
        <v>1012</v>
      </c>
      <c r="E90" s="560" t="s">
        <v>1013</v>
      </c>
      <c r="F90" s="563">
        <v>10</v>
      </c>
      <c r="G90" s="563">
        <v>867.6</v>
      </c>
      <c r="H90" s="576">
        <v>1</v>
      </c>
      <c r="I90" s="563"/>
      <c r="J90" s="563"/>
      <c r="K90" s="576">
        <v>0</v>
      </c>
      <c r="L90" s="563">
        <v>10</v>
      </c>
      <c r="M90" s="564">
        <v>867.6</v>
      </c>
    </row>
    <row r="91" spans="1:13" ht="14.4" customHeight="1" x14ac:dyDescent="0.3">
      <c r="A91" s="559" t="s">
        <v>1049</v>
      </c>
      <c r="B91" s="560" t="s">
        <v>1000</v>
      </c>
      <c r="C91" s="560" t="s">
        <v>1281</v>
      </c>
      <c r="D91" s="560" t="s">
        <v>1001</v>
      </c>
      <c r="E91" s="560" t="s">
        <v>1002</v>
      </c>
      <c r="F91" s="563">
        <v>10</v>
      </c>
      <c r="G91" s="563">
        <v>867.60000000000014</v>
      </c>
      <c r="H91" s="576">
        <v>1</v>
      </c>
      <c r="I91" s="563"/>
      <c r="J91" s="563"/>
      <c r="K91" s="576">
        <v>0</v>
      </c>
      <c r="L91" s="563">
        <v>10</v>
      </c>
      <c r="M91" s="564">
        <v>867.60000000000014</v>
      </c>
    </row>
    <row r="92" spans="1:13" ht="14.4" customHeight="1" x14ac:dyDescent="0.3">
      <c r="A92" s="559" t="s">
        <v>1049</v>
      </c>
      <c r="B92" s="560" t="s">
        <v>1750</v>
      </c>
      <c r="C92" s="560" t="s">
        <v>1439</v>
      </c>
      <c r="D92" s="560" t="s">
        <v>1440</v>
      </c>
      <c r="E92" s="560" t="s">
        <v>1336</v>
      </c>
      <c r="F92" s="563">
        <v>1</v>
      </c>
      <c r="G92" s="563">
        <v>222.25</v>
      </c>
      <c r="H92" s="576">
        <v>1</v>
      </c>
      <c r="I92" s="563"/>
      <c r="J92" s="563"/>
      <c r="K92" s="576">
        <v>0</v>
      </c>
      <c r="L92" s="563">
        <v>1</v>
      </c>
      <c r="M92" s="564">
        <v>222.25</v>
      </c>
    </row>
    <row r="93" spans="1:13" ht="14.4" customHeight="1" x14ac:dyDescent="0.3">
      <c r="A93" s="559" t="s">
        <v>1049</v>
      </c>
      <c r="B93" s="560" t="s">
        <v>1750</v>
      </c>
      <c r="C93" s="560" t="s">
        <v>1334</v>
      </c>
      <c r="D93" s="560" t="s">
        <v>1335</v>
      </c>
      <c r="E93" s="560" t="s">
        <v>1336</v>
      </c>
      <c r="F93" s="563"/>
      <c r="G93" s="563"/>
      <c r="H93" s="576">
        <v>0</v>
      </c>
      <c r="I93" s="563">
        <v>1</v>
      </c>
      <c r="J93" s="563">
        <v>222.25</v>
      </c>
      <c r="K93" s="576">
        <v>1</v>
      </c>
      <c r="L93" s="563">
        <v>1</v>
      </c>
      <c r="M93" s="564">
        <v>222.25</v>
      </c>
    </row>
    <row r="94" spans="1:13" ht="14.4" customHeight="1" x14ac:dyDescent="0.3">
      <c r="A94" s="559" t="s">
        <v>1049</v>
      </c>
      <c r="B94" s="560" t="s">
        <v>1019</v>
      </c>
      <c r="C94" s="560" t="s">
        <v>1480</v>
      </c>
      <c r="D94" s="560" t="s">
        <v>698</v>
      </c>
      <c r="E94" s="560" t="s">
        <v>1481</v>
      </c>
      <c r="F94" s="563"/>
      <c r="G94" s="563"/>
      <c r="H94" s="576">
        <v>0</v>
      </c>
      <c r="I94" s="563">
        <v>1</v>
      </c>
      <c r="J94" s="563">
        <v>193.26</v>
      </c>
      <c r="K94" s="576">
        <v>1</v>
      </c>
      <c r="L94" s="563">
        <v>1</v>
      </c>
      <c r="M94" s="564">
        <v>193.26</v>
      </c>
    </row>
    <row r="95" spans="1:13" ht="14.4" customHeight="1" x14ac:dyDescent="0.3">
      <c r="A95" s="559" t="s">
        <v>1049</v>
      </c>
      <c r="B95" s="560" t="s">
        <v>1758</v>
      </c>
      <c r="C95" s="560" t="s">
        <v>1433</v>
      </c>
      <c r="D95" s="560" t="s">
        <v>1434</v>
      </c>
      <c r="E95" s="560" t="s">
        <v>1435</v>
      </c>
      <c r="F95" s="563"/>
      <c r="G95" s="563"/>
      <c r="H95" s="576">
        <v>0</v>
      </c>
      <c r="I95" s="563">
        <v>2</v>
      </c>
      <c r="J95" s="563">
        <v>179.2</v>
      </c>
      <c r="K95" s="576">
        <v>1</v>
      </c>
      <c r="L95" s="563">
        <v>2</v>
      </c>
      <c r="M95" s="564">
        <v>179.2</v>
      </c>
    </row>
    <row r="96" spans="1:13" ht="14.4" customHeight="1" x14ac:dyDescent="0.3">
      <c r="A96" s="559" t="s">
        <v>1049</v>
      </c>
      <c r="B96" s="560" t="s">
        <v>1758</v>
      </c>
      <c r="C96" s="560" t="s">
        <v>1436</v>
      </c>
      <c r="D96" s="560" t="s">
        <v>1437</v>
      </c>
      <c r="E96" s="560" t="s">
        <v>1438</v>
      </c>
      <c r="F96" s="563">
        <v>2</v>
      </c>
      <c r="G96" s="563">
        <v>95.26</v>
      </c>
      <c r="H96" s="576">
        <v>1</v>
      </c>
      <c r="I96" s="563"/>
      <c r="J96" s="563"/>
      <c r="K96" s="576">
        <v>0</v>
      </c>
      <c r="L96" s="563">
        <v>2</v>
      </c>
      <c r="M96" s="564">
        <v>95.26</v>
      </c>
    </row>
    <row r="97" spans="1:13" ht="14.4" customHeight="1" x14ac:dyDescent="0.3">
      <c r="A97" s="559" t="s">
        <v>1049</v>
      </c>
      <c r="B97" s="560" t="s">
        <v>1759</v>
      </c>
      <c r="C97" s="560" t="s">
        <v>1494</v>
      </c>
      <c r="D97" s="560" t="s">
        <v>1495</v>
      </c>
      <c r="E97" s="560" t="s">
        <v>985</v>
      </c>
      <c r="F97" s="563">
        <v>2</v>
      </c>
      <c r="G97" s="563">
        <v>0</v>
      </c>
      <c r="H97" s="576"/>
      <c r="I97" s="563"/>
      <c r="J97" s="563"/>
      <c r="K97" s="576"/>
      <c r="L97" s="563">
        <v>2</v>
      </c>
      <c r="M97" s="564">
        <v>0</v>
      </c>
    </row>
    <row r="98" spans="1:13" ht="14.4" customHeight="1" x14ac:dyDescent="0.3">
      <c r="A98" s="559" t="s">
        <v>1050</v>
      </c>
      <c r="B98" s="560" t="s">
        <v>1000</v>
      </c>
      <c r="C98" s="560" t="s">
        <v>712</v>
      </c>
      <c r="D98" s="560" t="s">
        <v>713</v>
      </c>
      <c r="E98" s="560" t="s">
        <v>1009</v>
      </c>
      <c r="F98" s="563"/>
      <c r="G98" s="563"/>
      <c r="H98" s="576">
        <v>0</v>
      </c>
      <c r="I98" s="563">
        <v>2</v>
      </c>
      <c r="J98" s="563">
        <v>173.52</v>
      </c>
      <c r="K98" s="576">
        <v>1</v>
      </c>
      <c r="L98" s="563">
        <v>2</v>
      </c>
      <c r="M98" s="564">
        <v>173.52</v>
      </c>
    </row>
    <row r="99" spans="1:13" ht="14.4" customHeight="1" x14ac:dyDescent="0.3">
      <c r="A99" s="559" t="s">
        <v>1050</v>
      </c>
      <c r="B99" s="560" t="s">
        <v>1014</v>
      </c>
      <c r="C99" s="560" t="s">
        <v>738</v>
      </c>
      <c r="D99" s="560" t="s">
        <v>1015</v>
      </c>
      <c r="E99" s="560" t="s">
        <v>1016</v>
      </c>
      <c r="F99" s="563"/>
      <c r="G99" s="563"/>
      <c r="H99" s="576">
        <v>0</v>
      </c>
      <c r="I99" s="563">
        <v>2</v>
      </c>
      <c r="J99" s="563">
        <v>666.62</v>
      </c>
      <c r="K99" s="576">
        <v>1</v>
      </c>
      <c r="L99" s="563">
        <v>2</v>
      </c>
      <c r="M99" s="564">
        <v>666.62</v>
      </c>
    </row>
    <row r="100" spans="1:13" ht="14.4" customHeight="1" x14ac:dyDescent="0.3">
      <c r="A100" s="559" t="s">
        <v>1051</v>
      </c>
      <c r="B100" s="560" t="s">
        <v>1760</v>
      </c>
      <c r="C100" s="560" t="s">
        <v>1534</v>
      </c>
      <c r="D100" s="560" t="s">
        <v>1535</v>
      </c>
      <c r="E100" s="560" t="s">
        <v>1536</v>
      </c>
      <c r="F100" s="563">
        <v>1</v>
      </c>
      <c r="G100" s="563">
        <v>441.82</v>
      </c>
      <c r="H100" s="576">
        <v>1</v>
      </c>
      <c r="I100" s="563"/>
      <c r="J100" s="563"/>
      <c r="K100" s="576">
        <v>0</v>
      </c>
      <c r="L100" s="563">
        <v>1</v>
      </c>
      <c r="M100" s="564">
        <v>441.82</v>
      </c>
    </row>
    <row r="101" spans="1:13" ht="14.4" customHeight="1" x14ac:dyDescent="0.3">
      <c r="A101" s="559" t="s">
        <v>1051</v>
      </c>
      <c r="B101" s="560" t="s">
        <v>1761</v>
      </c>
      <c r="C101" s="560" t="s">
        <v>1541</v>
      </c>
      <c r="D101" s="560" t="s">
        <v>1542</v>
      </c>
      <c r="E101" s="560" t="s">
        <v>1543</v>
      </c>
      <c r="F101" s="563"/>
      <c r="G101" s="563"/>
      <c r="H101" s="576">
        <v>0</v>
      </c>
      <c r="I101" s="563">
        <v>2</v>
      </c>
      <c r="J101" s="563">
        <v>280.5</v>
      </c>
      <c r="K101" s="576">
        <v>1</v>
      </c>
      <c r="L101" s="563">
        <v>2</v>
      </c>
      <c r="M101" s="564">
        <v>280.5</v>
      </c>
    </row>
    <row r="102" spans="1:13" ht="14.4" customHeight="1" x14ac:dyDescent="0.3">
      <c r="A102" s="559" t="s">
        <v>1051</v>
      </c>
      <c r="B102" s="560" t="s">
        <v>1743</v>
      </c>
      <c r="C102" s="560" t="s">
        <v>1518</v>
      </c>
      <c r="D102" s="560" t="s">
        <v>1519</v>
      </c>
      <c r="E102" s="560" t="s">
        <v>1520</v>
      </c>
      <c r="F102" s="563"/>
      <c r="G102" s="563"/>
      <c r="H102" s="576">
        <v>0</v>
      </c>
      <c r="I102" s="563">
        <v>1</v>
      </c>
      <c r="J102" s="563">
        <v>787.03</v>
      </c>
      <c r="K102" s="576">
        <v>1</v>
      </c>
      <c r="L102" s="563">
        <v>1</v>
      </c>
      <c r="M102" s="564">
        <v>787.03</v>
      </c>
    </row>
    <row r="103" spans="1:13" ht="14.4" customHeight="1" x14ac:dyDescent="0.3">
      <c r="A103" s="559" t="s">
        <v>1051</v>
      </c>
      <c r="B103" s="560" t="s">
        <v>1000</v>
      </c>
      <c r="C103" s="560" t="s">
        <v>1127</v>
      </c>
      <c r="D103" s="560" t="s">
        <v>1128</v>
      </c>
      <c r="E103" s="560" t="s">
        <v>1129</v>
      </c>
      <c r="F103" s="563"/>
      <c r="G103" s="563"/>
      <c r="H103" s="576">
        <v>0</v>
      </c>
      <c r="I103" s="563">
        <v>6</v>
      </c>
      <c r="J103" s="563">
        <v>390.41999999999996</v>
      </c>
      <c r="K103" s="576">
        <v>1</v>
      </c>
      <c r="L103" s="563">
        <v>6</v>
      </c>
      <c r="M103" s="564">
        <v>390.41999999999996</v>
      </c>
    </row>
    <row r="104" spans="1:13" ht="14.4" customHeight="1" x14ac:dyDescent="0.3">
      <c r="A104" s="559" t="s">
        <v>1051</v>
      </c>
      <c r="B104" s="560" t="s">
        <v>1000</v>
      </c>
      <c r="C104" s="560" t="s">
        <v>727</v>
      </c>
      <c r="D104" s="560" t="s">
        <v>728</v>
      </c>
      <c r="E104" s="560" t="s">
        <v>729</v>
      </c>
      <c r="F104" s="563"/>
      <c r="G104" s="563"/>
      <c r="H104" s="576">
        <v>0</v>
      </c>
      <c r="I104" s="563">
        <v>4</v>
      </c>
      <c r="J104" s="563">
        <v>433.84</v>
      </c>
      <c r="K104" s="576">
        <v>1</v>
      </c>
      <c r="L104" s="563">
        <v>4</v>
      </c>
      <c r="M104" s="564">
        <v>433.84</v>
      </c>
    </row>
    <row r="105" spans="1:13" ht="14.4" customHeight="1" x14ac:dyDescent="0.3">
      <c r="A105" s="559" t="s">
        <v>1051</v>
      </c>
      <c r="B105" s="560" t="s">
        <v>1000</v>
      </c>
      <c r="C105" s="560" t="s">
        <v>1383</v>
      </c>
      <c r="D105" s="560" t="s">
        <v>1384</v>
      </c>
      <c r="E105" s="560" t="s">
        <v>1385</v>
      </c>
      <c r="F105" s="563">
        <v>1</v>
      </c>
      <c r="G105" s="563">
        <v>65.069999999999993</v>
      </c>
      <c r="H105" s="576">
        <v>1</v>
      </c>
      <c r="I105" s="563"/>
      <c r="J105" s="563"/>
      <c r="K105" s="576">
        <v>0</v>
      </c>
      <c r="L105" s="563">
        <v>1</v>
      </c>
      <c r="M105" s="564">
        <v>65.069999999999993</v>
      </c>
    </row>
    <row r="106" spans="1:13" ht="14.4" customHeight="1" x14ac:dyDescent="0.3">
      <c r="A106" s="559" t="s">
        <v>1051</v>
      </c>
      <c r="B106" s="560" t="s">
        <v>1000</v>
      </c>
      <c r="C106" s="560" t="s">
        <v>723</v>
      </c>
      <c r="D106" s="560" t="s">
        <v>724</v>
      </c>
      <c r="E106" s="560" t="s">
        <v>1007</v>
      </c>
      <c r="F106" s="563"/>
      <c r="G106" s="563"/>
      <c r="H106" s="576">
        <v>0</v>
      </c>
      <c r="I106" s="563">
        <v>3</v>
      </c>
      <c r="J106" s="563">
        <v>390.45000000000005</v>
      </c>
      <c r="K106" s="576">
        <v>1</v>
      </c>
      <c r="L106" s="563">
        <v>3</v>
      </c>
      <c r="M106" s="564">
        <v>390.45000000000005</v>
      </c>
    </row>
    <row r="107" spans="1:13" ht="14.4" customHeight="1" x14ac:dyDescent="0.3">
      <c r="A107" s="559" t="s">
        <v>1051</v>
      </c>
      <c r="B107" s="560" t="s">
        <v>1000</v>
      </c>
      <c r="C107" s="560" t="s">
        <v>709</v>
      </c>
      <c r="D107" s="560" t="s">
        <v>710</v>
      </c>
      <c r="E107" s="560" t="s">
        <v>1008</v>
      </c>
      <c r="F107" s="563"/>
      <c r="G107" s="563"/>
      <c r="H107" s="576">
        <v>0</v>
      </c>
      <c r="I107" s="563">
        <v>3</v>
      </c>
      <c r="J107" s="563">
        <v>151.71</v>
      </c>
      <c r="K107" s="576">
        <v>1</v>
      </c>
      <c r="L107" s="563">
        <v>3</v>
      </c>
      <c r="M107" s="564">
        <v>151.71</v>
      </c>
    </row>
    <row r="108" spans="1:13" ht="14.4" customHeight="1" x14ac:dyDescent="0.3">
      <c r="A108" s="559" t="s">
        <v>1051</v>
      </c>
      <c r="B108" s="560" t="s">
        <v>1000</v>
      </c>
      <c r="C108" s="560" t="s">
        <v>712</v>
      </c>
      <c r="D108" s="560" t="s">
        <v>713</v>
      </c>
      <c r="E108" s="560" t="s">
        <v>1009</v>
      </c>
      <c r="F108" s="563"/>
      <c r="G108" s="563"/>
      <c r="H108" s="576">
        <v>0</v>
      </c>
      <c r="I108" s="563">
        <v>14</v>
      </c>
      <c r="J108" s="563">
        <v>1214.6400000000001</v>
      </c>
      <c r="K108" s="576">
        <v>1</v>
      </c>
      <c r="L108" s="563">
        <v>14</v>
      </c>
      <c r="M108" s="564">
        <v>1214.6400000000001</v>
      </c>
    </row>
    <row r="109" spans="1:13" ht="14.4" customHeight="1" x14ac:dyDescent="0.3">
      <c r="A109" s="559" t="s">
        <v>1051</v>
      </c>
      <c r="B109" s="560" t="s">
        <v>1000</v>
      </c>
      <c r="C109" s="560" t="s">
        <v>1281</v>
      </c>
      <c r="D109" s="560" t="s">
        <v>1001</v>
      </c>
      <c r="E109" s="560" t="s">
        <v>1002</v>
      </c>
      <c r="F109" s="563">
        <v>1</v>
      </c>
      <c r="G109" s="563">
        <v>86.76</v>
      </c>
      <c r="H109" s="576">
        <v>1</v>
      </c>
      <c r="I109" s="563"/>
      <c r="J109" s="563"/>
      <c r="K109" s="576">
        <v>0</v>
      </c>
      <c r="L109" s="563">
        <v>1</v>
      </c>
      <c r="M109" s="564">
        <v>86.76</v>
      </c>
    </row>
    <row r="110" spans="1:13" ht="14.4" customHeight="1" x14ac:dyDescent="0.3">
      <c r="A110" s="559" t="s">
        <v>1051</v>
      </c>
      <c r="B110" s="560" t="s">
        <v>1762</v>
      </c>
      <c r="C110" s="560" t="s">
        <v>1522</v>
      </c>
      <c r="D110" s="560" t="s">
        <v>1523</v>
      </c>
      <c r="E110" s="560" t="s">
        <v>1524</v>
      </c>
      <c r="F110" s="563"/>
      <c r="G110" s="563"/>
      <c r="H110" s="576">
        <v>0</v>
      </c>
      <c r="I110" s="563">
        <v>2</v>
      </c>
      <c r="J110" s="563">
        <v>139.72</v>
      </c>
      <c r="K110" s="576">
        <v>1</v>
      </c>
      <c r="L110" s="563">
        <v>2</v>
      </c>
      <c r="M110" s="564">
        <v>139.72</v>
      </c>
    </row>
    <row r="111" spans="1:13" ht="14.4" customHeight="1" x14ac:dyDescent="0.3">
      <c r="A111" s="559" t="s">
        <v>1052</v>
      </c>
      <c r="B111" s="560" t="s">
        <v>988</v>
      </c>
      <c r="C111" s="560" t="s">
        <v>719</v>
      </c>
      <c r="D111" s="560" t="s">
        <v>720</v>
      </c>
      <c r="E111" s="560" t="s">
        <v>721</v>
      </c>
      <c r="F111" s="563"/>
      <c r="G111" s="563"/>
      <c r="H111" s="576">
        <v>0</v>
      </c>
      <c r="I111" s="563">
        <v>1</v>
      </c>
      <c r="J111" s="563">
        <v>58.29</v>
      </c>
      <c r="K111" s="576">
        <v>1</v>
      </c>
      <c r="L111" s="563">
        <v>1</v>
      </c>
      <c r="M111" s="564">
        <v>58.29</v>
      </c>
    </row>
    <row r="112" spans="1:13" ht="14.4" customHeight="1" x14ac:dyDescent="0.3">
      <c r="A112" s="559" t="s">
        <v>1052</v>
      </c>
      <c r="B112" s="560" t="s">
        <v>989</v>
      </c>
      <c r="C112" s="560" t="s">
        <v>1131</v>
      </c>
      <c r="D112" s="560" t="s">
        <v>732</v>
      </c>
      <c r="E112" s="560" t="s">
        <v>1132</v>
      </c>
      <c r="F112" s="563"/>
      <c r="G112" s="563"/>
      <c r="H112" s="576">
        <v>0</v>
      </c>
      <c r="I112" s="563">
        <v>1</v>
      </c>
      <c r="J112" s="563">
        <v>937.93</v>
      </c>
      <c r="K112" s="576">
        <v>1</v>
      </c>
      <c r="L112" s="563">
        <v>1</v>
      </c>
      <c r="M112" s="564">
        <v>937.93</v>
      </c>
    </row>
    <row r="113" spans="1:13" ht="14.4" customHeight="1" x14ac:dyDescent="0.3">
      <c r="A113" s="559" t="s">
        <v>1052</v>
      </c>
      <c r="B113" s="560" t="s">
        <v>1740</v>
      </c>
      <c r="C113" s="560" t="s">
        <v>1251</v>
      </c>
      <c r="D113" s="560" t="s">
        <v>1252</v>
      </c>
      <c r="E113" s="560" t="s">
        <v>1253</v>
      </c>
      <c r="F113" s="563">
        <v>2</v>
      </c>
      <c r="G113" s="563">
        <v>774.4</v>
      </c>
      <c r="H113" s="576">
        <v>1</v>
      </c>
      <c r="I113" s="563"/>
      <c r="J113" s="563"/>
      <c r="K113" s="576">
        <v>0</v>
      </c>
      <c r="L113" s="563">
        <v>2</v>
      </c>
      <c r="M113" s="564">
        <v>774.4</v>
      </c>
    </row>
    <row r="114" spans="1:13" ht="14.4" customHeight="1" x14ac:dyDescent="0.3">
      <c r="A114" s="559" t="s">
        <v>1052</v>
      </c>
      <c r="B114" s="560" t="s">
        <v>1740</v>
      </c>
      <c r="C114" s="560" t="s">
        <v>1254</v>
      </c>
      <c r="D114" s="560" t="s">
        <v>1252</v>
      </c>
      <c r="E114" s="560" t="s">
        <v>1255</v>
      </c>
      <c r="F114" s="563">
        <v>1</v>
      </c>
      <c r="G114" s="563">
        <v>0</v>
      </c>
      <c r="H114" s="576"/>
      <c r="I114" s="563"/>
      <c r="J114" s="563"/>
      <c r="K114" s="576"/>
      <c r="L114" s="563">
        <v>1</v>
      </c>
      <c r="M114" s="564">
        <v>0</v>
      </c>
    </row>
    <row r="115" spans="1:13" ht="14.4" customHeight="1" x14ac:dyDescent="0.3">
      <c r="A115" s="559" t="s">
        <v>1052</v>
      </c>
      <c r="B115" s="560" t="s">
        <v>1752</v>
      </c>
      <c r="C115" s="560" t="s">
        <v>1556</v>
      </c>
      <c r="D115" s="560" t="s">
        <v>1557</v>
      </c>
      <c r="E115" s="560" t="s">
        <v>1558</v>
      </c>
      <c r="F115" s="563">
        <v>9</v>
      </c>
      <c r="G115" s="563">
        <v>282.87</v>
      </c>
      <c r="H115" s="576">
        <v>1</v>
      </c>
      <c r="I115" s="563"/>
      <c r="J115" s="563"/>
      <c r="K115" s="576">
        <v>0</v>
      </c>
      <c r="L115" s="563">
        <v>9</v>
      </c>
      <c r="M115" s="564">
        <v>282.87</v>
      </c>
    </row>
    <row r="116" spans="1:13" ht="14.4" customHeight="1" x14ac:dyDescent="0.3">
      <c r="A116" s="559" t="s">
        <v>1052</v>
      </c>
      <c r="B116" s="560" t="s">
        <v>1742</v>
      </c>
      <c r="C116" s="560" t="s">
        <v>1586</v>
      </c>
      <c r="D116" s="560" t="s">
        <v>1587</v>
      </c>
      <c r="E116" s="560" t="s">
        <v>1588</v>
      </c>
      <c r="F116" s="563"/>
      <c r="G116" s="563"/>
      <c r="H116" s="576">
        <v>0</v>
      </c>
      <c r="I116" s="563">
        <v>4</v>
      </c>
      <c r="J116" s="563">
        <v>404.64</v>
      </c>
      <c r="K116" s="576">
        <v>1</v>
      </c>
      <c r="L116" s="563">
        <v>4</v>
      </c>
      <c r="M116" s="564">
        <v>404.64</v>
      </c>
    </row>
    <row r="117" spans="1:13" ht="14.4" customHeight="1" x14ac:dyDescent="0.3">
      <c r="A117" s="559" t="s">
        <v>1052</v>
      </c>
      <c r="B117" s="560" t="s">
        <v>1763</v>
      </c>
      <c r="C117" s="560" t="s">
        <v>1597</v>
      </c>
      <c r="D117" s="560" t="s">
        <v>1598</v>
      </c>
      <c r="E117" s="560" t="s">
        <v>1599</v>
      </c>
      <c r="F117" s="563">
        <v>3</v>
      </c>
      <c r="G117" s="563">
        <v>0</v>
      </c>
      <c r="H117" s="576"/>
      <c r="I117" s="563"/>
      <c r="J117" s="563"/>
      <c r="K117" s="576"/>
      <c r="L117" s="563">
        <v>3</v>
      </c>
      <c r="M117" s="564">
        <v>0</v>
      </c>
    </row>
    <row r="118" spans="1:13" ht="14.4" customHeight="1" x14ac:dyDescent="0.3">
      <c r="A118" s="559" t="s">
        <v>1052</v>
      </c>
      <c r="B118" s="560" t="s">
        <v>1756</v>
      </c>
      <c r="C118" s="560" t="s">
        <v>1589</v>
      </c>
      <c r="D118" s="560" t="s">
        <v>1484</v>
      </c>
      <c r="E118" s="560" t="s">
        <v>1590</v>
      </c>
      <c r="F118" s="563">
        <v>3</v>
      </c>
      <c r="G118" s="563">
        <v>0</v>
      </c>
      <c r="H118" s="576"/>
      <c r="I118" s="563"/>
      <c r="J118" s="563"/>
      <c r="K118" s="576"/>
      <c r="L118" s="563">
        <v>3</v>
      </c>
      <c r="M118" s="564">
        <v>0</v>
      </c>
    </row>
    <row r="119" spans="1:13" ht="14.4" customHeight="1" x14ac:dyDescent="0.3">
      <c r="A119" s="559" t="s">
        <v>1052</v>
      </c>
      <c r="B119" s="560" t="s">
        <v>1756</v>
      </c>
      <c r="C119" s="560" t="s">
        <v>1591</v>
      </c>
      <c r="D119" s="560" t="s">
        <v>1484</v>
      </c>
      <c r="E119" s="560" t="s">
        <v>1315</v>
      </c>
      <c r="F119" s="563">
        <v>1</v>
      </c>
      <c r="G119" s="563">
        <v>0</v>
      </c>
      <c r="H119" s="576"/>
      <c r="I119" s="563"/>
      <c r="J119" s="563"/>
      <c r="K119" s="576"/>
      <c r="L119" s="563">
        <v>1</v>
      </c>
      <c r="M119" s="564">
        <v>0</v>
      </c>
    </row>
    <row r="120" spans="1:13" ht="14.4" customHeight="1" x14ac:dyDescent="0.3">
      <c r="A120" s="559" t="s">
        <v>1052</v>
      </c>
      <c r="B120" s="560" t="s">
        <v>1743</v>
      </c>
      <c r="C120" s="560" t="s">
        <v>1165</v>
      </c>
      <c r="D120" s="560" t="s">
        <v>1166</v>
      </c>
      <c r="E120" s="560" t="s">
        <v>1167</v>
      </c>
      <c r="F120" s="563"/>
      <c r="G120" s="563"/>
      <c r="H120" s="576">
        <v>0</v>
      </c>
      <c r="I120" s="563">
        <v>2</v>
      </c>
      <c r="J120" s="563">
        <v>1670.73</v>
      </c>
      <c r="K120" s="576">
        <v>1</v>
      </c>
      <c r="L120" s="563">
        <v>2</v>
      </c>
      <c r="M120" s="564">
        <v>1670.73</v>
      </c>
    </row>
    <row r="121" spans="1:13" ht="14.4" customHeight="1" x14ac:dyDescent="0.3">
      <c r="A121" s="559" t="s">
        <v>1052</v>
      </c>
      <c r="B121" s="560" t="s">
        <v>1764</v>
      </c>
      <c r="C121" s="560" t="s">
        <v>1608</v>
      </c>
      <c r="D121" s="560" t="s">
        <v>1609</v>
      </c>
      <c r="E121" s="560" t="s">
        <v>1610</v>
      </c>
      <c r="F121" s="563">
        <v>1</v>
      </c>
      <c r="G121" s="563">
        <v>848.11</v>
      </c>
      <c r="H121" s="576">
        <v>1</v>
      </c>
      <c r="I121" s="563"/>
      <c r="J121" s="563"/>
      <c r="K121" s="576">
        <v>0</v>
      </c>
      <c r="L121" s="563">
        <v>1</v>
      </c>
      <c r="M121" s="564">
        <v>848.11</v>
      </c>
    </row>
    <row r="122" spans="1:13" ht="14.4" customHeight="1" x14ac:dyDescent="0.3">
      <c r="A122" s="559" t="s">
        <v>1052</v>
      </c>
      <c r="B122" s="560" t="s">
        <v>1000</v>
      </c>
      <c r="C122" s="560" t="s">
        <v>471</v>
      </c>
      <c r="D122" s="560" t="s">
        <v>1001</v>
      </c>
      <c r="E122" s="560" t="s">
        <v>1002</v>
      </c>
      <c r="F122" s="563">
        <v>9</v>
      </c>
      <c r="G122" s="563">
        <v>780.84000000000015</v>
      </c>
      <c r="H122" s="576">
        <v>1</v>
      </c>
      <c r="I122" s="563"/>
      <c r="J122" s="563"/>
      <c r="K122" s="576">
        <v>0</v>
      </c>
      <c r="L122" s="563">
        <v>9</v>
      </c>
      <c r="M122" s="564">
        <v>780.84000000000015</v>
      </c>
    </row>
    <row r="123" spans="1:13" ht="14.4" customHeight="1" x14ac:dyDescent="0.3">
      <c r="A123" s="559" t="s">
        <v>1052</v>
      </c>
      <c r="B123" s="560" t="s">
        <v>1000</v>
      </c>
      <c r="C123" s="560" t="s">
        <v>1271</v>
      </c>
      <c r="D123" s="560" t="s">
        <v>728</v>
      </c>
      <c r="E123" s="560" t="s">
        <v>729</v>
      </c>
      <c r="F123" s="563">
        <v>1</v>
      </c>
      <c r="G123" s="563">
        <v>0</v>
      </c>
      <c r="H123" s="576"/>
      <c r="I123" s="563"/>
      <c r="J123" s="563"/>
      <c r="K123" s="576"/>
      <c r="L123" s="563">
        <v>1</v>
      </c>
      <c r="M123" s="564">
        <v>0</v>
      </c>
    </row>
    <row r="124" spans="1:13" ht="14.4" customHeight="1" x14ac:dyDescent="0.3">
      <c r="A124" s="559" t="s">
        <v>1052</v>
      </c>
      <c r="B124" s="560" t="s">
        <v>1000</v>
      </c>
      <c r="C124" s="560" t="s">
        <v>1127</v>
      </c>
      <c r="D124" s="560" t="s">
        <v>1128</v>
      </c>
      <c r="E124" s="560" t="s">
        <v>1129</v>
      </c>
      <c r="F124" s="563"/>
      <c r="G124" s="563"/>
      <c r="H124" s="576">
        <v>0</v>
      </c>
      <c r="I124" s="563">
        <v>10</v>
      </c>
      <c r="J124" s="563">
        <v>650.69999999999993</v>
      </c>
      <c r="K124" s="576">
        <v>1</v>
      </c>
      <c r="L124" s="563">
        <v>10</v>
      </c>
      <c r="M124" s="564">
        <v>650.69999999999993</v>
      </c>
    </row>
    <row r="125" spans="1:13" ht="14.4" customHeight="1" x14ac:dyDescent="0.3">
      <c r="A125" s="559" t="s">
        <v>1052</v>
      </c>
      <c r="B125" s="560" t="s">
        <v>1000</v>
      </c>
      <c r="C125" s="560" t="s">
        <v>727</v>
      </c>
      <c r="D125" s="560" t="s">
        <v>728</v>
      </c>
      <c r="E125" s="560" t="s">
        <v>729</v>
      </c>
      <c r="F125" s="563"/>
      <c r="G125" s="563"/>
      <c r="H125" s="576">
        <v>0</v>
      </c>
      <c r="I125" s="563">
        <v>28</v>
      </c>
      <c r="J125" s="563">
        <v>3036.88</v>
      </c>
      <c r="K125" s="576">
        <v>1</v>
      </c>
      <c r="L125" s="563">
        <v>28</v>
      </c>
      <c r="M125" s="564">
        <v>3036.88</v>
      </c>
    </row>
    <row r="126" spans="1:13" ht="14.4" customHeight="1" x14ac:dyDescent="0.3">
      <c r="A126" s="559" t="s">
        <v>1052</v>
      </c>
      <c r="B126" s="560" t="s">
        <v>1000</v>
      </c>
      <c r="C126" s="560" t="s">
        <v>1383</v>
      </c>
      <c r="D126" s="560" t="s">
        <v>1384</v>
      </c>
      <c r="E126" s="560" t="s">
        <v>1385</v>
      </c>
      <c r="F126" s="563">
        <v>7</v>
      </c>
      <c r="G126" s="563">
        <v>455.48999999999995</v>
      </c>
      <c r="H126" s="576">
        <v>1</v>
      </c>
      <c r="I126" s="563"/>
      <c r="J126" s="563"/>
      <c r="K126" s="576">
        <v>0</v>
      </c>
      <c r="L126" s="563">
        <v>7</v>
      </c>
      <c r="M126" s="564">
        <v>455.48999999999995</v>
      </c>
    </row>
    <row r="127" spans="1:13" ht="14.4" customHeight="1" x14ac:dyDescent="0.3">
      <c r="A127" s="559" t="s">
        <v>1052</v>
      </c>
      <c r="B127" s="560" t="s">
        <v>1000</v>
      </c>
      <c r="C127" s="560" t="s">
        <v>608</v>
      </c>
      <c r="D127" s="560" t="s">
        <v>1005</v>
      </c>
      <c r="E127" s="560" t="s">
        <v>1006</v>
      </c>
      <c r="F127" s="563">
        <v>2</v>
      </c>
      <c r="G127" s="563">
        <v>216.92</v>
      </c>
      <c r="H127" s="576">
        <v>1</v>
      </c>
      <c r="I127" s="563"/>
      <c r="J127" s="563"/>
      <c r="K127" s="576">
        <v>0</v>
      </c>
      <c r="L127" s="563">
        <v>2</v>
      </c>
      <c r="M127" s="564">
        <v>216.92</v>
      </c>
    </row>
    <row r="128" spans="1:13" ht="14.4" customHeight="1" x14ac:dyDescent="0.3">
      <c r="A128" s="559" t="s">
        <v>1052</v>
      </c>
      <c r="B128" s="560" t="s">
        <v>1000</v>
      </c>
      <c r="C128" s="560" t="s">
        <v>723</v>
      </c>
      <c r="D128" s="560" t="s">
        <v>724</v>
      </c>
      <c r="E128" s="560" t="s">
        <v>1007</v>
      </c>
      <c r="F128" s="563"/>
      <c r="G128" s="563"/>
      <c r="H128" s="576">
        <v>0</v>
      </c>
      <c r="I128" s="563">
        <v>189</v>
      </c>
      <c r="J128" s="563">
        <v>24598.350000000006</v>
      </c>
      <c r="K128" s="576">
        <v>1</v>
      </c>
      <c r="L128" s="563">
        <v>189</v>
      </c>
      <c r="M128" s="564">
        <v>24598.350000000006</v>
      </c>
    </row>
    <row r="129" spans="1:13" ht="14.4" customHeight="1" x14ac:dyDescent="0.3">
      <c r="A129" s="559" t="s">
        <v>1052</v>
      </c>
      <c r="B129" s="560" t="s">
        <v>1000</v>
      </c>
      <c r="C129" s="560" t="s">
        <v>709</v>
      </c>
      <c r="D129" s="560" t="s">
        <v>710</v>
      </c>
      <c r="E129" s="560" t="s">
        <v>1008</v>
      </c>
      <c r="F129" s="563"/>
      <c r="G129" s="563"/>
      <c r="H129" s="576">
        <v>0</v>
      </c>
      <c r="I129" s="563">
        <v>15</v>
      </c>
      <c r="J129" s="563">
        <v>758.55</v>
      </c>
      <c r="K129" s="576">
        <v>1</v>
      </c>
      <c r="L129" s="563">
        <v>15</v>
      </c>
      <c r="M129" s="564">
        <v>758.55</v>
      </c>
    </row>
    <row r="130" spans="1:13" ht="14.4" customHeight="1" x14ac:dyDescent="0.3">
      <c r="A130" s="559" t="s">
        <v>1052</v>
      </c>
      <c r="B130" s="560" t="s">
        <v>1000</v>
      </c>
      <c r="C130" s="560" t="s">
        <v>712</v>
      </c>
      <c r="D130" s="560" t="s">
        <v>713</v>
      </c>
      <c r="E130" s="560" t="s">
        <v>1009</v>
      </c>
      <c r="F130" s="563"/>
      <c r="G130" s="563"/>
      <c r="H130" s="576">
        <v>0</v>
      </c>
      <c r="I130" s="563">
        <v>213</v>
      </c>
      <c r="J130" s="563">
        <v>18479.880000000012</v>
      </c>
      <c r="K130" s="576">
        <v>1</v>
      </c>
      <c r="L130" s="563">
        <v>213</v>
      </c>
      <c r="M130" s="564">
        <v>18479.880000000012</v>
      </c>
    </row>
    <row r="131" spans="1:13" ht="14.4" customHeight="1" x14ac:dyDescent="0.3">
      <c r="A131" s="559" t="s">
        <v>1052</v>
      </c>
      <c r="B131" s="560" t="s">
        <v>1000</v>
      </c>
      <c r="C131" s="560" t="s">
        <v>1073</v>
      </c>
      <c r="D131" s="560" t="s">
        <v>1074</v>
      </c>
      <c r="E131" s="560" t="s">
        <v>1007</v>
      </c>
      <c r="F131" s="563">
        <v>7</v>
      </c>
      <c r="G131" s="563">
        <v>911.05000000000007</v>
      </c>
      <c r="H131" s="576">
        <v>1</v>
      </c>
      <c r="I131" s="563"/>
      <c r="J131" s="563"/>
      <c r="K131" s="576">
        <v>0</v>
      </c>
      <c r="L131" s="563">
        <v>7</v>
      </c>
      <c r="M131" s="564">
        <v>911.05000000000007</v>
      </c>
    </row>
    <row r="132" spans="1:13" ht="14.4" customHeight="1" x14ac:dyDescent="0.3">
      <c r="A132" s="559" t="s">
        <v>1052</v>
      </c>
      <c r="B132" s="560" t="s">
        <v>1000</v>
      </c>
      <c r="C132" s="560" t="s">
        <v>624</v>
      </c>
      <c r="D132" s="560" t="s">
        <v>1012</v>
      </c>
      <c r="E132" s="560" t="s">
        <v>1013</v>
      </c>
      <c r="F132" s="563">
        <v>9</v>
      </c>
      <c r="G132" s="563">
        <v>780.84000000000015</v>
      </c>
      <c r="H132" s="576">
        <v>1</v>
      </c>
      <c r="I132" s="563"/>
      <c r="J132" s="563"/>
      <c r="K132" s="576">
        <v>0</v>
      </c>
      <c r="L132" s="563">
        <v>9</v>
      </c>
      <c r="M132" s="564">
        <v>780.84000000000015</v>
      </c>
    </row>
    <row r="133" spans="1:13" ht="14.4" customHeight="1" x14ac:dyDescent="0.3">
      <c r="A133" s="559" t="s">
        <v>1052</v>
      </c>
      <c r="B133" s="560" t="s">
        <v>1000</v>
      </c>
      <c r="C133" s="560" t="s">
        <v>1281</v>
      </c>
      <c r="D133" s="560" t="s">
        <v>1001</v>
      </c>
      <c r="E133" s="560" t="s">
        <v>1002</v>
      </c>
      <c r="F133" s="563">
        <v>14</v>
      </c>
      <c r="G133" s="563">
        <v>1214.6400000000001</v>
      </c>
      <c r="H133" s="576">
        <v>1</v>
      </c>
      <c r="I133" s="563"/>
      <c r="J133" s="563"/>
      <c r="K133" s="576">
        <v>0</v>
      </c>
      <c r="L133" s="563">
        <v>14</v>
      </c>
      <c r="M133" s="564">
        <v>1214.6400000000001</v>
      </c>
    </row>
    <row r="134" spans="1:13" ht="14.4" customHeight="1" x14ac:dyDescent="0.3">
      <c r="A134" s="559" t="s">
        <v>1052</v>
      </c>
      <c r="B134" s="560" t="s">
        <v>1000</v>
      </c>
      <c r="C134" s="560" t="s">
        <v>1571</v>
      </c>
      <c r="D134" s="560" t="s">
        <v>472</v>
      </c>
      <c r="E134" s="560"/>
      <c r="F134" s="563">
        <v>4</v>
      </c>
      <c r="G134" s="563">
        <v>0</v>
      </c>
      <c r="H134" s="576"/>
      <c r="I134" s="563"/>
      <c r="J134" s="563"/>
      <c r="K134" s="576"/>
      <c r="L134" s="563">
        <v>4</v>
      </c>
      <c r="M134" s="564">
        <v>0</v>
      </c>
    </row>
    <row r="135" spans="1:13" ht="14.4" customHeight="1" x14ac:dyDescent="0.3">
      <c r="A135" s="559" t="s">
        <v>1052</v>
      </c>
      <c r="B135" s="560" t="s">
        <v>1014</v>
      </c>
      <c r="C135" s="560" t="s">
        <v>738</v>
      </c>
      <c r="D135" s="560" t="s">
        <v>1015</v>
      </c>
      <c r="E135" s="560" t="s">
        <v>1016</v>
      </c>
      <c r="F135" s="563"/>
      <c r="G135" s="563"/>
      <c r="H135" s="576">
        <v>0</v>
      </c>
      <c r="I135" s="563">
        <v>3</v>
      </c>
      <c r="J135" s="563">
        <v>999.93000000000006</v>
      </c>
      <c r="K135" s="576">
        <v>1</v>
      </c>
      <c r="L135" s="563">
        <v>3</v>
      </c>
      <c r="M135" s="564">
        <v>999.93000000000006</v>
      </c>
    </row>
    <row r="136" spans="1:13" ht="14.4" customHeight="1" x14ac:dyDescent="0.3">
      <c r="A136" s="559" t="s">
        <v>1052</v>
      </c>
      <c r="B136" s="560" t="s">
        <v>1745</v>
      </c>
      <c r="C136" s="560" t="s">
        <v>1559</v>
      </c>
      <c r="D136" s="560" t="s">
        <v>1175</v>
      </c>
      <c r="E136" s="560" t="s">
        <v>1560</v>
      </c>
      <c r="F136" s="563"/>
      <c r="G136" s="563"/>
      <c r="H136" s="576">
        <v>0</v>
      </c>
      <c r="I136" s="563">
        <v>2</v>
      </c>
      <c r="J136" s="563">
        <v>276.32</v>
      </c>
      <c r="K136" s="576">
        <v>1</v>
      </c>
      <c r="L136" s="563">
        <v>2</v>
      </c>
      <c r="M136" s="564">
        <v>276.32</v>
      </c>
    </row>
    <row r="137" spans="1:13" ht="14.4" customHeight="1" x14ac:dyDescent="0.3">
      <c r="A137" s="559" t="s">
        <v>1052</v>
      </c>
      <c r="B137" s="560" t="s">
        <v>1022</v>
      </c>
      <c r="C137" s="560" t="s">
        <v>1116</v>
      </c>
      <c r="D137" s="560" t="s">
        <v>1117</v>
      </c>
      <c r="E137" s="560" t="s">
        <v>1118</v>
      </c>
      <c r="F137" s="563">
        <v>1</v>
      </c>
      <c r="G137" s="563">
        <v>10.73</v>
      </c>
      <c r="H137" s="576">
        <v>1</v>
      </c>
      <c r="I137" s="563"/>
      <c r="J137" s="563"/>
      <c r="K137" s="576">
        <v>0</v>
      </c>
      <c r="L137" s="563">
        <v>1</v>
      </c>
      <c r="M137" s="564">
        <v>10.73</v>
      </c>
    </row>
    <row r="138" spans="1:13" ht="14.4" customHeight="1" x14ac:dyDescent="0.3">
      <c r="A138" s="559" t="s">
        <v>1052</v>
      </c>
      <c r="B138" s="560" t="s">
        <v>1022</v>
      </c>
      <c r="C138" s="560" t="s">
        <v>715</v>
      </c>
      <c r="D138" s="560" t="s">
        <v>1023</v>
      </c>
      <c r="E138" s="560" t="s">
        <v>1024</v>
      </c>
      <c r="F138" s="563"/>
      <c r="G138" s="563"/>
      <c r="H138" s="576">
        <v>0</v>
      </c>
      <c r="I138" s="563">
        <v>1</v>
      </c>
      <c r="J138" s="563">
        <v>6.98</v>
      </c>
      <c r="K138" s="576">
        <v>1</v>
      </c>
      <c r="L138" s="563">
        <v>1</v>
      </c>
      <c r="M138" s="564">
        <v>6.98</v>
      </c>
    </row>
    <row r="139" spans="1:13" ht="14.4" customHeight="1" x14ac:dyDescent="0.3">
      <c r="A139" s="559" t="s">
        <v>1052</v>
      </c>
      <c r="B139" s="560" t="s">
        <v>1747</v>
      </c>
      <c r="C139" s="560" t="s">
        <v>1121</v>
      </c>
      <c r="D139" s="560" t="s">
        <v>1122</v>
      </c>
      <c r="E139" s="560" t="s">
        <v>1123</v>
      </c>
      <c r="F139" s="563"/>
      <c r="G139" s="563"/>
      <c r="H139" s="576">
        <v>0</v>
      </c>
      <c r="I139" s="563">
        <v>1</v>
      </c>
      <c r="J139" s="563">
        <v>216.16</v>
      </c>
      <c r="K139" s="576">
        <v>1</v>
      </c>
      <c r="L139" s="563">
        <v>1</v>
      </c>
      <c r="M139" s="564">
        <v>216.16</v>
      </c>
    </row>
    <row r="140" spans="1:13" ht="14.4" customHeight="1" x14ac:dyDescent="0.3">
      <c r="A140" s="559" t="s">
        <v>1052</v>
      </c>
      <c r="B140" s="560" t="s">
        <v>1025</v>
      </c>
      <c r="C140" s="560" t="s">
        <v>1561</v>
      </c>
      <c r="D140" s="560" t="s">
        <v>1027</v>
      </c>
      <c r="E140" s="560" t="s">
        <v>1562</v>
      </c>
      <c r="F140" s="563"/>
      <c r="G140" s="563"/>
      <c r="H140" s="576">
        <v>0</v>
      </c>
      <c r="I140" s="563">
        <v>1</v>
      </c>
      <c r="J140" s="563">
        <v>275.48</v>
      </c>
      <c r="K140" s="576">
        <v>1</v>
      </c>
      <c r="L140" s="563">
        <v>1</v>
      </c>
      <c r="M140" s="564">
        <v>275.48</v>
      </c>
    </row>
    <row r="141" spans="1:13" ht="14.4" customHeight="1" x14ac:dyDescent="0.3">
      <c r="A141" s="559" t="s">
        <v>1052</v>
      </c>
      <c r="B141" s="560" t="s">
        <v>1748</v>
      </c>
      <c r="C141" s="560" t="s">
        <v>1581</v>
      </c>
      <c r="D141" s="560" t="s">
        <v>1270</v>
      </c>
      <c r="E141" s="560" t="s">
        <v>1510</v>
      </c>
      <c r="F141" s="563">
        <v>3</v>
      </c>
      <c r="G141" s="563">
        <v>1239.6600000000001</v>
      </c>
      <c r="H141" s="576">
        <v>1</v>
      </c>
      <c r="I141" s="563"/>
      <c r="J141" s="563"/>
      <c r="K141" s="576">
        <v>0</v>
      </c>
      <c r="L141" s="563">
        <v>3</v>
      </c>
      <c r="M141" s="564">
        <v>1239.6600000000001</v>
      </c>
    </row>
    <row r="142" spans="1:13" ht="14.4" customHeight="1" x14ac:dyDescent="0.3">
      <c r="A142" s="559" t="s">
        <v>1053</v>
      </c>
      <c r="B142" s="560" t="s">
        <v>981</v>
      </c>
      <c r="C142" s="560" t="s">
        <v>504</v>
      </c>
      <c r="D142" s="560" t="s">
        <v>501</v>
      </c>
      <c r="E142" s="560" t="s">
        <v>505</v>
      </c>
      <c r="F142" s="563"/>
      <c r="G142" s="563"/>
      <c r="H142" s="576">
        <v>0</v>
      </c>
      <c r="I142" s="563">
        <v>1</v>
      </c>
      <c r="J142" s="563">
        <v>612.26</v>
      </c>
      <c r="K142" s="576">
        <v>1</v>
      </c>
      <c r="L142" s="563">
        <v>1</v>
      </c>
      <c r="M142" s="564">
        <v>612.26</v>
      </c>
    </row>
    <row r="143" spans="1:13" ht="14.4" customHeight="1" x14ac:dyDescent="0.3">
      <c r="A143" s="559" t="s">
        <v>1053</v>
      </c>
      <c r="B143" s="560" t="s">
        <v>1742</v>
      </c>
      <c r="C143" s="560" t="s">
        <v>1648</v>
      </c>
      <c r="D143" s="560" t="s">
        <v>1649</v>
      </c>
      <c r="E143" s="560" t="s">
        <v>1189</v>
      </c>
      <c r="F143" s="563">
        <v>3</v>
      </c>
      <c r="G143" s="563">
        <v>0</v>
      </c>
      <c r="H143" s="576"/>
      <c r="I143" s="563"/>
      <c r="J143" s="563"/>
      <c r="K143" s="576"/>
      <c r="L143" s="563">
        <v>3</v>
      </c>
      <c r="M143" s="564">
        <v>0</v>
      </c>
    </row>
    <row r="144" spans="1:13" ht="14.4" customHeight="1" x14ac:dyDescent="0.3">
      <c r="A144" s="559" t="s">
        <v>1053</v>
      </c>
      <c r="B144" s="560" t="s">
        <v>1743</v>
      </c>
      <c r="C144" s="560" t="s">
        <v>1620</v>
      </c>
      <c r="D144" s="560" t="s">
        <v>1621</v>
      </c>
      <c r="E144" s="560" t="s">
        <v>1622</v>
      </c>
      <c r="F144" s="563"/>
      <c r="G144" s="563"/>
      <c r="H144" s="576">
        <v>0</v>
      </c>
      <c r="I144" s="563">
        <v>2</v>
      </c>
      <c r="J144" s="563">
        <v>1053.8800000000001</v>
      </c>
      <c r="K144" s="576">
        <v>1</v>
      </c>
      <c r="L144" s="563">
        <v>2</v>
      </c>
      <c r="M144" s="564">
        <v>1053.8800000000001</v>
      </c>
    </row>
    <row r="145" spans="1:13" ht="14.4" customHeight="1" x14ac:dyDescent="0.3">
      <c r="A145" s="559" t="s">
        <v>1053</v>
      </c>
      <c r="B145" s="560" t="s">
        <v>1743</v>
      </c>
      <c r="C145" s="560" t="s">
        <v>1623</v>
      </c>
      <c r="D145" s="560" t="s">
        <v>1624</v>
      </c>
      <c r="E145" s="560" t="s">
        <v>1625</v>
      </c>
      <c r="F145" s="563"/>
      <c r="G145" s="563"/>
      <c r="H145" s="576">
        <v>0</v>
      </c>
      <c r="I145" s="563">
        <v>1</v>
      </c>
      <c r="J145" s="563">
        <v>1224.67</v>
      </c>
      <c r="K145" s="576">
        <v>1</v>
      </c>
      <c r="L145" s="563">
        <v>1</v>
      </c>
      <c r="M145" s="564">
        <v>1224.67</v>
      </c>
    </row>
    <row r="146" spans="1:13" ht="14.4" customHeight="1" x14ac:dyDescent="0.3">
      <c r="A146" s="559" t="s">
        <v>1053</v>
      </c>
      <c r="B146" s="560" t="s">
        <v>1000</v>
      </c>
      <c r="C146" s="560" t="s">
        <v>723</v>
      </c>
      <c r="D146" s="560" t="s">
        <v>724</v>
      </c>
      <c r="E146" s="560" t="s">
        <v>1007</v>
      </c>
      <c r="F146" s="563"/>
      <c r="G146" s="563"/>
      <c r="H146" s="576">
        <v>0</v>
      </c>
      <c r="I146" s="563">
        <v>1</v>
      </c>
      <c r="J146" s="563">
        <v>130.15</v>
      </c>
      <c r="K146" s="576">
        <v>1</v>
      </c>
      <c r="L146" s="563">
        <v>1</v>
      </c>
      <c r="M146" s="564">
        <v>130.15</v>
      </c>
    </row>
    <row r="147" spans="1:13" ht="14.4" customHeight="1" x14ac:dyDescent="0.3">
      <c r="A147" s="559" t="s">
        <v>1053</v>
      </c>
      <c r="B147" s="560" t="s">
        <v>1758</v>
      </c>
      <c r="C147" s="560" t="s">
        <v>1433</v>
      </c>
      <c r="D147" s="560" t="s">
        <v>1434</v>
      </c>
      <c r="E147" s="560" t="s">
        <v>1435</v>
      </c>
      <c r="F147" s="563"/>
      <c r="G147" s="563"/>
      <c r="H147" s="576">
        <v>0</v>
      </c>
      <c r="I147" s="563">
        <v>1</v>
      </c>
      <c r="J147" s="563">
        <v>95.25</v>
      </c>
      <c r="K147" s="576">
        <v>1</v>
      </c>
      <c r="L147" s="563">
        <v>1</v>
      </c>
      <c r="M147" s="564">
        <v>95.25</v>
      </c>
    </row>
    <row r="148" spans="1:13" ht="14.4" customHeight="1" x14ac:dyDescent="0.3">
      <c r="A148" s="559" t="s">
        <v>1053</v>
      </c>
      <c r="B148" s="560" t="s">
        <v>1758</v>
      </c>
      <c r="C148" s="560" t="s">
        <v>1616</v>
      </c>
      <c r="D148" s="560" t="s">
        <v>1437</v>
      </c>
      <c r="E148" s="560" t="s">
        <v>1435</v>
      </c>
      <c r="F148" s="563">
        <v>1</v>
      </c>
      <c r="G148" s="563">
        <v>89.58</v>
      </c>
      <c r="H148" s="576">
        <v>1</v>
      </c>
      <c r="I148" s="563"/>
      <c r="J148" s="563"/>
      <c r="K148" s="576">
        <v>0</v>
      </c>
      <c r="L148" s="563">
        <v>1</v>
      </c>
      <c r="M148" s="564">
        <v>89.58</v>
      </c>
    </row>
    <row r="149" spans="1:13" ht="14.4" customHeight="1" x14ac:dyDescent="0.3">
      <c r="A149" s="559" t="s">
        <v>1053</v>
      </c>
      <c r="B149" s="560" t="s">
        <v>1022</v>
      </c>
      <c r="C149" s="560" t="s">
        <v>1617</v>
      </c>
      <c r="D149" s="560" t="s">
        <v>1618</v>
      </c>
      <c r="E149" s="560" t="s">
        <v>1619</v>
      </c>
      <c r="F149" s="563">
        <v>7</v>
      </c>
      <c r="G149" s="563">
        <v>123.83000000000001</v>
      </c>
      <c r="H149" s="576">
        <v>1</v>
      </c>
      <c r="I149" s="563"/>
      <c r="J149" s="563"/>
      <c r="K149" s="576">
        <v>0</v>
      </c>
      <c r="L149" s="563">
        <v>7</v>
      </c>
      <c r="M149" s="564">
        <v>123.83000000000001</v>
      </c>
    </row>
    <row r="150" spans="1:13" ht="14.4" customHeight="1" x14ac:dyDescent="0.3">
      <c r="A150" s="559" t="s">
        <v>1053</v>
      </c>
      <c r="B150" s="560" t="s">
        <v>1765</v>
      </c>
      <c r="C150" s="560" t="s">
        <v>1636</v>
      </c>
      <c r="D150" s="560" t="s">
        <v>1634</v>
      </c>
      <c r="E150" s="560" t="s">
        <v>1637</v>
      </c>
      <c r="F150" s="563">
        <v>2</v>
      </c>
      <c r="G150" s="563">
        <v>0</v>
      </c>
      <c r="H150" s="576"/>
      <c r="I150" s="563"/>
      <c r="J150" s="563"/>
      <c r="K150" s="576"/>
      <c r="L150" s="563">
        <v>2</v>
      </c>
      <c r="M150" s="564">
        <v>0</v>
      </c>
    </row>
    <row r="151" spans="1:13" ht="14.4" customHeight="1" x14ac:dyDescent="0.3">
      <c r="A151" s="559" t="s">
        <v>1053</v>
      </c>
      <c r="B151" s="560" t="s">
        <v>1765</v>
      </c>
      <c r="C151" s="560" t="s">
        <v>1633</v>
      </c>
      <c r="D151" s="560" t="s">
        <v>1634</v>
      </c>
      <c r="E151" s="560" t="s">
        <v>1635</v>
      </c>
      <c r="F151" s="563">
        <v>1</v>
      </c>
      <c r="G151" s="563">
        <v>0</v>
      </c>
      <c r="H151" s="576"/>
      <c r="I151" s="563"/>
      <c r="J151" s="563"/>
      <c r="K151" s="576"/>
      <c r="L151" s="563">
        <v>1</v>
      </c>
      <c r="M151" s="564">
        <v>0</v>
      </c>
    </row>
    <row r="152" spans="1:13" ht="14.4" customHeight="1" x14ac:dyDescent="0.3">
      <c r="A152" s="559" t="s">
        <v>1054</v>
      </c>
      <c r="B152" s="560" t="s">
        <v>981</v>
      </c>
      <c r="C152" s="560" t="s">
        <v>1143</v>
      </c>
      <c r="D152" s="560" t="s">
        <v>501</v>
      </c>
      <c r="E152" s="560" t="s">
        <v>1144</v>
      </c>
      <c r="F152" s="563"/>
      <c r="G152" s="563"/>
      <c r="H152" s="576">
        <v>0</v>
      </c>
      <c r="I152" s="563">
        <v>1</v>
      </c>
      <c r="J152" s="563">
        <v>95.24</v>
      </c>
      <c r="K152" s="576">
        <v>1</v>
      </c>
      <c r="L152" s="563">
        <v>1</v>
      </c>
      <c r="M152" s="564">
        <v>95.24</v>
      </c>
    </row>
    <row r="153" spans="1:13" ht="14.4" customHeight="1" x14ac:dyDescent="0.3">
      <c r="A153" s="559" t="s">
        <v>1054</v>
      </c>
      <c r="B153" s="560" t="s">
        <v>989</v>
      </c>
      <c r="C153" s="560" t="s">
        <v>1131</v>
      </c>
      <c r="D153" s="560" t="s">
        <v>732</v>
      </c>
      <c r="E153" s="560" t="s">
        <v>1132</v>
      </c>
      <c r="F153" s="563"/>
      <c r="G153" s="563"/>
      <c r="H153" s="576">
        <v>0</v>
      </c>
      <c r="I153" s="563">
        <v>1</v>
      </c>
      <c r="J153" s="563">
        <v>937.93</v>
      </c>
      <c r="K153" s="576">
        <v>1</v>
      </c>
      <c r="L153" s="563">
        <v>1</v>
      </c>
      <c r="M153" s="564">
        <v>937.93</v>
      </c>
    </row>
    <row r="154" spans="1:13" ht="14.4" customHeight="1" x14ac:dyDescent="0.3">
      <c r="A154" s="559" t="s">
        <v>1054</v>
      </c>
      <c r="B154" s="560" t="s">
        <v>1752</v>
      </c>
      <c r="C154" s="560" t="s">
        <v>1659</v>
      </c>
      <c r="D154" s="560" t="s">
        <v>1660</v>
      </c>
      <c r="E154" s="560" t="s">
        <v>1508</v>
      </c>
      <c r="F154" s="563">
        <v>6</v>
      </c>
      <c r="G154" s="563">
        <v>269.34000000000003</v>
      </c>
      <c r="H154" s="576">
        <v>1</v>
      </c>
      <c r="I154" s="563"/>
      <c r="J154" s="563"/>
      <c r="K154" s="576">
        <v>0</v>
      </c>
      <c r="L154" s="563">
        <v>6</v>
      </c>
      <c r="M154" s="564">
        <v>269.34000000000003</v>
      </c>
    </row>
    <row r="155" spans="1:13" ht="14.4" customHeight="1" x14ac:dyDescent="0.3">
      <c r="A155" s="559" t="s">
        <v>1054</v>
      </c>
      <c r="B155" s="560" t="s">
        <v>1000</v>
      </c>
      <c r="C155" s="560" t="s">
        <v>1127</v>
      </c>
      <c r="D155" s="560" t="s">
        <v>1128</v>
      </c>
      <c r="E155" s="560" t="s">
        <v>1129</v>
      </c>
      <c r="F155" s="563"/>
      <c r="G155" s="563"/>
      <c r="H155" s="576">
        <v>0</v>
      </c>
      <c r="I155" s="563">
        <v>7</v>
      </c>
      <c r="J155" s="563">
        <v>455.48999999999995</v>
      </c>
      <c r="K155" s="576">
        <v>1</v>
      </c>
      <c r="L155" s="563">
        <v>7</v>
      </c>
      <c r="M155" s="564">
        <v>455.48999999999995</v>
      </c>
    </row>
    <row r="156" spans="1:13" ht="14.4" customHeight="1" x14ac:dyDescent="0.3">
      <c r="A156" s="559" t="s">
        <v>1054</v>
      </c>
      <c r="B156" s="560" t="s">
        <v>1000</v>
      </c>
      <c r="C156" s="560" t="s">
        <v>727</v>
      </c>
      <c r="D156" s="560" t="s">
        <v>728</v>
      </c>
      <c r="E156" s="560" t="s">
        <v>729</v>
      </c>
      <c r="F156" s="563"/>
      <c r="G156" s="563"/>
      <c r="H156" s="576">
        <v>0</v>
      </c>
      <c r="I156" s="563">
        <v>11</v>
      </c>
      <c r="J156" s="563">
        <v>1193.06</v>
      </c>
      <c r="K156" s="576">
        <v>1</v>
      </c>
      <c r="L156" s="563">
        <v>11</v>
      </c>
      <c r="M156" s="564">
        <v>1193.06</v>
      </c>
    </row>
    <row r="157" spans="1:13" ht="14.4" customHeight="1" x14ac:dyDescent="0.3">
      <c r="A157" s="559" t="s">
        <v>1054</v>
      </c>
      <c r="B157" s="560" t="s">
        <v>1000</v>
      </c>
      <c r="C157" s="560" t="s">
        <v>723</v>
      </c>
      <c r="D157" s="560" t="s">
        <v>724</v>
      </c>
      <c r="E157" s="560" t="s">
        <v>1007</v>
      </c>
      <c r="F157" s="563"/>
      <c r="G157" s="563"/>
      <c r="H157" s="576">
        <v>0</v>
      </c>
      <c r="I157" s="563">
        <v>97</v>
      </c>
      <c r="J157" s="563">
        <v>12624.550000000003</v>
      </c>
      <c r="K157" s="576">
        <v>1</v>
      </c>
      <c r="L157" s="563">
        <v>97</v>
      </c>
      <c r="M157" s="564">
        <v>12624.550000000003</v>
      </c>
    </row>
    <row r="158" spans="1:13" ht="14.4" customHeight="1" x14ac:dyDescent="0.3">
      <c r="A158" s="559" t="s">
        <v>1054</v>
      </c>
      <c r="B158" s="560" t="s">
        <v>1000</v>
      </c>
      <c r="C158" s="560" t="s">
        <v>709</v>
      </c>
      <c r="D158" s="560" t="s">
        <v>710</v>
      </c>
      <c r="E158" s="560" t="s">
        <v>1008</v>
      </c>
      <c r="F158" s="563"/>
      <c r="G158" s="563"/>
      <c r="H158" s="576">
        <v>0</v>
      </c>
      <c r="I158" s="563">
        <v>2</v>
      </c>
      <c r="J158" s="563">
        <v>101.14</v>
      </c>
      <c r="K158" s="576">
        <v>1</v>
      </c>
      <c r="L158" s="563">
        <v>2</v>
      </c>
      <c r="M158" s="564">
        <v>101.14</v>
      </c>
    </row>
    <row r="159" spans="1:13" ht="14.4" customHeight="1" x14ac:dyDescent="0.3">
      <c r="A159" s="559" t="s">
        <v>1054</v>
      </c>
      <c r="B159" s="560" t="s">
        <v>1000</v>
      </c>
      <c r="C159" s="560" t="s">
        <v>712</v>
      </c>
      <c r="D159" s="560" t="s">
        <v>713</v>
      </c>
      <c r="E159" s="560" t="s">
        <v>1009</v>
      </c>
      <c r="F159" s="563"/>
      <c r="G159" s="563"/>
      <c r="H159" s="576">
        <v>0</v>
      </c>
      <c r="I159" s="563">
        <v>77</v>
      </c>
      <c r="J159" s="563">
        <v>6680.52</v>
      </c>
      <c r="K159" s="576">
        <v>1</v>
      </c>
      <c r="L159" s="563">
        <v>77</v>
      </c>
      <c r="M159" s="564">
        <v>6680.52</v>
      </c>
    </row>
    <row r="160" spans="1:13" ht="14.4" customHeight="1" x14ac:dyDescent="0.3">
      <c r="A160" s="559" t="s">
        <v>1054</v>
      </c>
      <c r="B160" s="560" t="s">
        <v>1000</v>
      </c>
      <c r="C160" s="560" t="s">
        <v>1073</v>
      </c>
      <c r="D160" s="560" t="s">
        <v>1074</v>
      </c>
      <c r="E160" s="560" t="s">
        <v>1007</v>
      </c>
      <c r="F160" s="563">
        <v>2</v>
      </c>
      <c r="G160" s="563">
        <v>260.3</v>
      </c>
      <c r="H160" s="576">
        <v>1</v>
      </c>
      <c r="I160" s="563"/>
      <c r="J160" s="563"/>
      <c r="K160" s="576">
        <v>0</v>
      </c>
      <c r="L160" s="563">
        <v>2</v>
      </c>
      <c r="M160" s="564">
        <v>260.3</v>
      </c>
    </row>
    <row r="161" spans="1:13" ht="14.4" customHeight="1" x14ac:dyDescent="0.3">
      <c r="A161" s="559" t="s">
        <v>1054</v>
      </c>
      <c r="B161" s="560" t="s">
        <v>1000</v>
      </c>
      <c r="C161" s="560" t="s">
        <v>624</v>
      </c>
      <c r="D161" s="560" t="s">
        <v>1012</v>
      </c>
      <c r="E161" s="560" t="s">
        <v>1013</v>
      </c>
      <c r="F161" s="563">
        <v>4</v>
      </c>
      <c r="G161" s="563">
        <v>347.04</v>
      </c>
      <c r="H161" s="576">
        <v>1</v>
      </c>
      <c r="I161" s="563"/>
      <c r="J161" s="563"/>
      <c r="K161" s="576">
        <v>0</v>
      </c>
      <c r="L161" s="563">
        <v>4</v>
      </c>
      <c r="M161" s="564">
        <v>347.04</v>
      </c>
    </row>
    <row r="162" spans="1:13" ht="14.4" customHeight="1" x14ac:dyDescent="0.3">
      <c r="A162" s="559" t="s">
        <v>1054</v>
      </c>
      <c r="B162" s="560" t="s">
        <v>1000</v>
      </c>
      <c r="C162" s="560" t="s">
        <v>1281</v>
      </c>
      <c r="D162" s="560" t="s">
        <v>1001</v>
      </c>
      <c r="E162" s="560" t="s">
        <v>1002</v>
      </c>
      <c r="F162" s="563">
        <v>8</v>
      </c>
      <c r="G162" s="563">
        <v>694.08</v>
      </c>
      <c r="H162" s="576">
        <v>1</v>
      </c>
      <c r="I162" s="563"/>
      <c r="J162" s="563"/>
      <c r="K162" s="576">
        <v>0</v>
      </c>
      <c r="L162" s="563">
        <v>8</v>
      </c>
      <c r="M162" s="564">
        <v>694.08</v>
      </c>
    </row>
    <row r="163" spans="1:13" ht="14.4" customHeight="1" thickBot="1" x14ac:dyDescent="0.35">
      <c r="A163" s="565" t="s">
        <v>1054</v>
      </c>
      <c r="B163" s="566" t="s">
        <v>1019</v>
      </c>
      <c r="C163" s="566" t="s">
        <v>1428</v>
      </c>
      <c r="D163" s="566" t="s">
        <v>1429</v>
      </c>
      <c r="E163" s="566" t="s">
        <v>1430</v>
      </c>
      <c r="F163" s="569">
        <v>1</v>
      </c>
      <c r="G163" s="569">
        <v>96.63</v>
      </c>
      <c r="H163" s="577">
        <v>1</v>
      </c>
      <c r="I163" s="569"/>
      <c r="J163" s="569"/>
      <c r="K163" s="577">
        <v>0</v>
      </c>
      <c r="L163" s="569">
        <v>1</v>
      </c>
      <c r="M163" s="570">
        <v>96.63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4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219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226</v>
      </c>
    </row>
    <row r="4" spans="1:8" ht="14.4" customHeight="1" x14ac:dyDescent="0.3">
      <c r="A4" s="544" t="s">
        <v>442</v>
      </c>
      <c r="B4" s="545" t="s">
        <v>443</v>
      </c>
      <c r="C4" s="546" t="s">
        <v>444</v>
      </c>
      <c r="D4" s="546" t="s">
        <v>443</v>
      </c>
      <c r="E4" s="546" t="s">
        <v>443</v>
      </c>
      <c r="F4" s="547" t="s">
        <v>443</v>
      </c>
      <c r="G4" s="546" t="s">
        <v>443</v>
      </c>
      <c r="H4" s="546" t="s">
        <v>109</v>
      </c>
    </row>
    <row r="5" spans="1:8" ht="14.4" customHeight="1" x14ac:dyDescent="0.3">
      <c r="A5" s="544" t="s">
        <v>442</v>
      </c>
      <c r="B5" s="545" t="s">
        <v>1766</v>
      </c>
      <c r="C5" s="546" t="s">
        <v>1767</v>
      </c>
      <c r="D5" s="546">
        <v>18370.414194493835</v>
      </c>
      <c r="E5" s="546">
        <v>291.61</v>
      </c>
      <c r="F5" s="547">
        <v>1.5873893583052922E-2</v>
      </c>
      <c r="G5" s="546">
        <v>-18078.804194493834</v>
      </c>
      <c r="H5" s="546" t="s">
        <v>2</v>
      </c>
    </row>
    <row r="6" spans="1:8" ht="14.4" customHeight="1" x14ac:dyDescent="0.3">
      <c r="A6" s="544" t="s">
        <v>442</v>
      </c>
      <c r="B6" s="545" t="s">
        <v>1768</v>
      </c>
      <c r="C6" s="546" t="s">
        <v>1769</v>
      </c>
      <c r="D6" s="546">
        <v>27804.848366214559</v>
      </c>
      <c r="E6" s="546">
        <v>26061.03</v>
      </c>
      <c r="F6" s="547">
        <v>0.93728365847398543</v>
      </c>
      <c r="G6" s="546">
        <v>-1743.8183662145602</v>
      </c>
      <c r="H6" s="546" t="s">
        <v>2</v>
      </c>
    </row>
    <row r="7" spans="1:8" ht="14.4" customHeight="1" x14ac:dyDescent="0.3">
      <c r="A7" s="544" t="s">
        <v>442</v>
      </c>
      <c r="B7" s="545" t="s">
        <v>1770</v>
      </c>
      <c r="C7" s="546" t="s">
        <v>1771</v>
      </c>
      <c r="D7" s="546">
        <v>1400051.3495591721</v>
      </c>
      <c r="E7" s="546">
        <v>1397441.6</v>
      </c>
      <c r="F7" s="547">
        <v>0.99813596154170081</v>
      </c>
      <c r="G7" s="546">
        <v>-2609.7495591719635</v>
      </c>
      <c r="H7" s="546" t="s">
        <v>2</v>
      </c>
    </row>
    <row r="8" spans="1:8" ht="14.4" customHeight="1" x14ac:dyDescent="0.3">
      <c r="A8" s="544" t="s">
        <v>442</v>
      </c>
      <c r="B8" s="545" t="s">
        <v>1772</v>
      </c>
      <c r="C8" s="546" t="s">
        <v>1773</v>
      </c>
      <c r="D8" s="546">
        <v>25000</v>
      </c>
      <c r="E8" s="546">
        <v>26928.600000000002</v>
      </c>
      <c r="F8" s="547">
        <v>1.0771440000000001</v>
      </c>
      <c r="G8" s="546">
        <v>1928.6000000000022</v>
      </c>
      <c r="H8" s="546" t="s">
        <v>2</v>
      </c>
    </row>
    <row r="9" spans="1:8" ht="14.4" customHeight="1" x14ac:dyDescent="0.3">
      <c r="A9" s="544" t="s">
        <v>442</v>
      </c>
      <c r="B9" s="545" t="s">
        <v>1774</v>
      </c>
      <c r="C9" s="546" t="s">
        <v>1775</v>
      </c>
      <c r="D9" s="546">
        <v>4800.5094261458744</v>
      </c>
      <c r="E9" s="546">
        <v>7227.95</v>
      </c>
      <c r="F9" s="547">
        <v>1.5056631199666271</v>
      </c>
      <c r="G9" s="546">
        <v>2427.4405738541254</v>
      </c>
      <c r="H9" s="546" t="s">
        <v>2</v>
      </c>
    </row>
    <row r="10" spans="1:8" ht="14.4" customHeight="1" x14ac:dyDescent="0.3">
      <c r="A10" s="544" t="s">
        <v>442</v>
      </c>
      <c r="B10" s="545" t="s">
        <v>1776</v>
      </c>
      <c r="C10" s="546" t="s">
        <v>1777</v>
      </c>
      <c r="D10" s="546">
        <v>61056.155427395592</v>
      </c>
      <c r="E10" s="546">
        <v>55677.09</v>
      </c>
      <c r="F10" s="547">
        <v>0.9118997029907645</v>
      </c>
      <c r="G10" s="546">
        <v>-5379.0654273955952</v>
      </c>
      <c r="H10" s="546" t="s">
        <v>2</v>
      </c>
    </row>
    <row r="11" spans="1:8" ht="14.4" customHeight="1" x14ac:dyDescent="0.3">
      <c r="A11" s="544" t="s">
        <v>442</v>
      </c>
      <c r="B11" s="545" t="s">
        <v>6</v>
      </c>
      <c r="C11" s="546" t="s">
        <v>444</v>
      </c>
      <c r="D11" s="546">
        <v>1537083.2769734219</v>
      </c>
      <c r="E11" s="546">
        <v>1513627.8800000001</v>
      </c>
      <c r="F11" s="547">
        <v>0.98474032127939981</v>
      </c>
      <c r="G11" s="546">
        <v>-23455.396973421797</v>
      </c>
      <c r="H11" s="546" t="s">
        <v>451</v>
      </c>
    </row>
    <row r="13" spans="1:8" ht="14.4" customHeight="1" x14ac:dyDescent="0.3">
      <c r="A13" s="544" t="s">
        <v>442</v>
      </c>
      <c r="B13" s="545" t="s">
        <v>443</v>
      </c>
      <c r="C13" s="546" t="s">
        <v>444</v>
      </c>
      <c r="D13" s="546" t="s">
        <v>443</v>
      </c>
      <c r="E13" s="546" t="s">
        <v>443</v>
      </c>
      <c r="F13" s="547" t="s">
        <v>443</v>
      </c>
      <c r="G13" s="546" t="s">
        <v>443</v>
      </c>
      <c r="H13" s="546" t="s">
        <v>109</v>
      </c>
    </row>
    <row r="14" spans="1:8" ht="14.4" customHeight="1" x14ac:dyDescent="0.3">
      <c r="A14" s="544" t="s">
        <v>452</v>
      </c>
      <c r="B14" s="545" t="s">
        <v>1768</v>
      </c>
      <c r="C14" s="546" t="s">
        <v>1769</v>
      </c>
      <c r="D14" s="546">
        <v>3667.1340212661503</v>
      </c>
      <c r="E14" s="546">
        <v>3241.96</v>
      </c>
      <c r="F14" s="547">
        <v>0.88405822672405343</v>
      </c>
      <c r="G14" s="546">
        <v>-425.17402126615025</v>
      </c>
      <c r="H14" s="546" t="s">
        <v>2</v>
      </c>
    </row>
    <row r="15" spans="1:8" ht="14.4" customHeight="1" x14ac:dyDescent="0.3">
      <c r="A15" s="544" t="s">
        <v>452</v>
      </c>
      <c r="B15" s="545" t="s">
        <v>1770</v>
      </c>
      <c r="C15" s="546" t="s">
        <v>1771</v>
      </c>
      <c r="D15" s="546">
        <v>12616.6928361997</v>
      </c>
      <c r="E15" s="546">
        <v>15091</v>
      </c>
      <c r="F15" s="547">
        <v>1.1961137673654891</v>
      </c>
      <c r="G15" s="546">
        <v>2474.3071638003003</v>
      </c>
      <c r="H15" s="546" t="s">
        <v>2</v>
      </c>
    </row>
    <row r="16" spans="1:8" ht="14.4" customHeight="1" x14ac:dyDescent="0.3">
      <c r="A16" s="544" t="s">
        <v>452</v>
      </c>
      <c r="B16" s="545" t="s">
        <v>1774</v>
      </c>
      <c r="C16" s="546" t="s">
        <v>1775</v>
      </c>
      <c r="D16" s="546">
        <v>1000</v>
      </c>
      <c r="E16" s="546">
        <v>626</v>
      </c>
      <c r="F16" s="547">
        <v>0.626</v>
      </c>
      <c r="G16" s="546">
        <v>-374</v>
      </c>
      <c r="H16" s="546" t="s">
        <v>2</v>
      </c>
    </row>
    <row r="17" spans="1:8" ht="14.4" customHeight="1" x14ac:dyDescent="0.3">
      <c r="A17" s="544" t="s">
        <v>452</v>
      </c>
      <c r="B17" s="545" t="s">
        <v>1776</v>
      </c>
      <c r="C17" s="546" t="s">
        <v>1777</v>
      </c>
      <c r="D17" s="546">
        <v>9329.5045631871708</v>
      </c>
      <c r="E17" s="546">
        <v>7510</v>
      </c>
      <c r="F17" s="547">
        <v>0.80497307752368075</v>
      </c>
      <c r="G17" s="546">
        <v>-1819.5045631871708</v>
      </c>
      <c r="H17" s="546" t="s">
        <v>2</v>
      </c>
    </row>
    <row r="18" spans="1:8" ht="14.4" customHeight="1" x14ac:dyDescent="0.3">
      <c r="A18" s="544" t="s">
        <v>452</v>
      </c>
      <c r="B18" s="545" t="s">
        <v>6</v>
      </c>
      <c r="C18" s="546" t="s">
        <v>453</v>
      </c>
      <c r="D18" s="546">
        <v>26613.331420653019</v>
      </c>
      <c r="E18" s="546">
        <v>26468.959999999999</v>
      </c>
      <c r="F18" s="547">
        <v>0.9945752217799767</v>
      </c>
      <c r="G18" s="546">
        <v>-144.37142065302032</v>
      </c>
      <c r="H18" s="546" t="s">
        <v>454</v>
      </c>
    </row>
    <row r="19" spans="1:8" ht="14.4" customHeight="1" x14ac:dyDescent="0.3">
      <c r="A19" s="544" t="s">
        <v>443</v>
      </c>
      <c r="B19" s="545" t="s">
        <v>443</v>
      </c>
      <c r="C19" s="546" t="s">
        <v>443</v>
      </c>
      <c r="D19" s="546" t="s">
        <v>443</v>
      </c>
      <c r="E19" s="546" t="s">
        <v>443</v>
      </c>
      <c r="F19" s="547" t="s">
        <v>443</v>
      </c>
      <c r="G19" s="546" t="s">
        <v>443</v>
      </c>
      <c r="H19" s="546" t="s">
        <v>455</v>
      </c>
    </row>
    <row r="20" spans="1:8" ht="14.4" customHeight="1" x14ac:dyDescent="0.3">
      <c r="A20" s="544" t="s">
        <v>456</v>
      </c>
      <c r="B20" s="545" t="s">
        <v>1768</v>
      </c>
      <c r="C20" s="546" t="s">
        <v>1769</v>
      </c>
      <c r="D20" s="546">
        <v>5247.2994656840501</v>
      </c>
      <c r="E20" s="546">
        <v>4003.0500000000006</v>
      </c>
      <c r="F20" s="547">
        <v>0.76287812925084386</v>
      </c>
      <c r="G20" s="546">
        <v>-1244.2494656840495</v>
      </c>
      <c r="H20" s="546" t="s">
        <v>2</v>
      </c>
    </row>
    <row r="21" spans="1:8" ht="14.4" customHeight="1" x14ac:dyDescent="0.3">
      <c r="A21" s="544" t="s">
        <v>456</v>
      </c>
      <c r="B21" s="545" t="s">
        <v>1770</v>
      </c>
      <c r="C21" s="546" t="s">
        <v>1771</v>
      </c>
      <c r="D21" s="546">
        <v>91349.919688609094</v>
      </c>
      <c r="E21" s="546">
        <v>94009.39</v>
      </c>
      <c r="F21" s="547">
        <v>1.0291130010891791</v>
      </c>
      <c r="G21" s="546">
        <v>2659.4703113909054</v>
      </c>
      <c r="H21" s="546" t="s">
        <v>2</v>
      </c>
    </row>
    <row r="22" spans="1:8" ht="14.4" customHeight="1" x14ac:dyDescent="0.3">
      <c r="A22" s="544" t="s">
        <v>456</v>
      </c>
      <c r="B22" s="545" t="s">
        <v>1774</v>
      </c>
      <c r="C22" s="546" t="s">
        <v>1775</v>
      </c>
      <c r="D22" s="546">
        <v>1900.3117212844099</v>
      </c>
      <c r="E22" s="546">
        <v>1345</v>
      </c>
      <c r="F22" s="547">
        <v>0.70777861596881697</v>
      </c>
      <c r="G22" s="546">
        <v>-555.31172128440994</v>
      </c>
      <c r="H22" s="546" t="s">
        <v>2</v>
      </c>
    </row>
    <row r="23" spans="1:8" ht="14.4" customHeight="1" x14ac:dyDescent="0.3">
      <c r="A23" s="544" t="s">
        <v>456</v>
      </c>
      <c r="B23" s="545" t="s">
        <v>1776</v>
      </c>
      <c r="C23" s="546" t="s">
        <v>1777</v>
      </c>
      <c r="D23" s="546">
        <v>15051.665153800897</v>
      </c>
      <c r="E23" s="546">
        <v>14187.57</v>
      </c>
      <c r="F23" s="547">
        <v>0.94259139138617543</v>
      </c>
      <c r="G23" s="546">
        <v>-864.09515380089761</v>
      </c>
      <c r="H23" s="546" t="s">
        <v>2</v>
      </c>
    </row>
    <row r="24" spans="1:8" ht="14.4" customHeight="1" x14ac:dyDescent="0.3">
      <c r="A24" s="544" t="s">
        <v>456</v>
      </c>
      <c r="B24" s="545" t="s">
        <v>6</v>
      </c>
      <c r="C24" s="546" t="s">
        <v>457</v>
      </c>
      <c r="D24" s="546">
        <v>113549.19602937845</v>
      </c>
      <c r="E24" s="546">
        <v>113545.01000000001</v>
      </c>
      <c r="F24" s="547">
        <v>0.99996313466299347</v>
      </c>
      <c r="G24" s="546">
        <v>-4.1860293784411624</v>
      </c>
      <c r="H24" s="546" t="s">
        <v>454</v>
      </c>
    </row>
    <row r="25" spans="1:8" ht="14.4" customHeight="1" x14ac:dyDescent="0.3">
      <c r="A25" s="544" t="s">
        <v>443</v>
      </c>
      <c r="B25" s="545" t="s">
        <v>443</v>
      </c>
      <c r="C25" s="546" t="s">
        <v>443</v>
      </c>
      <c r="D25" s="546" t="s">
        <v>443</v>
      </c>
      <c r="E25" s="546" t="s">
        <v>443</v>
      </c>
      <c r="F25" s="547" t="s">
        <v>443</v>
      </c>
      <c r="G25" s="546" t="s">
        <v>443</v>
      </c>
      <c r="H25" s="546" t="s">
        <v>455</v>
      </c>
    </row>
    <row r="26" spans="1:8" ht="14.4" customHeight="1" x14ac:dyDescent="0.3">
      <c r="A26" s="544" t="s">
        <v>458</v>
      </c>
      <c r="B26" s="545" t="s">
        <v>1766</v>
      </c>
      <c r="C26" s="546" t="s">
        <v>1767</v>
      </c>
      <c r="D26" s="546">
        <v>918.49790972693393</v>
      </c>
      <c r="E26" s="546">
        <v>291.61</v>
      </c>
      <c r="F26" s="547">
        <v>0.31748575245717719</v>
      </c>
      <c r="G26" s="546">
        <v>-626.88790972693391</v>
      </c>
      <c r="H26" s="546" t="s">
        <v>2</v>
      </c>
    </row>
    <row r="27" spans="1:8" ht="14.4" customHeight="1" x14ac:dyDescent="0.3">
      <c r="A27" s="544" t="s">
        <v>458</v>
      </c>
      <c r="B27" s="545" t="s">
        <v>1768</v>
      </c>
      <c r="C27" s="546" t="s">
        <v>1769</v>
      </c>
      <c r="D27" s="546">
        <v>2098.8969858066598</v>
      </c>
      <c r="E27" s="546">
        <v>2082.4</v>
      </c>
      <c r="F27" s="547">
        <v>0.99214016413467787</v>
      </c>
      <c r="G27" s="546">
        <v>-16.496985806659723</v>
      </c>
      <c r="H27" s="546" t="s">
        <v>2</v>
      </c>
    </row>
    <row r="28" spans="1:8" ht="14.4" customHeight="1" x14ac:dyDescent="0.3">
      <c r="A28" s="544" t="s">
        <v>458</v>
      </c>
      <c r="B28" s="545" t="s">
        <v>1770</v>
      </c>
      <c r="C28" s="546" t="s">
        <v>1771</v>
      </c>
      <c r="D28" s="546">
        <v>12349.951838743198</v>
      </c>
      <c r="E28" s="546">
        <v>10022.120000000001</v>
      </c>
      <c r="F28" s="547">
        <v>0.81151085695407121</v>
      </c>
      <c r="G28" s="546">
        <v>-2327.8318387431973</v>
      </c>
      <c r="H28" s="546" t="s">
        <v>2</v>
      </c>
    </row>
    <row r="29" spans="1:8" ht="14.4" customHeight="1" x14ac:dyDescent="0.3">
      <c r="A29" s="544" t="s">
        <v>458</v>
      </c>
      <c r="B29" s="545" t="s">
        <v>1774</v>
      </c>
      <c r="C29" s="546" t="s">
        <v>1775</v>
      </c>
      <c r="D29" s="546">
        <v>950.09885243073188</v>
      </c>
      <c r="E29" s="546">
        <v>3978.95</v>
      </c>
      <c r="F29" s="547">
        <v>4.1879326449245342</v>
      </c>
      <c r="G29" s="546">
        <v>3028.8511475692681</v>
      </c>
      <c r="H29" s="546" t="s">
        <v>2</v>
      </c>
    </row>
    <row r="30" spans="1:8" ht="14.4" customHeight="1" x14ac:dyDescent="0.3">
      <c r="A30" s="544" t="s">
        <v>458</v>
      </c>
      <c r="B30" s="545" t="s">
        <v>1776</v>
      </c>
      <c r="C30" s="546" t="s">
        <v>1777</v>
      </c>
      <c r="D30" s="546">
        <v>8171.1403436093196</v>
      </c>
      <c r="E30" s="546">
        <v>5749</v>
      </c>
      <c r="F30" s="547">
        <v>0.70357376794982052</v>
      </c>
      <c r="G30" s="546">
        <v>-2422.1403436093196</v>
      </c>
      <c r="H30" s="546" t="s">
        <v>2</v>
      </c>
    </row>
    <row r="31" spans="1:8" ht="14.4" customHeight="1" x14ac:dyDescent="0.3">
      <c r="A31" s="544" t="s">
        <v>458</v>
      </c>
      <c r="B31" s="545" t="s">
        <v>6</v>
      </c>
      <c r="C31" s="546" t="s">
        <v>459</v>
      </c>
      <c r="D31" s="546">
        <v>24488.585930316844</v>
      </c>
      <c r="E31" s="546">
        <v>22124.080000000002</v>
      </c>
      <c r="F31" s="547">
        <v>0.90344457058300021</v>
      </c>
      <c r="G31" s="546">
        <v>-2364.5059303168418</v>
      </c>
      <c r="H31" s="546" t="s">
        <v>454</v>
      </c>
    </row>
    <row r="32" spans="1:8" ht="14.4" customHeight="1" x14ac:dyDescent="0.3">
      <c r="A32" s="544" t="s">
        <v>443</v>
      </c>
      <c r="B32" s="545" t="s">
        <v>443</v>
      </c>
      <c r="C32" s="546" t="s">
        <v>443</v>
      </c>
      <c r="D32" s="546" t="s">
        <v>443</v>
      </c>
      <c r="E32" s="546" t="s">
        <v>443</v>
      </c>
      <c r="F32" s="547" t="s">
        <v>443</v>
      </c>
      <c r="G32" s="546" t="s">
        <v>443</v>
      </c>
      <c r="H32" s="546" t="s">
        <v>455</v>
      </c>
    </row>
    <row r="33" spans="1:8" ht="14.4" customHeight="1" x14ac:dyDescent="0.3">
      <c r="A33" s="544" t="s">
        <v>460</v>
      </c>
      <c r="B33" s="545" t="s">
        <v>1768</v>
      </c>
      <c r="C33" s="546" t="s">
        <v>1769</v>
      </c>
      <c r="D33" s="546">
        <v>16791.517893457702</v>
      </c>
      <c r="E33" s="546">
        <v>16733.620000000003</v>
      </c>
      <c r="F33" s="547">
        <v>0.99655195594436063</v>
      </c>
      <c r="G33" s="546">
        <v>-57.897893457698956</v>
      </c>
      <c r="H33" s="546" t="s">
        <v>2</v>
      </c>
    </row>
    <row r="34" spans="1:8" ht="14.4" customHeight="1" x14ac:dyDescent="0.3">
      <c r="A34" s="544" t="s">
        <v>460</v>
      </c>
      <c r="B34" s="545" t="s">
        <v>1770</v>
      </c>
      <c r="C34" s="546" t="s">
        <v>1771</v>
      </c>
      <c r="D34" s="546">
        <v>1283734.78519562</v>
      </c>
      <c r="E34" s="546">
        <v>1278319.0900000001</v>
      </c>
      <c r="F34" s="547">
        <v>0.99578129746262611</v>
      </c>
      <c r="G34" s="546">
        <v>-5415.6951956199482</v>
      </c>
      <c r="H34" s="546" t="s">
        <v>2</v>
      </c>
    </row>
    <row r="35" spans="1:8" ht="14.4" customHeight="1" x14ac:dyDescent="0.3">
      <c r="A35" s="544" t="s">
        <v>460</v>
      </c>
      <c r="B35" s="545" t="s">
        <v>1772</v>
      </c>
      <c r="C35" s="546" t="s">
        <v>1773</v>
      </c>
      <c r="D35" s="546">
        <v>25000</v>
      </c>
      <c r="E35" s="546">
        <v>26928.600000000002</v>
      </c>
      <c r="F35" s="547">
        <v>1.0771440000000001</v>
      </c>
      <c r="G35" s="546">
        <v>1928.6000000000022</v>
      </c>
      <c r="H35" s="546" t="s">
        <v>2</v>
      </c>
    </row>
    <row r="36" spans="1:8" ht="14.4" customHeight="1" x14ac:dyDescent="0.3">
      <c r="A36" s="544" t="s">
        <v>460</v>
      </c>
      <c r="B36" s="545" t="s">
        <v>1774</v>
      </c>
      <c r="C36" s="546" t="s">
        <v>1775</v>
      </c>
      <c r="D36" s="546">
        <v>950.09885243073188</v>
      </c>
      <c r="E36" s="546">
        <v>1278</v>
      </c>
      <c r="F36" s="547">
        <v>1.3451231908452117</v>
      </c>
      <c r="G36" s="546">
        <v>327.90114756926812</v>
      </c>
      <c r="H36" s="546" t="s">
        <v>2</v>
      </c>
    </row>
    <row r="37" spans="1:8" ht="14.4" customHeight="1" x14ac:dyDescent="0.3">
      <c r="A37" s="544" t="s">
        <v>460</v>
      </c>
      <c r="B37" s="545" t="s">
        <v>1776</v>
      </c>
      <c r="C37" s="546" t="s">
        <v>1777</v>
      </c>
      <c r="D37" s="546">
        <v>28503.845366798199</v>
      </c>
      <c r="E37" s="546">
        <v>28230.52</v>
      </c>
      <c r="F37" s="547">
        <v>0.99041093005940273</v>
      </c>
      <c r="G37" s="546">
        <v>-273.32536679819896</v>
      </c>
      <c r="H37" s="546" t="s">
        <v>2</v>
      </c>
    </row>
    <row r="38" spans="1:8" ht="14.4" customHeight="1" x14ac:dyDescent="0.3">
      <c r="A38" s="544" t="s">
        <v>460</v>
      </c>
      <c r="B38" s="545" t="s">
        <v>6</v>
      </c>
      <c r="C38" s="546" t="s">
        <v>461</v>
      </c>
      <c r="D38" s="546">
        <v>1372432.1635930734</v>
      </c>
      <c r="E38" s="546">
        <v>1351489.8300000003</v>
      </c>
      <c r="F38" s="547">
        <v>0.98474071495217264</v>
      </c>
      <c r="G38" s="546">
        <v>-20942.333593073068</v>
      </c>
      <c r="H38" s="546" t="s">
        <v>454</v>
      </c>
    </row>
    <row r="39" spans="1:8" ht="14.4" customHeight="1" x14ac:dyDescent="0.3">
      <c r="A39" s="544" t="s">
        <v>443</v>
      </c>
      <c r="B39" s="545" t="s">
        <v>443</v>
      </c>
      <c r="C39" s="546" t="s">
        <v>443</v>
      </c>
      <c r="D39" s="546" t="s">
        <v>443</v>
      </c>
      <c r="E39" s="546" t="s">
        <v>443</v>
      </c>
      <c r="F39" s="547" t="s">
        <v>443</v>
      </c>
      <c r="G39" s="546" t="s">
        <v>443</v>
      </c>
      <c r="H39" s="546" t="s">
        <v>455</v>
      </c>
    </row>
    <row r="40" spans="1:8" ht="14.4" customHeight="1" x14ac:dyDescent="0.3">
      <c r="A40" s="544" t="s">
        <v>442</v>
      </c>
      <c r="B40" s="545" t="s">
        <v>6</v>
      </c>
      <c r="C40" s="546" t="s">
        <v>444</v>
      </c>
      <c r="D40" s="546">
        <v>1537083.2769734219</v>
      </c>
      <c r="E40" s="546">
        <v>1513627.8800000001</v>
      </c>
      <c r="F40" s="547">
        <v>0.98474032127939981</v>
      </c>
      <c r="G40" s="546">
        <v>-23455.396973421797</v>
      </c>
      <c r="H40" s="546" t="s">
        <v>451</v>
      </c>
    </row>
  </sheetData>
  <autoFilter ref="A3:G3"/>
  <mergeCells count="1">
    <mergeCell ref="A1:G1"/>
  </mergeCells>
  <conditionalFormatting sqref="F12 F41:F65536">
    <cfRule type="cellIs" dxfId="37" priority="19" stopIfTrue="1" operator="greaterThan">
      <formula>1</formula>
    </cfRule>
  </conditionalFormatting>
  <conditionalFormatting sqref="G4:G11">
    <cfRule type="cellIs" dxfId="36" priority="12" operator="greaterThan">
      <formula>0</formula>
    </cfRule>
  </conditionalFormatting>
  <conditionalFormatting sqref="F4:F11">
    <cfRule type="cellIs" dxfId="35" priority="14" operator="greaterThan">
      <formula>1</formula>
    </cfRule>
  </conditionalFormatting>
  <conditionalFormatting sqref="B4:B11">
    <cfRule type="expression" dxfId="34" priority="18">
      <formula>AND(LEFT(H4,6)&lt;&gt;"mezera",H4&lt;&gt;"")</formula>
    </cfRule>
  </conditionalFormatting>
  <conditionalFormatting sqref="A4:A11">
    <cfRule type="expression" dxfId="33" priority="15">
      <formula>AND(H4&lt;&gt;"",H4&lt;&gt;"mezeraKL")</formula>
    </cfRule>
  </conditionalFormatting>
  <conditionalFormatting sqref="B4:G11">
    <cfRule type="expression" dxfId="32" priority="16">
      <formula>$H4="SumaNS"</formula>
    </cfRule>
    <cfRule type="expression" dxfId="31" priority="17">
      <formula>OR($H4="KL",$H4="SumaKL")</formula>
    </cfRule>
  </conditionalFormatting>
  <conditionalFormatting sqref="A4:G11">
    <cfRule type="expression" dxfId="30" priority="13">
      <formula>$H4&lt;&gt;""</formula>
    </cfRule>
  </conditionalFormatting>
  <conditionalFormatting sqref="F4:F11">
    <cfRule type="cellIs" dxfId="29" priority="9" operator="greaterThan">
      <formula>1</formula>
    </cfRule>
  </conditionalFormatting>
  <conditionalFormatting sqref="F4:F11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11">
    <cfRule type="expression" dxfId="26" priority="8">
      <formula>$H4&lt;&gt;""</formula>
    </cfRule>
  </conditionalFormatting>
  <conditionalFormatting sqref="G13:G40">
    <cfRule type="cellIs" dxfId="25" priority="1" operator="greaterThan">
      <formula>0</formula>
    </cfRule>
  </conditionalFormatting>
  <conditionalFormatting sqref="F13:F40">
    <cfRule type="cellIs" dxfId="24" priority="3" operator="greaterThan">
      <formula>1</formula>
    </cfRule>
  </conditionalFormatting>
  <conditionalFormatting sqref="B13:B40">
    <cfRule type="expression" dxfId="23" priority="7">
      <formula>AND(LEFT(H13,6)&lt;&gt;"mezera",H13&lt;&gt;"")</formula>
    </cfRule>
  </conditionalFormatting>
  <conditionalFormatting sqref="A13:A40">
    <cfRule type="expression" dxfId="22" priority="4">
      <formula>AND(H13&lt;&gt;"",H13&lt;&gt;"mezeraKL")</formula>
    </cfRule>
  </conditionalFormatting>
  <conditionalFormatting sqref="B13:G40">
    <cfRule type="expression" dxfId="21" priority="5">
      <formula>$H13="SumaNS"</formula>
    </cfRule>
    <cfRule type="expression" dxfId="20" priority="6">
      <formula>OR($H13="KL",$H13="SumaKL")</formula>
    </cfRule>
  </conditionalFormatting>
  <conditionalFormatting sqref="A13:G40">
    <cfRule type="expression" dxfId="19" priority="2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 outlineLevel="1"/>
    <col min="8" max="8" width="25.77734375" style="90" customWidth="1" collapsed="1"/>
    <col min="9" max="9" width="7.77734375" style="98" customWidth="1"/>
    <col min="10" max="10" width="10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426" t="s">
        <v>220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3"/>
      <c r="J2" s="293"/>
      <c r="K2" s="293"/>
    </row>
    <row r="3" spans="1:11" ht="14.4" customHeight="1" thickBot="1" x14ac:dyDescent="0.35">
      <c r="A3" s="88"/>
      <c r="B3" s="88"/>
      <c r="C3" s="422"/>
      <c r="D3" s="423"/>
      <c r="E3" s="423"/>
      <c r="F3" s="423"/>
      <c r="G3" s="423"/>
      <c r="H3" s="297" t="s">
        <v>203</v>
      </c>
      <c r="I3" s="294">
        <f>IF(J3&lt;&gt;0,K3/J3,0)</f>
        <v>9.2731464769921654</v>
      </c>
      <c r="J3" s="294">
        <f>SUBTOTAL(9,J5:J1048576)</f>
        <v>163227</v>
      </c>
      <c r="K3" s="295">
        <f>SUBTOTAL(9,K5:K1048576)</f>
        <v>1513627.8800000001</v>
      </c>
    </row>
    <row r="4" spans="1:11" s="89" customFormat="1" ht="14.4" customHeight="1" thickBot="1" x14ac:dyDescent="0.35">
      <c r="A4" s="548" t="s">
        <v>7</v>
      </c>
      <c r="B4" s="549" t="s">
        <v>8</v>
      </c>
      <c r="C4" s="549" t="s">
        <v>0</v>
      </c>
      <c r="D4" s="549" t="s">
        <v>9</v>
      </c>
      <c r="E4" s="549" t="s">
        <v>10</v>
      </c>
      <c r="F4" s="549" t="s">
        <v>2</v>
      </c>
      <c r="G4" s="549" t="s">
        <v>127</v>
      </c>
      <c r="H4" s="550" t="s">
        <v>14</v>
      </c>
      <c r="I4" s="551" t="s">
        <v>227</v>
      </c>
      <c r="J4" s="551" t="s">
        <v>16</v>
      </c>
      <c r="K4" s="552" t="s">
        <v>244</v>
      </c>
    </row>
    <row r="5" spans="1:11" ht="14.4" customHeight="1" x14ac:dyDescent="0.3">
      <c r="A5" s="553" t="s">
        <v>442</v>
      </c>
      <c r="B5" s="554" t="s">
        <v>444</v>
      </c>
      <c r="C5" s="555" t="s">
        <v>452</v>
      </c>
      <c r="D5" s="556" t="s">
        <v>453</v>
      </c>
      <c r="E5" s="555" t="s">
        <v>1768</v>
      </c>
      <c r="F5" s="556" t="s">
        <v>1769</v>
      </c>
      <c r="G5" s="555" t="s">
        <v>1778</v>
      </c>
      <c r="H5" s="555" t="s">
        <v>1779</v>
      </c>
      <c r="I5" s="557">
        <v>260.3</v>
      </c>
      <c r="J5" s="557">
        <v>5</v>
      </c>
      <c r="K5" s="558">
        <v>1301.5</v>
      </c>
    </row>
    <row r="6" spans="1:11" ht="14.4" customHeight="1" x14ac:dyDescent="0.3">
      <c r="A6" s="559" t="s">
        <v>442</v>
      </c>
      <c r="B6" s="560" t="s">
        <v>444</v>
      </c>
      <c r="C6" s="561" t="s">
        <v>452</v>
      </c>
      <c r="D6" s="562" t="s">
        <v>453</v>
      </c>
      <c r="E6" s="561" t="s">
        <v>1768</v>
      </c>
      <c r="F6" s="562" t="s">
        <v>1769</v>
      </c>
      <c r="G6" s="561" t="s">
        <v>1780</v>
      </c>
      <c r="H6" s="561" t="s">
        <v>1781</v>
      </c>
      <c r="I6" s="563">
        <v>124.49</v>
      </c>
      <c r="J6" s="563">
        <v>8</v>
      </c>
      <c r="K6" s="564">
        <v>995.98</v>
      </c>
    </row>
    <row r="7" spans="1:11" ht="14.4" customHeight="1" x14ac:dyDescent="0.3">
      <c r="A7" s="559" t="s">
        <v>442</v>
      </c>
      <c r="B7" s="560" t="s">
        <v>444</v>
      </c>
      <c r="C7" s="561" t="s">
        <v>452</v>
      </c>
      <c r="D7" s="562" t="s">
        <v>453</v>
      </c>
      <c r="E7" s="561" t="s">
        <v>1768</v>
      </c>
      <c r="F7" s="562" t="s">
        <v>1769</v>
      </c>
      <c r="G7" s="561" t="s">
        <v>1782</v>
      </c>
      <c r="H7" s="561" t="s">
        <v>1783</v>
      </c>
      <c r="I7" s="563">
        <v>8.58</v>
      </c>
      <c r="J7" s="563">
        <v>36</v>
      </c>
      <c r="K7" s="564">
        <v>308.88</v>
      </c>
    </row>
    <row r="8" spans="1:11" ht="14.4" customHeight="1" x14ac:dyDescent="0.3">
      <c r="A8" s="559" t="s">
        <v>442</v>
      </c>
      <c r="B8" s="560" t="s">
        <v>444</v>
      </c>
      <c r="C8" s="561" t="s">
        <v>452</v>
      </c>
      <c r="D8" s="562" t="s">
        <v>453</v>
      </c>
      <c r="E8" s="561" t="s">
        <v>1768</v>
      </c>
      <c r="F8" s="562" t="s">
        <v>1769</v>
      </c>
      <c r="G8" s="561" t="s">
        <v>1784</v>
      </c>
      <c r="H8" s="561" t="s">
        <v>1785</v>
      </c>
      <c r="I8" s="563">
        <v>27.130000000000003</v>
      </c>
      <c r="J8" s="563">
        <v>20</v>
      </c>
      <c r="K8" s="564">
        <v>542.59999999999991</v>
      </c>
    </row>
    <row r="9" spans="1:11" ht="14.4" customHeight="1" x14ac:dyDescent="0.3">
      <c r="A9" s="559" t="s">
        <v>442</v>
      </c>
      <c r="B9" s="560" t="s">
        <v>444</v>
      </c>
      <c r="C9" s="561" t="s">
        <v>452</v>
      </c>
      <c r="D9" s="562" t="s">
        <v>453</v>
      </c>
      <c r="E9" s="561" t="s">
        <v>1768</v>
      </c>
      <c r="F9" s="562" t="s">
        <v>1769</v>
      </c>
      <c r="G9" s="561" t="s">
        <v>1786</v>
      </c>
      <c r="H9" s="561" t="s">
        <v>1787</v>
      </c>
      <c r="I9" s="563">
        <v>0.31</v>
      </c>
      <c r="J9" s="563">
        <v>300</v>
      </c>
      <c r="K9" s="564">
        <v>93</v>
      </c>
    </row>
    <row r="10" spans="1:11" ht="14.4" customHeight="1" x14ac:dyDescent="0.3">
      <c r="A10" s="559" t="s">
        <v>442</v>
      </c>
      <c r="B10" s="560" t="s">
        <v>444</v>
      </c>
      <c r="C10" s="561" t="s">
        <v>452</v>
      </c>
      <c r="D10" s="562" t="s">
        <v>453</v>
      </c>
      <c r="E10" s="561" t="s">
        <v>1770</v>
      </c>
      <c r="F10" s="562" t="s">
        <v>1771</v>
      </c>
      <c r="G10" s="561" t="s">
        <v>1788</v>
      </c>
      <c r="H10" s="561" t="s">
        <v>1789</v>
      </c>
      <c r="I10" s="563">
        <v>0.93</v>
      </c>
      <c r="J10" s="563">
        <v>500</v>
      </c>
      <c r="K10" s="564">
        <v>465</v>
      </c>
    </row>
    <row r="11" spans="1:11" ht="14.4" customHeight="1" x14ac:dyDescent="0.3">
      <c r="A11" s="559" t="s">
        <v>442</v>
      </c>
      <c r="B11" s="560" t="s">
        <v>444</v>
      </c>
      <c r="C11" s="561" t="s">
        <v>452</v>
      </c>
      <c r="D11" s="562" t="s">
        <v>453</v>
      </c>
      <c r="E11" s="561" t="s">
        <v>1770</v>
      </c>
      <c r="F11" s="562" t="s">
        <v>1771</v>
      </c>
      <c r="G11" s="561" t="s">
        <v>1790</v>
      </c>
      <c r="H11" s="561" t="s">
        <v>1791</v>
      </c>
      <c r="I11" s="563">
        <v>1.78</v>
      </c>
      <c r="J11" s="563">
        <v>50</v>
      </c>
      <c r="K11" s="564">
        <v>89</v>
      </c>
    </row>
    <row r="12" spans="1:11" ht="14.4" customHeight="1" x14ac:dyDescent="0.3">
      <c r="A12" s="559" t="s">
        <v>442</v>
      </c>
      <c r="B12" s="560" t="s">
        <v>444</v>
      </c>
      <c r="C12" s="561" t="s">
        <v>452</v>
      </c>
      <c r="D12" s="562" t="s">
        <v>453</v>
      </c>
      <c r="E12" s="561" t="s">
        <v>1770</v>
      </c>
      <c r="F12" s="562" t="s">
        <v>1771</v>
      </c>
      <c r="G12" s="561" t="s">
        <v>1792</v>
      </c>
      <c r="H12" s="561" t="s">
        <v>1793</v>
      </c>
      <c r="I12" s="563">
        <v>1.77</v>
      </c>
      <c r="J12" s="563">
        <v>50</v>
      </c>
      <c r="K12" s="564">
        <v>88.5</v>
      </c>
    </row>
    <row r="13" spans="1:11" ht="14.4" customHeight="1" x14ac:dyDescent="0.3">
      <c r="A13" s="559" t="s">
        <v>442</v>
      </c>
      <c r="B13" s="560" t="s">
        <v>444</v>
      </c>
      <c r="C13" s="561" t="s">
        <v>452</v>
      </c>
      <c r="D13" s="562" t="s">
        <v>453</v>
      </c>
      <c r="E13" s="561" t="s">
        <v>1770</v>
      </c>
      <c r="F13" s="562" t="s">
        <v>1771</v>
      </c>
      <c r="G13" s="561" t="s">
        <v>1794</v>
      </c>
      <c r="H13" s="561" t="s">
        <v>1795</v>
      </c>
      <c r="I13" s="563">
        <v>1.78</v>
      </c>
      <c r="J13" s="563">
        <v>300</v>
      </c>
      <c r="K13" s="564">
        <v>534</v>
      </c>
    </row>
    <row r="14" spans="1:11" ht="14.4" customHeight="1" x14ac:dyDescent="0.3">
      <c r="A14" s="559" t="s">
        <v>442</v>
      </c>
      <c r="B14" s="560" t="s">
        <v>444</v>
      </c>
      <c r="C14" s="561" t="s">
        <v>452</v>
      </c>
      <c r="D14" s="562" t="s">
        <v>453</v>
      </c>
      <c r="E14" s="561" t="s">
        <v>1770</v>
      </c>
      <c r="F14" s="562" t="s">
        <v>1771</v>
      </c>
      <c r="G14" s="561" t="s">
        <v>1796</v>
      </c>
      <c r="H14" s="561" t="s">
        <v>1797</v>
      </c>
      <c r="I14" s="563">
        <v>1.7471428571428571</v>
      </c>
      <c r="J14" s="563">
        <v>1900</v>
      </c>
      <c r="K14" s="564">
        <v>3305</v>
      </c>
    </row>
    <row r="15" spans="1:11" ht="14.4" customHeight="1" x14ac:dyDescent="0.3">
      <c r="A15" s="559" t="s">
        <v>442</v>
      </c>
      <c r="B15" s="560" t="s">
        <v>444</v>
      </c>
      <c r="C15" s="561" t="s">
        <v>452</v>
      </c>
      <c r="D15" s="562" t="s">
        <v>453</v>
      </c>
      <c r="E15" s="561" t="s">
        <v>1770</v>
      </c>
      <c r="F15" s="562" t="s">
        <v>1771</v>
      </c>
      <c r="G15" s="561" t="s">
        <v>1798</v>
      </c>
      <c r="H15" s="561" t="s">
        <v>1799</v>
      </c>
      <c r="I15" s="563">
        <v>1.76</v>
      </c>
      <c r="J15" s="563">
        <v>100</v>
      </c>
      <c r="K15" s="564">
        <v>176</v>
      </c>
    </row>
    <row r="16" spans="1:11" ht="14.4" customHeight="1" x14ac:dyDescent="0.3">
      <c r="A16" s="559" t="s">
        <v>442</v>
      </c>
      <c r="B16" s="560" t="s">
        <v>444</v>
      </c>
      <c r="C16" s="561" t="s">
        <v>452</v>
      </c>
      <c r="D16" s="562" t="s">
        <v>453</v>
      </c>
      <c r="E16" s="561" t="s">
        <v>1770</v>
      </c>
      <c r="F16" s="562" t="s">
        <v>1771</v>
      </c>
      <c r="G16" s="561" t="s">
        <v>1800</v>
      </c>
      <c r="H16" s="561" t="s">
        <v>1801</v>
      </c>
      <c r="I16" s="563">
        <v>1.7357142857142858</v>
      </c>
      <c r="J16" s="563">
        <v>1700</v>
      </c>
      <c r="K16" s="564">
        <v>2945</v>
      </c>
    </row>
    <row r="17" spans="1:11" ht="14.4" customHeight="1" x14ac:dyDescent="0.3">
      <c r="A17" s="559" t="s">
        <v>442</v>
      </c>
      <c r="B17" s="560" t="s">
        <v>444</v>
      </c>
      <c r="C17" s="561" t="s">
        <v>452</v>
      </c>
      <c r="D17" s="562" t="s">
        <v>453</v>
      </c>
      <c r="E17" s="561" t="s">
        <v>1770</v>
      </c>
      <c r="F17" s="562" t="s">
        <v>1771</v>
      </c>
      <c r="G17" s="561" t="s">
        <v>1802</v>
      </c>
      <c r="H17" s="561" t="s">
        <v>1803</v>
      </c>
      <c r="I17" s="563">
        <v>0.01</v>
      </c>
      <c r="J17" s="563">
        <v>2000</v>
      </c>
      <c r="K17" s="564">
        <v>20</v>
      </c>
    </row>
    <row r="18" spans="1:11" ht="14.4" customHeight="1" x14ac:dyDescent="0.3">
      <c r="A18" s="559" t="s">
        <v>442</v>
      </c>
      <c r="B18" s="560" t="s">
        <v>444</v>
      </c>
      <c r="C18" s="561" t="s">
        <v>452</v>
      </c>
      <c r="D18" s="562" t="s">
        <v>453</v>
      </c>
      <c r="E18" s="561" t="s">
        <v>1770</v>
      </c>
      <c r="F18" s="562" t="s">
        <v>1771</v>
      </c>
      <c r="G18" s="561" t="s">
        <v>1804</v>
      </c>
      <c r="H18" s="561" t="s">
        <v>1805</v>
      </c>
      <c r="I18" s="563">
        <v>2.75</v>
      </c>
      <c r="J18" s="563">
        <v>50</v>
      </c>
      <c r="K18" s="564">
        <v>137.5</v>
      </c>
    </row>
    <row r="19" spans="1:11" ht="14.4" customHeight="1" x14ac:dyDescent="0.3">
      <c r="A19" s="559" t="s">
        <v>442</v>
      </c>
      <c r="B19" s="560" t="s">
        <v>444</v>
      </c>
      <c r="C19" s="561" t="s">
        <v>452</v>
      </c>
      <c r="D19" s="562" t="s">
        <v>453</v>
      </c>
      <c r="E19" s="561" t="s">
        <v>1770</v>
      </c>
      <c r="F19" s="562" t="s">
        <v>1771</v>
      </c>
      <c r="G19" s="561" t="s">
        <v>1806</v>
      </c>
      <c r="H19" s="561" t="s">
        <v>1807</v>
      </c>
      <c r="I19" s="563">
        <v>2</v>
      </c>
      <c r="J19" s="563">
        <v>50</v>
      </c>
      <c r="K19" s="564">
        <v>100</v>
      </c>
    </row>
    <row r="20" spans="1:11" ht="14.4" customHeight="1" x14ac:dyDescent="0.3">
      <c r="A20" s="559" t="s">
        <v>442</v>
      </c>
      <c r="B20" s="560" t="s">
        <v>444</v>
      </c>
      <c r="C20" s="561" t="s">
        <v>452</v>
      </c>
      <c r="D20" s="562" t="s">
        <v>453</v>
      </c>
      <c r="E20" s="561" t="s">
        <v>1770</v>
      </c>
      <c r="F20" s="562" t="s">
        <v>1771</v>
      </c>
      <c r="G20" s="561" t="s">
        <v>1808</v>
      </c>
      <c r="H20" s="561" t="s">
        <v>1809</v>
      </c>
      <c r="I20" s="563">
        <v>2.395</v>
      </c>
      <c r="J20" s="563">
        <v>300</v>
      </c>
      <c r="K20" s="564">
        <v>717</v>
      </c>
    </row>
    <row r="21" spans="1:11" ht="14.4" customHeight="1" x14ac:dyDescent="0.3">
      <c r="A21" s="559" t="s">
        <v>442</v>
      </c>
      <c r="B21" s="560" t="s">
        <v>444</v>
      </c>
      <c r="C21" s="561" t="s">
        <v>452</v>
      </c>
      <c r="D21" s="562" t="s">
        <v>453</v>
      </c>
      <c r="E21" s="561" t="s">
        <v>1770</v>
      </c>
      <c r="F21" s="562" t="s">
        <v>1771</v>
      </c>
      <c r="G21" s="561" t="s">
        <v>1810</v>
      </c>
      <c r="H21" s="561" t="s">
        <v>1811</v>
      </c>
      <c r="I21" s="563">
        <v>15</v>
      </c>
      <c r="J21" s="563">
        <v>49</v>
      </c>
      <c r="K21" s="564">
        <v>735</v>
      </c>
    </row>
    <row r="22" spans="1:11" ht="14.4" customHeight="1" x14ac:dyDescent="0.3">
      <c r="A22" s="559" t="s">
        <v>442</v>
      </c>
      <c r="B22" s="560" t="s">
        <v>444</v>
      </c>
      <c r="C22" s="561" t="s">
        <v>452</v>
      </c>
      <c r="D22" s="562" t="s">
        <v>453</v>
      </c>
      <c r="E22" s="561" t="s">
        <v>1770</v>
      </c>
      <c r="F22" s="562" t="s">
        <v>1771</v>
      </c>
      <c r="G22" s="561" t="s">
        <v>1812</v>
      </c>
      <c r="H22" s="561" t="s">
        <v>1813</v>
      </c>
      <c r="I22" s="563">
        <v>2.83</v>
      </c>
      <c r="J22" s="563">
        <v>250</v>
      </c>
      <c r="K22" s="564">
        <v>709</v>
      </c>
    </row>
    <row r="23" spans="1:11" ht="14.4" customHeight="1" x14ac:dyDescent="0.3">
      <c r="A23" s="559" t="s">
        <v>442</v>
      </c>
      <c r="B23" s="560" t="s">
        <v>444</v>
      </c>
      <c r="C23" s="561" t="s">
        <v>452</v>
      </c>
      <c r="D23" s="562" t="s">
        <v>453</v>
      </c>
      <c r="E23" s="561" t="s">
        <v>1770</v>
      </c>
      <c r="F23" s="562" t="s">
        <v>1771</v>
      </c>
      <c r="G23" s="561" t="s">
        <v>1814</v>
      </c>
      <c r="H23" s="561" t="s">
        <v>1815</v>
      </c>
      <c r="I23" s="563">
        <v>0.47</v>
      </c>
      <c r="J23" s="563">
        <v>1000</v>
      </c>
      <c r="K23" s="564">
        <v>470</v>
      </c>
    </row>
    <row r="24" spans="1:11" ht="14.4" customHeight="1" x14ac:dyDescent="0.3">
      <c r="A24" s="559" t="s">
        <v>442</v>
      </c>
      <c r="B24" s="560" t="s">
        <v>444</v>
      </c>
      <c r="C24" s="561" t="s">
        <v>452</v>
      </c>
      <c r="D24" s="562" t="s">
        <v>453</v>
      </c>
      <c r="E24" s="561" t="s">
        <v>1770</v>
      </c>
      <c r="F24" s="562" t="s">
        <v>1771</v>
      </c>
      <c r="G24" s="561" t="s">
        <v>1816</v>
      </c>
      <c r="H24" s="561" t="s">
        <v>1817</v>
      </c>
      <c r="I24" s="563">
        <v>9.1999999999999993</v>
      </c>
      <c r="J24" s="563">
        <v>500</v>
      </c>
      <c r="K24" s="564">
        <v>4600</v>
      </c>
    </row>
    <row r="25" spans="1:11" ht="14.4" customHeight="1" x14ac:dyDescent="0.3">
      <c r="A25" s="559" t="s">
        <v>442</v>
      </c>
      <c r="B25" s="560" t="s">
        <v>444</v>
      </c>
      <c r="C25" s="561" t="s">
        <v>452</v>
      </c>
      <c r="D25" s="562" t="s">
        <v>453</v>
      </c>
      <c r="E25" s="561" t="s">
        <v>1774</v>
      </c>
      <c r="F25" s="562" t="s">
        <v>1775</v>
      </c>
      <c r="G25" s="561" t="s">
        <v>1818</v>
      </c>
      <c r="H25" s="561" t="s">
        <v>1819</v>
      </c>
      <c r="I25" s="563">
        <v>0.28000000000000003</v>
      </c>
      <c r="J25" s="563">
        <v>500</v>
      </c>
      <c r="K25" s="564">
        <v>140</v>
      </c>
    </row>
    <row r="26" spans="1:11" ht="14.4" customHeight="1" x14ac:dyDescent="0.3">
      <c r="A26" s="559" t="s">
        <v>442</v>
      </c>
      <c r="B26" s="560" t="s">
        <v>444</v>
      </c>
      <c r="C26" s="561" t="s">
        <v>452</v>
      </c>
      <c r="D26" s="562" t="s">
        <v>453</v>
      </c>
      <c r="E26" s="561" t="s">
        <v>1774</v>
      </c>
      <c r="F26" s="562" t="s">
        <v>1775</v>
      </c>
      <c r="G26" s="561" t="s">
        <v>1820</v>
      </c>
      <c r="H26" s="561" t="s">
        <v>1821</v>
      </c>
      <c r="I26" s="563">
        <v>0.28999999999999998</v>
      </c>
      <c r="J26" s="563">
        <v>1000</v>
      </c>
      <c r="K26" s="564">
        <v>290</v>
      </c>
    </row>
    <row r="27" spans="1:11" ht="14.4" customHeight="1" x14ac:dyDescent="0.3">
      <c r="A27" s="559" t="s">
        <v>442</v>
      </c>
      <c r="B27" s="560" t="s">
        <v>444</v>
      </c>
      <c r="C27" s="561" t="s">
        <v>452</v>
      </c>
      <c r="D27" s="562" t="s">
        <v>453</v>
      </c>
      <c r="E27" s="561" t="s">
        <v>1774</v>
      </c>
      <c r="F27" s="562" t="s">
        <v>1775</v>
      </c>
      <c r="G27" s="561" t="s">
        <v>1822</v>
      </c>
      <c r="H27" s="561" t="s">
        <v>1823</v>
      </c>
      <c r="I27" s="563">
        <v>0.68</v>
      </c>
      <c r="J27" s="563">
        <v>200</v>
      </c>
      <c r="K27" s="564">
        <v>136</v>
      </c>
    </row>
    <row r="28" spans="1:11" ht="14.4" customHeight="1" x14ac:dyDescent="0.3">
      <c r="A28" s="559" t="s">
        <v>442</v>
      </c>
      <c r="B28" s="560" t="s">
        <v>444</v>
      </c>
      <c r="C28" s="561" t="s">
        <v>452</v>
      </c>
      <c r="D28" s="562" t="s">
        <v>453</v>
      </c>
      <c r="E28" s="561" t="s">
        <v>1774</v>
      </c>
      <c r="F28" s="562" t="s">
        <v>1775</v>
      </c>
      <c r="G28" s="561" t="s">
        <v>1824</v>
      </c>
      <c r="H28" s="561" t="s">
        <v>1825</v>
      </c>
      <c r="I28" s="563">
        <v>0.3</v>
      </c>
      <c r="J28" s="563">
        <v>200</v>
      </c>
      <c r="K28" s="564">
        <v>60</v>
      </c>
    </row>
    <row r="29" spans="1:11" ht="14.4" customHeight="1" x14ac:dyDescent="0.3">
      <c r="A29" s="559" t="s">
        <v>442</v>
      </c>
      <c r="B29" s="560" t="s">
        <v>444</v>
      </c>
      <c r="C29" s="561" t="s">
        <v>452</v>
      </c>
      <c r="D29" s="562" t="s">
        <v>453</v>
      </c>
      <c r="E29" s="561" t="s">
        <v>1776</v>
      </c>
      <c r="F29" s="562" t="s">
        <v>1777</v>
      </c>
      <c r="G29" s="561" t="s">
        <v>1826</v>
      </c>
      <c r="H29" s="561" t="s">
        <v>1827</v>
      </c>
      <c r="I29" s="563">
        <v>0.78799999999999992</v>
      </c>
      <c r="J29" s="563">
        <v>3000</v>
      </c>
      <c r="K29" s="564">
        <v>2340</v>
      </c>
    </row>
    <row r="30" spans="1:11" ht="14.4" customHeight="1" x14ac:dyDescent="0.3">
      <c r="A30" s="559" t="s">
        <v>442</v>
      </c>
      <c r="B30" s="560" t="s">
        <v>444</v>
      </c>
      <c r="C30" s="561" t="s">
        <v>452</v>
      </c>
      <c r="D30" s="562" t="s">
        <v>453</v>
      </c>
      <c r="E30" s="561" t="s">
        <v>1776</v>
      </c>
      <c r="F30" s="562" t="s">
        <v>1777</v>
      </c>
      <c r="G30" s="561" t="s">
        <v>1828</v>
      </c>
      <c r="H30" s="561" t="s">
        <v>1829</v>
      </c>
      <c r="I30" s="563">
        <v>1.1720000000000002</v>
      </c>
      <c r="J30" s="563">
        <v>2800</v>
      </c>
      <c r="K30" s="564">
        <v>3308</v>
      </c>
    </row>
    <row r="31" spans="1:11" ht="14.4" customHeight="1" x14ac:dyDescent="0.3">
      <c r="A31" s="559" t="s">
        <v>442</v>
      </c>
      <c r="B31" s="560" t="s">
        <v>444</v>
      </c>
      <c r="C31" s="561" t="s">
        <v>452</v>
      </c>
      <c r="D31" s="562" t="s">
        <v>453</v>
      </c>
      <c r="E31" s="561" t="s">
        <v>1776</v>
      </c>
      <c r="F31" s="562" t="s">
        <v>1777</v>
      </c>
      <c r="G31" s="561" t="s">
        <v>1830</v>
      </c>
      <c r="H31" s="561" t="s">
        <v>1831</v>
      </c>
      <c r="I31" s="563">
        <v>0.77499999999999991</v>
      </c>
      <c r="J31" s="563">
        <v>1000</v>
      </c>
      <c r="K31" s="564">
        <v>775</v>
      </c>
    </row>
    <row r="32" spans="1:11" ht="14.4" customHeight="1" x14ac:dyDescent="0.3">
      <c r="A32" s="559" t="s">
        <v>442</v>
      </c>
      <c r="B32" s="560" t="s">
        <v>444</v>
      </c>
      <c r="C32" s="561" t="s">
        <v>452</v>
      </c>
      <c r="D32" s="562" t="s">
        <v>453</v>
      </c>
      <c r="E32" s="561" t="s">
        <v>1776</v>
      </c>
      <c r="F32" s="562" t="s">
        <v>1777</v>
      </c>
      <c r="G32" s="561" t="s">
        <v>1832</v>
      </c>
      <c r="H32" s="561" t="s">
        <v>1833</v>
      </c>
      <c r="I32" s="563">
        <v>0.78</v>
      </c>
      <c r="J32" s="563">
        <v>500</v>
      </c>
      <c r="K32" s="564">
        <v>390</v>
      </c>
    </row>
    <row r="33" spans="1:11" ht="14.4" customHeight="1" x14ac:dyDescent="0.3">
      <c r="A33" s="559" t="s">
        <v>442</v>
      </c>
      <c r="B33" s="560" t="s">
        <v>444</v>
      </c>
      <c r="C33" s="561" t="s">
        <v>452</v>
      </c>
      <c r="D33" s="562" t="s">
        <v>453</v>
      </c>
      <c r="E33" s="561" t="s">
        <v>1776</v>
      </c>
      <c r="F33" s="562" t="s">
        <v>1777</v>
      </c>
      <c r="G33" s="561" t="s">
        <v>1834</v>
      </c>
      <c r="H33" s="561" t="s">
        <v>1835</v>
      </c>
      <c r="I33" s="563">
        <v>0.77</v>
      </c>
      <c r="J33" s="563">
        <v>500</v>
      </c>
      <c r="K33" s="564">
        <v>385</v>
      </c>
    </row>
    <row r="34" spans="1:11" ht="14.4" customHeight="1" x14ac:dyDescent="0.3">
      <c r="A34" s="559" t="s">
        <v>442</v>
      </c>
      <c r="B34" s="560" t="s">
        <v>444</v>
      </c>
      <c r="C34" s="561" t="s">
        <v>452</v>
      </c>
      <c r="D34" s="562" t="s">
        <v>453</v>
      </c>
      <c r="E34" s="561" t="s">
        <v>1776</v>
      </c>
      <c r="F34" s="562" t="s">
        <v>1777</v>
      </c>
      <c r="G34" s="561" t="s">
        <v>1836</v>
      </c>
      <c r="H34" s="561" t="s">
        <v>1837</v>
      </c>
      <c r="I34" s="563">
        <v>0.78</v>
      </c>
      <c r="J34" s="563">
        <v>400</v>
      </c>
      <c r="K34" s="564">
        <v>312</v>
      </c>
    </row>
    <row r="35" spans="1:11" ht="14.4" customHeight="1" x14ac:dyDescent="0.3">
      <c r="A35" s="559" t="s">
        <v>442</v>
      </c>
      <c r="B35" s="560" t="s">
        <v>444</v>
      </c>
      <c r="C35" s="561" t="s">
        <v>456</v>
      </c>
      <c r="D35" s="562" t="s">
        <v>457</v>
      </c>
      <c r="E35" s="561" t="s">
        <v>1768</v>
      </c>
      <c r="F35" s="562" t="s">
        <v>1769</v>
      </c>
      <c r="G35" s="561" t="s">
        <v>1778</v>
      </c>
      <c r="H35" s="561" t="s">
        <v>1779</v>
      </c>
      <c r="I35" s="563">
        <v>238.42333333333332</v>
      </c>
      <c r="J35" s="563">
        <v>3</v>
      </c>
      <c r="K35" s="564">
        <v>715.27</v>
      </c>
    </row>
    <row r="36" spans="1:11" ht="14.4" customHeight="1" x14ac:dyDescent="0.3">
      <c r="A36" s="559" t="s">
        <v>442</v>
      </c>
      <c r="B36" s="560" t="s">
        <v>444</v>
      </c>
      <c r="C36" s="561" t="s">
        <v>456</v>
      </c>
      <c r="D36" s="562" t="s">
        <v>457</v>
      </c>
      <c r="E36" s="561" t="s">
        <v>1768</v>
      </c>
      <c r="F36" s="562" t="s">
        <v>1769</v>
      </c>
      <c r="G36" s="561" t="s">
        <v>1780</v>
      </c>
      <c r="H36" s="561" t="s">
        <v>1781</v>
      </c>
      <c r="I36" s="563">
        <v>124.53</v>
      </c>
      <c r="J36" s="563">
        <v>5</v>
      </c>
      <c r="K36" s="564">
        <v>622.65</v>
      </c>
    </row>
    <row r="37" spans="1:11" ht="14.4" customHeight="1" x14ac:dyDescent="0.3">
      <c r="A37" s="559" t="s">
        <v>442</v>
      </c>
      <c r="B37" s="560" t="s">
        <v>444</v>
      </c>
      <c r="C37" s="561" t="s">
        <v>456</v>
      </c>
      <c r="D37" s="562" t="s">
        <v>457</v>
      </c>
      <c r="E37" s="561" t="s">
        <v>1768</v>
      </c>
      <c r="F37" s="562" t="s">
        <v>1769</v>
      </c>
      <c r="G37" s="561" t="s">
        <v>1838</v>
      </c>
      <c r="H37" s="561" t="s">
        <v>1839</v>
      </c>
      <c r="I37" s="563">
        <v>61.21</v>
      </c>
      <c r="J37" s="563">
        <v>1</v>
      </c>
      <c r="K37" s="564">
        <v>61.21</v>
      </c>
    </row>
    <row r="38" spans="1:11" ht="14.4" customHeight="1" x14ac:dyDescent="0.3">
      <c r="A38" s="559" t="s">
        <v>442</v>
      </c>
      <c r="B38" s="560" t="s">
        <v>444</v>
      </c>
      <c r="C38" s="561" t="s">
        <v>456</v>
      </c>
      <c r="D38" s="562" t="s">
        <v>457</v>
      </c>
      <c r="E38" s="561" t="s">
        <v>1768</v>
      </c>
      <c r="F38" s="562" t="s">
        <v>1769</v>
      </c>
      <c r="G38" s="561" t="s">
        <v>1782</v>
      </c>
      <c r="H38" s="561" t="s">
        <v>1783</v>
      </c>
      <c r="I38" s="563">
        <v>8.5833333333333339</v>
      </c>
      <c r="J38" s="563">
        <v>84</v>
      </c>
      <c r="K38" s="564">
        <v>721.07999999999993</v>
      </c>
    </row>
    <row r="39" spans="1:11" ht="14.4" customHeight="1" x14ac:dyDescent="0.3">
      <c r="A39" s="559" t="s">
        <v>442</v>
      </c>
      <c r="B39" s="560" t="s">
        <v>444</v>
      </c>
      <c r="C39" s="561" t="s">
        <v>456</v>
      </c>
      <c r="D39" s="562" t="s">
        <v>457</v>
      </c>
      <c r="E39" s="561" t="s">
        <v>1768</v>
      </c>
      <c r="F39" s="562" t="s">
        <v>1769</v>
      </c>
      <c r="G39" s="561" t="s">
        <v>1784</v>
      </c>
      <c r="H39" s="561" t="s">
        <v>1785</v>
      </c>
      <c r="I39" s="563">
        <v>27.125</v>
      </c>
      <c r="J39" s="563">
        <v>68</v>
      </c>
      <c r="K39" s="564">
        <v>1854.1599999999999</v>
      </c>
    </row>
    <row r="40" spans="1:11" ht="14.4" customHeight="1" x14ac:dyDescent="0.3">
      <c r="A40" s="559" t="s">
        <v>442</v>
      </c>
      <c r="B40" s="560" t="s">
        <v>444</v>
      </c>
      <c r="C40" s="561" t="s">
        <v>456</v>
      </c>
      <c r="D40" s="562" t="s">
        <v>457</v>
      </c>
      <c r="E40" s="561" t="s">
        <v>1768</v>
      </c>
      <c r="F40" s="562" t="s">
        <v>1769</v>
      </c>
      <c r="G40" s="561" t="s">
        <v>1840</v>
      </c>
      <c r="H40" s="561" t="s">
        <v>1841</v>
      </c>
      <c r="I40" s="563">
        <v>7.17</v>
      </c>
      <c r="J40" s="563">
        <v>4</v>
      </c>
      <c r="K40" s="564">
        <v>28.68</v>
      </c>
    </row>
    <row r="41" spans="1:11" ht="14.4" customHeight="1" x14ac:dyDescent="0.3">
      <c r="A41" s="559" t="s">
        <v>442</v>
      </c>
      <c r="B41" s="560" t="s">
        <v>444</v>
      </c>
      <c r="C41" s="561" t="s">
        <v>456</v>
      </c>
      <c r="D41" s="562" t="s">
        <v>457</v>
      </c>
      <c r="E41" s="561" t="s">
        <v>1770</v>
      </c>
      <c r="F41" s="562" t="s">
        <v>1771</v>
      </c>
      <c r="G41" s="561" t="s">
        <v>1842</v>
      </c>
      <c r="H41" s="561" t="s">
        <v>1843</v>
      </c>
      <c r="I41" s="563">
        <v>15.92</v>
      </c>
      <c r="J41" s="563">
        <v>200</v>
      </c>
      <c r="K41" s="564">
        <v>3184</v>
      </c>
    </row>
    <row r="42" spans="1:11" ht="14.4" customHeight="1" x14ac:dyDescent="0.3">
      <c r="A42" s="559" t="s">
        <v>442</v>
      </c>
      <c r="B42" s="560" t="s">
        <v>444</v>
      </c>
      <c r="C42" s="561" t="s">
        <v>456</v>
      </c>
      <c r="D42" s="562" t="s">
        <v>457</v>
      </c>
      <c r="E42" s="561" t="s">
        <v>1770</v>
      </c>
      <c r="F42" s="562" t="s">
        <v>1771</v>
      </c>
      <c r="G42" s="561" t="s">
        <v>1844</v>
      </c>
      <c r="H42" s="561" t="s">
        <v>1845</v>
      </c>
      <c r="I42" s="563">
        <v>11.14</v>
      </c>
      <c r="J42" s="563">
        <v>200</v>
      </c>
      <c r="K42" s="564">
        <v>2228</v>
      </c>
    </row>
    <row r="43" spans="1:11" ht="14.4" customHeight="1" x14ac:dyDescent="0.3">
      <c r="A43" s="559" t="s">
        <v>442</v>
      </c>
      <c r="B43" s="560" t="s">
        <v>444</v>
      </c>
      <c r="C43" s="561" t="s">
        <v>456</v>
      </c>
      <c r="D43" s="562" t="s">
        <v>457</v>
      </c>
      <c r="E43" s="561" t="s">
        <v>1770</v>
      </c>
      <c r="F43" s="562" t="s">
        <v>1771</v>
      </c>
      <c r="G43" s="561" t="s">
        <v>1846</v>
      </c>
      <c r="H43" s="561" t="s">
        <v>1847</v>
      </c>
      <c r="I43" s="563">
        <v>1.44</v>
      </c>
      <c r="J43" s="563">
        <v>500</v>
      </c>
      <c r="K43" s="564">
        <v>720</v>
      </c>
    </row>
    <row r="44" spans="1:11" ht="14.4" customHeight="1" x14ac:dyDescent="0.3">
      <c r="A44" s="559" t="s">
        <v>442</v>
      </c>
      <c r="B44" s="560" t="s">
        <v>444</v>
      </c>
      <c r="C44" s="561" t="s">
        <v>456</v>
      </c>
      <c r="D44" s="562" t="s">
        <v>457</v>
      </c>
      <c r="E44" s="561" t="s">
        <v>1770</v>
      </c>
      <c r="F44" s="562" t="s">
        <v>1771</v>
      </c>
      <c r="G44" s="561" t="s">
        <v>1848</v>
      </c>
      <c r="H44" s="561" t="s">
        <v>1849</v>
      </c>
      <c r="I44" s="563">
        <v>0.42</v>
      </c>
      <c r="J44" s="563">
        <v>3000</v>
      </c>
      <c r="K44" s="564">
        <v>1260</v>
      </c>
    </row>
    <row r="45" spans="1:11" ht="14.4" customHeight="1" x14ac:dyDescent="0.3">
      <c r="A45" s="559" t="s">
        <v>442</v>
      </c>
      <c r="B45" s="560" t="s">
        <v>444</v>
      </c>
      <c r="C45" s="561" t="s">
        <v>456</v>
      </c>
      <c r="D45" s="562" t="s">
        <v>457</v>
      </c>
      <c r="E45" s="561" t="s">
        <v>1770</v>
      </c>
      <c r="F45" s="562" t="s">
        <v>1771</v>
      </c>
      <c r="G45" s="561" t="s">
        <v>1850</v>
      </c>
      <c r="H45" s="561" t="s">
        <v>1851</v>
      </c>
      <c r="I45" s="563">
        <v>4.3099999999999996</v>
      </c>
      <c r="J45" s="563">
        <v>200</v>
      </c>
      <c r="K45" s="564">
        <v>862.12</v>
      </c>
    </row>
    <row r="46" spans="1:11" ht="14.4" customHeight="1" x14ac:dyDescent="0.3">
      <c r="A46" s="559" t="s">
        <v>442</v>
      </c>
      <c r="B46" s="560" t="s">
        <v>444</v>
      </c>
      <c r="C46" s="561" t="s">
        <v>456</v>
      </c>
      <c r="D46" s="562" t="s">
        <v>457</v>
      </c>
      <c r="E46" s="561" t="s">
        <v>1770</v>
      </c>
      <c r="F46" s="562" t="s">
        <v>1771</v>
      </c>
      <c r="G46" s="561" t="s">
        <v>1852</v>
      </c>
      <c r="H46" s="561" t="s">
        <v>1853</v>
      </c>
      <c r="I46" s="563">
        <v>35.629999999999995</v>
      </c>
      <c r="J46" s="563">
        <v>8</v>
      </c>
      <c r="K46" s="564">
        <v>287.44</v>
      </c>
    </row>
    <row r="47" spans="1:11" ht="14.4" customHeight="1" x14ac:dyDescent="0.3">
      <c r="A47" s="559" t="s">
        <v>442</v>
      </c>
      <c r="B47" s="560" t="s">
        <v>444</v>
      </c>
      <c r="C47" s="561" t="s">
        <v>456</v>
      </c>
      <c r="D47" s="562" t="s">
        <v>457</v>
      </c>
      <c r="E47" s="561" t="s">
        <v>1770</v>
      </c>
      <c r="F47" s="562" t="s">
        <v>1771</v>
      </c>
      <c r="G47" s="561" t="s">
        <v>1854</v>
      </c>
      <c r="H47" s="561" t="s">
        <v>1855</v>
      </c>
      <c r="I47" s="563">
        <v>2.1800000000000002</v>
      </c>
      <c r="J47" s="563">
        <v>100</v>
      </c>
      <c r="K47" s="564">
        <v>218</v>
      </c>
    </row>
    <row r="48" spans="1:11" ht="14.4" customHeight="1" x14ac:dyDescent="0.3">
      <c r="A48" s="559" t="s">
        <v>442</v>
      </c>
      <c r="B48" s="560" t="s">
        <v>444</v>
      </c>
      <c r="C48" s="561" t="s">
        <v>456</v>
      </c>
      <c r="D48" s="562" t="s">
        <v>457</v>
      </c>
      <c r="E48" s="561" t="s">
        <v>1770</v>
      </c>
      <c r="F48" s="562" t="s">
        <v>1771</v>
      </c>
      <c r="G48" s="561" t="s">
        <v>1856</v>
      </c>
      <c r="H48" s="561" t="s">
        <v>1857</v>
      </c>
      <c r="I48" s="563">
        <v>1.5766666666666669</v>
      </c>
      <c r="J48" s="563">
        <v>3000</v>
      </c>
      <c r="K48" s="564">
        <v>4730</v>
      </c>
    </row>
    <row r="49" spans="1:11" ht="14.4" customHeight="1" x14ac:dyDescent="0.3">
      <c r="A49" s="559" t="s">
        <v>442</v>
      </c>
      <c r="B49" s="560" t="s">
        <v>444</v>
      </c>
      <c r="C49" s="561" t="s">
        <v>456</v>
      </c>
      <c r="D49" s="562" t="s">
        <v>457</v>
      </c>
      <c r="E49" s="561" t="s">
        <v>1770</v>
      </c>
      <c r="F49" s="562" t="s">
        <v>1771</v>
      </c>
      <c r="G49" s="561" t="s">
        <v>1858</v>
      </c>
      <c r="H49" s="561" t="s">
        <v>1859</v>
      </c>
      <c r="I49" s="563">
        <v>5.1219999999999999</v>
      </c>
      <c r="J49" s="563">
        <v>1900</v>
      </c>
      <c r="K49" s="564">
        <v>9731</v>
      </c>
    </row>
    <row r="50" spans="1:11" ht="14.4" customHeight="1" x14ac:dyDescent="0.3">
      <c r="A50" s="559" t="s">
        <v>442</v>
      </c>
      <c r="B50" s="560" t="s">
        <v>444</v>
      </c>
      <c r="C50" s="561" t="s">
        <v>456</v>
      </c>
      <c r="D50" s="562" t="s">
        <v>457</v>
      </c>
      <c r="E50" s="561" t="s">
        <v>1770</v>
      </c>
      <c r="F50" s="562" t="s">
        <v>1771</v>
      </c>
      <c r="G50" s="561" t="s">
        <v>1860</v>
      </c>
      <c r="H50" s="561" t="s">
        <v>1861</v>
      </c>
      <c r="I50" s="563">
        <v>115.24</v>
      </c>
      <c r="J50" s="563">
        <v>180</v>
      </c>
      <c r="K50" s="564">
        <v>20733.43</v>
      </c>
    </row>
    <row r="51" spans="1:11" ht="14.4" customHeight="1" x14ac:dyDescent="0.3">
      <c r="A51" s="559" t="s">
        <v>442</v>
      </c>
      <c r="B51" s="560" t="s">
        <v>444</v>
      </c>
      <c r="C51" s="561" t="s">
        <v>456</v>
      </c>
      <c r="D51" s="562" t="s">
        <v>457</v>
      </c>
      <c r="E51" s="561" t="s">
        <v>1770</v>
      </c>
      <c r="F51" s="562" t="s">
        <v>1771</v>
      </c>
      <c r="G51" s="561" t="s">
        <v>1862</v>
      </c>
      <c r="H51" s="561" t="s">
        <v>1863</v>
      </c>
      <c r="I51" s="563">
        <v>122.77</v>
      </c>
      <c r="J51" s="563">
        <v>2</v>
      </c>
      <c r="K51" s="564">
        <v>245.54</v>
      </c>
    </row>
    <row r="52" spans="1:11" ht="14.4" customHeight="1" x14ac:dyDescent="0.3">
      <c r="A52" s="559" t="s">
        <v>442</v>
      </c>
      <c r="B52" s="560" t="s">
        <v>444</v>
      </c>
      <c r="C52" s="561" t="s">
        <v>456</v>
      </c>
      <c r="D52" s="562" t="s">
        <v>457</v>
      </c>
      <c r="E52" s="561" t="s">
        <v>1770</v>
      </c>
      <c r="F52" s="562" t="s">
        <v>1771</v>
      </c>
      <c r="G52" s="561" t="s">
        <v>1864</v>
      </c>
      <c r="H52" s="561" t="s">
        <v>1865</v>
      </c>
      <c r="I52" s="563">
        <v>8.2300000000000022</v>
      </c>
      <c r="J52" s="563">
        <v>1900</v>
      </c>
      <c r="K52" s="564">
        <v>15633.2</v>
      </c>
    </row>
    <row r="53" spans="1:11" ht="14.4" customHeight="1" x14ac:dyDescent="0.3">
      <c r="A53" s="559" t="s">
        <v>442</v>
      </c>
      <c r="B53" s="560" t="s">
        <v>444</v>
      </c>
      <c r="C53" s="561" t="s">
        <v>456</v>
      </c>
      <c r="D53" s="562" t="s">
        <v>457</v>
      </c>
      <c r="E53" s="561" t="s">
        <v>1770</v>
      </c>
      <c r="F53" s="562" t="s">
        <v>1771</v>
      </c>
      <c r="G53" s="561" t="s">
        <v>1866</v>
      </c>
      <c r="H53" s="561" t="s">
        <v>1867</v>
      </c>
      <c r="I53" s="563">
        <v>17.98</v>
      </c>
      <c r="J53" s="563">
        <v>500</v>
      </c>
      <c r="K53" s="564">
        <v>8990</v>
      </c>
    </row>
    <row r="54" spans="1:11" ht="14.4" customHeight="1" x14ac:dyDescent="0.3">
      <c r="A54" s="559" t="s">
        <v>442</v>
      </c>
      <c r="B54" s="560" t="s">
        <v>444</v>
      </c>
      <c r="C54" s="561" t="s">
        <v>456</v>
      </c>
      <c r="D54" s="562" t="s">
        <v>457</v>
      </c>
      <c r="E54" s="561" t="s">
        <v>1770</v>
      </c>
      <c r="F54" s="562" t="s">
        <v>1771</v>
      </c>
      <c r="G54" s="561" t="s">
        <v>1868</v>
      </c>
      <c r="H54" s="561" t="s">
        <v>1869</v>
      </c>
      <c r="I54" s="563">
        <v>17.7</v>
      </c>
      <c r="J54" s="563">
        <v>300</v>
      </c>
      <c r="K54" s="564">
        <v>5310</v>
      </c>
    </row>
    <row r="55" spans="1:11" ht="14.4" customHeight="1" x14ac:dyDescent="0.3">
      <c r="A55" s="559" t="s">
        <v>442</v>
      </c>
      <c r="B55" s="560" t="s">
        <v>444</v>
      </c>
      <c r="C55" s="561" t="s">
        <v>456</v>
      </c>
      <c r="D55" s="562" t="s">
        <v>457</v>
      </c>
      <c r="E55" s="561" t="s">
        <v>1770</v>
      </c>
      <c r="F55" s="562" t="s">
        <v>1771</v>
      </c>
      <c r="G55" s="561" t="s">
        <v>1870</v>
      </c>
      <c r="H55" s="561" t="s">
        <v>1871</v>
      </c>
      <c r="I55" s="563">
        <v>6.65</v>
      </c>
      <c r="J55" s="563">
        <v>0</v>
      </c>
      <c r="K55" s="564">
        <v>0</v>
      </c>
    </row>
    <row r="56" spans="1:11" ht="14.4" customHeight="1" x14ac:dyDescent="0.3">
      <c r="A56" s="559" t="s">
        <v>442</v>
      </c>
      <c r="B56" s="560" t="s">
        <v>444</v>
      </c>
      <c r="C56" s="561" t="s">
        <v>456</v>
      </c>
      <c r="D56" s="562" t="s">
        <v>457</v>
      </c>
      <c r="E56" s="561" t="s">
        <v>1770</v>
      </c>
      <c r="F56" s="562" t="s">
        <v>1771</v>
      </c>
      <c r="G56" s="561" t="s">
        <v>1872</v>
      </c>
      <c r="H56" s="561" t="s">
        <v>1873</v>
      </c>
      <c r="I56" s="563">
        <v>6.64</v>
      </c>
      <c r="J56" s="563">
        <v>0</v>
      </c>
      <c r="K56" s="564">
        <v>0</v>
      </c>
    </row>
    <row r="57" spans="1:11" ht="14.4" customHeight="1" x14ac:dyDescent="0.3">
      <c r="A57" s="559" t="s">
        <v>442</v>
      </c>
      <c r="B57" s="560" t="s">
        <v>444</v>
      </c>
      <c r="C57" s="561" t="s">
        <v>456</v>
      </c>
      <c r="D57" s="562" t="s">
        <v>457</v>
      </c>
      <c r="E57" s="561" t="s">
        <v>1770</v>
      </c>
      <c r="F57" s="562" t="s">
        <v>1771</v>
      </c>
      <c r="G57" s="561" t="s">
        <v>1814</v>
      </c>
      <c r="H57" s="561" t="s">
        <v>1815</v>
      </c>
      <c r="I57" s="563">
        <v>0.47</v>
      </c>
      <c r="J57" s="563">
        <v>2400</v>
      </c>
      <c r="K57" s="564">
        <v>1128</v>
      </c>
    </row>
    <row r="58" spans="1:11" ht="14.4" customHeight="1" x14ac:dyDescent="0.3">
      <c r="A58" s="559" t="s">
        <v>442</v>
      </c>
      <c r="B58" s="560" t="s">
        <v>444</v>
      </c>
      <c r="C58" s="561" t="s">
        <v>456</v>
      </c>
      <c r="D58" s="562" t="s">
        <v>457</v>
      </c>
      <c r="E58" s="561" t="s">
        <v>1770</v>
      </c>
      <c r="F58" s="562" t="s">
        <v>1771</v>
      </c>
      <c r="G58" s="561" t="s">
        <v>1874</v>
      </c>
      <c r="H58" s="561" t="s">
        <v>1875</v>
      </c>
      <c r="I58" s="563">
        <v>2.6</v>
      </c>
      <c r="J58" s="563">
        <v>8</v>
      </c>
      <c r="K58" s="564">
        <v>20.8</v>
      </c>
    </row>
    <row r="59" spans="1:11" ht="14.4" customHeight="1" x14ac:dyDescent="0.3">
      <c r="A59" s="559" t="s">
        <v>442</v>
      </c>
      <c r="B59" s="560" t="s">
        <v>444</v>
      </c>
      <c r="C59" s="561" t="s">
        <v>456</v>
      </c>
      <c r="D59" s="562" t="s">
        <v>457</v>
      </c>
      <c r="E59" s="561" t="s">
        <v>1770</v>
      </c>
      <c r="F59" s="562" t="s">
        <v>1771</v>
      </c>
      <c r="G59" s="561" t="s">
        <v>1876</v>
      </c>
      <c r="H59" s="561" t="s">
        <v>1877</v>
      </c>
      <c r="I59" s="563">
        <v>2.6</v>
      </c>
      <c r="J59" s="563">
        <v>4</v>
      </c>
      <c r="K59" s="564">
        <v>10.4</v>
      </c>
    </row>
    <row r="60" spans="1:11" ht="14.4" customHeight="1" x14ac:dyDescent="0.3">
      <c r="A60" s="559" t="s">
        <v>442</v>
      </c>
      <c r="B60" s="560" t="s">
        <v>444</v>
      </c>
      <c r="C60" s="561" t="s">
        <v>456</v>
      </c>
      <c r="D60" s="562" t="s">
        <v>457</v>
      </c>
      <c r="E60" s="561" t="s">
        <v>1770</v>
      </c>
      <c r="F60" s="562" t="s">
        <v>1771</v>
      </c>
      <c r="G60" s="561" t="s">
        <v>1878</v>
      </c>
      <c r="H60" s="561" t="s">
        <v>1879</v>
      </c>
      <c r="I60" s="563">
        <v>138.70333333333335</v>
      </c>
      <c r="J60" s="563">
        <v>100</v>
      </c>
      <c r="K60" s="564">
        <v>13877.46</v>
      </c>
    </row>
    <row r="61" spans="1:11" ht="14.4" customHeight="1" x14ac:dyDescent="0.3">
      <c r="A61" s="559" t="s">
        <v>442</v>
      </c>
      <c r="B61" s="560" t="s">
        <v>444</v>
      </c>
      <c r="C61" s="561" t="s">
        <v>456</v>
      </c>
      <c r="D61" s="562" t="s">
        <v>457</v>
      </c>
      <c r="E61" s="561" t="s">
        <v>1770</v>
      </c>
      <c r="F61" s="562" t="s">
        <v>1771</v>
      </c>
      <c r="G61" s="561" t="s">
        <v>1880</v>
      </c>
      <c r="H61" s="561" t="s">
        <v>1881</v>
      </c>
      <c r="I61" s="563">
        <v>4840</v>
      </c>
      <c r="J61" s="563">
        <v>1</v>
      </c>
      <c r="K61" s="564">
        <v>4840</v>
      </c>
    </row>
    <row r="62" spans="1:11" ht="14.4" customHeight="1" x14ac:dyDescent="0.3">
      <c r="A62" s="559" t="s">
        <v>442</v>
      </c>
      <c r="B62" s="560" t="s">
        <v>444</v>
      </c>
      <c r="C62" s="561" t="s">
        <v>456</v>
      </c>
      <c r="D62" s="562" t="s">
        <v>457</v>
      </c>
      <c r="E62" s="561" t="s">
        <v>1774</v>
      </c>
      <c r="F62" s="562" t="s">
        <v>1775</v>
      </c>
      <c r="G62" s="561" t="s">
        <v>1882</v>
      </c>
      <c r="H62" s="561" t="s">
        <v>1883</v>
      </c>
      <c r="I62" s="563">
        <v>0.3</v>
      </c>
      <c r="J62" s="563">
        <v>1000</v>
      </c>
      <c r="K62" s="564">
        <v>300</v>
      </c>
    </row>
    <row r="63" spans="1:11" ht="14.4" customHeight="1" x14ac:dyDescent="0.3">
      <c r="A63" s="559" t="s">
        <v>442</v>
      </c>
      <c r="B63" s="560" t="s">
        <v>444</v>
      </c>
      <c r="C63" s="561" t="s">
        <v>456</v>
      </c>
      <c r="D63" s="562" t="s">
        <v>457</v>
      </c>
      <c r="E63" s="561" t="s">
        <v>1774</v>
      </c>
      <c r="F63" s="562" t="s">
        <v>1775</v>
      </c>
      <c r="G63" s="561" t="s">
        <v>1884</v>
      </c>
      <c r="H63" s="561" t="s">
        <v>1885</v>
      </c>
      <c r="I63" s="563">
        <v>0.3</v>
      </c>
      <c r="J63" s="563">
        <v>1000</v>
      </c>
      <c r="K63" s="564">
        <v>300</v>
      </c>
    </row>
    <row r="64" spans="1:11" ht="14.4" customHeight="1" x14ac:dyDescent="0.3">
      <c r="A64" s="559" t="s">
        <v>442</v>
      </c>
      <c r="B64" s="560" t="s">
        <v>444</v>
      </c>
      <c r="C64" s="561" t="s">
        <v>456</v>
      </c>
      <c r="D64" s="562" t="s">
        <v>457</v>
      </c>
      <c r="E64" s="561" t="s">
        <v>1774</v>
      </c>
      <c r="F64" s="562" t="s">
        <v>1775</v>
      </c>
      <c r="G64" s="561" t="s">
        <v>1886</v>
      </c>
      <c r="H64" s="561" t="s">
        <v>1887</v>
      </c>
      <c r="I64" s="563">
        <v>0.3</v>
      </c>
      <c r="J64" s="563">
        <v>1000</v>
      </c>
      <c r="K64" s="564">
        <v>300</v>
      </c>
    </row>
    <row r="65" spans="1:11" ht="14.4" customHeight="1" x14ac:dyDescent="0.3">
      <c r="A65" s="559" t="s">
        <v>442</v>
      </c>
      <c r="B65" s="560" t="s">
        <v>444</v>
      </c>
      <c r="C65" s="561" t="s">
        <v>456</v>
      </c>
      <c r="D65" s="562" t="s">
        <v>457</v>
      </c>
      <c r="E65" s="561" t="s">
        <v>1774</v>
      </c>
      <c r="F65" s="562" t="s">
        <v>1775</v>
      </c>
      <c r="G65" s="561" t="s">
        <v>1820</v>
      </c>
      <c r="H65" s="561" t="s">
        <v>1821</v>
      </c>
      <c r="I65" s="563">
        <v>0.29499999999999998</v>
      </c>
      <c r="J65" s="563">
        <v>1500</v>
      </c>
      <c r="K65" s="564">
        <v>445</v>
      </c>
    </row>
    <row r="66" spans="1:11" ht="14.4" customHeight="1" x14ac:dyDescent="0.3">
      <c r="A66" s="559" t="s">
        <v>442</v>
      </c>
      <c r="B66" s="560" t="s">
        <v>444</v>
      </c>
      <c r="C66" s="561" t="s">
        <v>456</v>
      </c>
      <c r="D66" s="562" t="s">
        <v>457</v>
      </c>
      <c r="E66" s="561" t="s">
        <v>1776</v>
      </c>
      <c r="F66" s="562" t="s">
        <v>1777</v>
      </c>
      <c r="G66" s="561" t="s">
        <v>1826</v>
      </c>
      <c r="H66" s="561" t="s">
        <v>1827</v>
      </c>
      <c r="I66" s="563">
        <v>0.79166666666666663</v>
      </c>
      <c r="J66" s="563">
        <v>6000</v>
      </c>
      <c r="K66" s="564">
        <v>4750</v>
      </c>
    </row>
    <row r="67" spans="1:11" ht="14.4" customHeight="1" x14ac:dyDescent="0.3">
      <c r="A67" s="559" t="s">
        <v>442</v>
      </c>
      <c r="B67" s="560" t="s">
        <v>444</v>
      </c>
      <c r="C67" s="561" t="s">
        <v>456</v>
      </c>
      <c r="D67" s="562" t="s">
        <v>457</v>
      </c>
      <c r="E67" s="561" t="s">
        <v>1776</v>
      </c>
      <c r="F67" s="562" t="s">
        <v>1777</v>
      </c>
      <c r="G67" s="561" t="s">
        <v>1828</v>
      </c>
      <c r="H67" s="561" t="s">
        <v>1829</v>
      </c>
      <c r="I67" s="563">
        <v>1.1960000000000002</v>
      </c>
      <c r="J67" s="563">
        <v>4000</v>
      </c>
      <c r="K67" s="564">
        <v>4785.57</v>
      </c>
    </row>
    <row r="68" spans="1:11" ht="14.4" customHeight="1" x14ac:dyDescent="0.3">
      <c r="A68" s="559" t="s">
        <v>442</v>
      </c>
      <c r="B68" s="560" t="s">
        <v>444</v>
      </c>
      <c r="C68" s="561" t="s">
        <v>456</v>
      </c>
      <c r="D68" s="562" t="s">
        <v>457</v>
      </c>
      <c r="E68" s="561" t="s">
        <v>1776</v>
      </c>
      <c r="F68" s="562" t="s">
        <v>1777</v>
      </c>
      <c r="G68" s="561" t="s">
        <v>1830</v>
      </c>
      <c r="H68" s="561" t="s">
        <v>1831</v>
      </c>
      <c r="I68" s="563">
        <v>0.79333333333333333</v>
      </c>
      <c r="J68" s="563">
        <v>3000</v>
      </c>
      <c r="K68" s="564">
        <v>2380</v>
      </c>
    </row>
    <row r="69" spans="1:11" ht="14.4" customHeight="1" x14ac:dyDescent="0.3">
      <c r="A69" s="559" t="s">
        <v>442</v>
      </c>
      <c r="B69" s="560" t="s">
        <v>444</v>
      </c>
      <c r="C69" s="561" t="s">
        <v>456</v>
      </c>
      <c r="D69" s="562" t="s">
        <v>457</v>
      </c>
      <c r="E69" s="561" t="s">
        <v>1776</v>
      </c>
      <c r="F69" s="562" t="s">
        <v>1777</v>
      </c>
      <c r="G69" s="561" t="s">
        <v>1888</v>
      </c>
      <c r="H69" s="561" t="s">
        <v>1889</v>
      </c>
      <c r="I69" s="563">
        <v>0.82</v>
      </c>
      <c r="J69" s="563">
        <v>500</v>
      </c>
      <c r="K69" s="564">
        <v>410</v>
      </c>
    </row>
    <row r="70" spans="1:11" ht="14.4" customHeight="1" x14ac:dyDescent="0.3">
      <c r="A70" s="559" t="s">
        <v>442</v>
      </c>
      <c r="B70" s="560" t="s">
        <v>444</v>
      </c>
      <c r="C70" s="561" t="s">
        <v>456</v>
      </c>
      <c r="D70" s="562" t="s">
        <v>457</v>
      </c>
      <c r="E70" s="561" t="s">
        <v>1776</v>
      </c>
      <c r="F70" s="562" t="s">
        <v>1777</v>
      </c>
      <c r="G70" s="561" t="s">
        <v>1832</v>
      </c>
      <c r="H70" s="561" t="s">
        <v>1833</v>
      </c>
      <c r="I70" s="563">
        <v>0.78</v>
      </c>
      <c r="J70" s="563">
        <v>1000</v>
      </c>
      <c r="K70" s="564">
        <v>780</v>
      </c>
    </row>
    <row r="71" spans="1:11" ht="14.4" customHeight="1" x14ac:dyDescent="0.3">
      <c r="A71" s="559" t="s">
        <v>442</v>
      </c>
      <c r="B71" s="560" t="s">
        <v>444</v>
      </c>
      <c r="C71" s="561" t="s">
        <v>456</v>
      </c>
      <c r="D71" s="562" t="s">
        <v>457</v>
      </c>
      <c r="E71" s="561" t="s">
        <v>1776</v>
      </c>
      <c r="F71" s="562" t="s">
        <v>1777</v>
      </c>
      <c r="G71" s="561" t="s">
        <v>1834</v>
      </c>
      <c r="H71" s="561" t="s">
        <v>1835</v>
      </c>
      <c r="I71" s="563">
        <v>0.77</v>
      </c>
      <c r="J71" s="563">
        <v>1000</v>
      </c>
      <c r="K71" s="564">
        <v>770</v>
      </c>
    </row>
    <row r="72" spans="1:11" ht="14.4" customHeight="1" x14ac:dyDescent="0.3">
      <c r="A72" s="559" t="s">
        <v>442</v>
      </c>
      <c r="B72" s="560" t="s">
        <v>444</v>
      </c>
      <c r="C72" s="561" t="s">
        <v>456</v>
      </c>
      <c r="D72" s="562" t="s">
        <v>457</v>
      </c>
      <c r="E72" s="561" t="s">
        <v>1776</v>
      </c>
      <c r="F72" s="562" t="s">
        <v>1777</v>
      </c>
      <c r="G72" s="561" t="s">
        <v>1836</v>
      </c>
      <c r="H72" s="561" t="s">
        <v>1837</v>
      </c>
      <c r="I72" s="563">
        <v>0.78</v>
      </c>
      <c r="J72" s="563">
        <v>400</v>
      </c>
      <c r="K72" s="564">
        <v>312</v>
      </c>
    </row>
    <row r="73" spans="1:11" ht="14.4" customHeight="1" x14ac:dyDescent="0.3">
      <c r="A73" s="559" t="s">
        <v>442</v>
      </c>
      <c r="B73" s="560" t="s">
        <v>444</v>
      </c>
      <c r="C73" s="561" t="s">
        <v>458</v>
      </c>
      <c r="D73" s="562" t="s">
        <v>459</v>
      </c>
      <c r="E73" s="561" t="s">
        <v>1768</v>
      </c>
      <c r="F73" s="562" t="s">
        <v>1769</v>
      </c>
      <c r="G73" s="561" t="s">
        <v>1778</v>
      </c>
      <c r="H73" s="561" t="s">
        <v>1779</v>
      </c>
      <c r="I73" s="563">
        <v>260.3</v>
      </c>
      <c r="J73" s="563">
        <v>8</v>
      </c>
      <c r="K73" s="564">
        <v>2082.4</v>
      </c>
    </row>
    <row r="74" spans="1:11" ht="14.4" customHeight="1" x14ac:dyDescent="0.3">
      <c r="A74" s="559" t="s">
        <v>442</v>
      </c>
      <c r="B74" s="560" t="s">
        <v>444</v>
      </c>
      <c r="C74" s="561" t="s">
        <v>458</v>
      </c>
      <c r="D74" s="562" t="s">
        <v>459</v>
      </c>
      <c r="E74" s="561" t="s">
        <v>1770</v>
      </c>
      <c r="F74" s="562" t="s">
        <v>1771</v>
      </c>
      <c r="G74" s="561" t="s">
        <v>1890</v>
      </c>
      <c r="H74" s="561" t="s">
        <v>1891</v>
      </c>
      <c r="I74" s="563">
        <v>2.65</v>
      </c>
      <c r="J74" s="563">
        <v>100</v>
      </c>
      <c r="K74" s="564">
        <v>265</v>
      </c>
    </row>
    <row r="75" spans="1:11" ht="14.4" customHeight="1" x14ac:dyDescent="0.3">
      <c r="A75" s="559" t="s">
        <v>442</v>
      </c>
      <c r="B75" s="560" t="s">
        <v>444</v>
      </c>
      <c r="C75" s="561" t="s">
        <v>458</v>
      </c>
      <c r="D75" s="562" t="s">
        <v>459</v>
      </c>
      <c r="E75" s="561" t="s">
        <v>1770</v>
      </c>
      <c r="F75" s="562" t="s">
        <v>1771</v>
      </c>
      <c r="G75" s="561" t="s">
        <v>1892</v>
      </c>
      <c r="H75" s="561" t="s">
        <v>1893</v>
      </c>
      <c r="I75" s="563">
        <v>25.07</v>
      </c>
      <c r="J75" s="563">
        <v>4</v>
      </c>
      <c r="K75" s="564">
        <v>100.28</v>
      </c>
    </row>
    <row r="76" spans="1:11" ht="14.4" customHeight="1" x14ac:dyDescent="0.3">
      <c r="A76" s="559" t="s">
        <v>442</v>
      </c>
      <c r="B76" s="560" t="s">
        <v>444</v>
      </c>
      <c r="C76" s="561" t="s">
        <v>458</v>
      </c>
      <c r="D76" s="562" t="s">
        <v>459</v>
      </c>
      <c r="E76" s="561" t="s">
        <v>1770</v>
      </c>
      <c r="F76" s="562" t="s">
        <v>1771</v>
      </c>
      <c r="G76" s="561" t="s">
        <v>1788</v>
      </c>
      <c r="H76" s="561" t="s">
        <v>1789</v>
      </c>
      <c r="I76" s="563">
        <v>0.91333333333333344</v>
      </c>
      <c r="J76" s="563">
        <v>1800</v>
      </c>
      <c r="K76" s="564">
        <v>1634</v>
      </c>
    </row>
    <row r="77" spans="1:11" ht="14.4" customHeight="1" x14ac:dyDescent="0.3">
      <c r="A77" s="559" t="s">
        <v>442</v>
      </c>
      <c r="B77" s="560" t="s">
        <v>444</v>
      </c>
      <c r="C77" s="561" t="s">
        <v>458</v>
      </c>
      <c r="D77" s="562" t="s">
        <v>459</v>
      </c>
      <c r="E77" s="561" t="s">
        <v>1770</v>
      </c>
      <c r="F77" s="562" t="s">
        <v>1771</v>
      </c>
      <c r="G77" s="561" t="s">
        <v>1846</v>
      </c>
      <c r="H77" s="561" t="s">
        <v>1847</v>
      </c>
      <c r="I77" s="563">
        <v>1.44</v>
      </c>
      <c r="J77" s="563">
        <v>500</v>
      </c>
      <c r="K77" s="564">
        <v>720</v>
      </c>
    </row>
    <row r="78" spans="1:11" ht="14.4" customHeight="1" x14ac:dyDescent="0.3">
      <c r="A78" s="559" t="s">
        <v>442</v>
      </c>
      <c r="B78" s="560" t="s">
        <v>444</v>
      </c>
      <c r="C78" s="561" t="s">
        <v>458</v>
      </c>
      <c r="D78" s="562" t="s">
        <v>459</v>
      </c>
      <c r="E78" s="561" t="s">
        <v>1770</v>
      </c>
      <c r="F78" s="562" t="s">
        <v>1771</v>
      </c>
      <c r="G78" s="561" t="s">
        <v>1848</v>
      </c>
      <c r="H78" s="561" t="s">
        <v>1849</v>
      </c>
      <c r="I78" s="563">
        <v>0.42</v>
      </c>
      <c r="J78" s="563">
        <v>3000</v>
      </c>
      <c r="K78" s="564">
        <v>1260</v>
      </c>
    </row>
    <row r="79" spans="1:11" ht="14.4" customHeight="1" x14ac:dyDescent="0.3">
      <c r="A79" s="559" t="s">
        <v>442</v>
      </c>
      <c r="B79" s="560" t="s">
        <v>444</v>
      </c>
      <c r="C79" s="561" t="s">
        <v>458</v>
      </c>
      <c r="D79" s="562" t="s">
        <v>459</v>
      </c>
      <c r="E79" s="561" t="s">
        <v>1770</v>
      </c>
      <c r="F79" s="562" t="s">
        <v>1771</v>
      </c>
      <c r="G79" s="561" t="s">
        <v>1894</v>
      </c>
      <c r="H79" s="561" t="s">
        <v>1895</v>
      </c>
      <c r="I79" s="563">
        <v>0.57333333333333336</v>
      </c>
      <c r="J79" s="563">
        <v>3300</v>
      </c>
      <c r="K79" s="564">
        <v>1894</v>
      </c>
    </row>
    <row r="80" spans="1:11" ht="14.4" customHeight="1" x14ac:dyDescent="0.3">
      <c r="A80" s="559" t="s">
        <v>442</v>
      </c>
      <c r="B80" s="560" t="s">
        <v>444</v>
      </c>
      <c r="C80" s="561" t="s">
        <v>458</v>
      </c>
      <c r="D80" s="562" t="s">
        <v>459</v>
      </c>
      <c r="E80" s="561" t="s">
        <v>1770</v>
      </c>
      <c r="F80" s="562" t="s">
        <v>1771</v>
      </c>
      <c r="G80" s="561" t="s">
        <v>1854</v>
      </c>
      <c r="H80" s="561" t="s">
        <v>1855</v>
      </c>
      <c r="I80" s="563">
        <v>2.19</v>
      </c>
      <c r="J80" s="563">
        <v>200</v>
      </c>
      <c r="K80" s="564">
        <v>438</v>
      </c>
    </row>
    <row r="81" spans="1:11" ht="14.4" customHeight="1" x14ac:dyDescent="0.3">
      <c r="A81" s="559" t="s">
        <v>442</v>
      </c>
      <c r="B81" s="560" t="s">
        <v>444</v>
      </c>
      <c r="C81" s="561" t="s">
        <v>458</v>
      </c>
      <c r="D81" s="562" t="s">
        <v>459</v>
      </c>
      <c r="E81" s="561" t="s">
        <v>1770</v>
      </c>
      <c r="F81" s="562" t="s">
        <v>1771</v>
      </c>
      <c r="G81" s="561" t="s">
        <v>1862</v>
      </c>
      <c r="H81" s="561" t="s">
        <v>1863</v>
      </c>
      <c r="I81" s="563">
        <v>122.77</v>
      </c>
      <c r="J81" s="563">
        <v>2</v>
      </c>
      <c r="K81" s="564">
        <v>245.54</v>
      </c>
    </row>
    <row r="82" spans="1:11" ht="14.4" customHeight="1" x14ac:dyDescent="0.3">
      <c r="A82" s="559" t="s">
        <v>442</v>
      </c>
      <c r="B82" s="560" t="s">
        <v>444</v>
      </c>
      <c r="C82" s="561" t="s">
        <v>458</v>
      </c>
      <c r="D82" s="562" t="s">
        <v>459</v>
      </c>
      <c r="E82" s="561" t="s">
        <v>1770</v>
      </c>
      <c r="F82" s="562" t="s">
        <v>1771</v>
      </c>
      <c r="G82" s="561" t="s">
        <v>1864</v>
      </c>
      <c r="H82" s="561" t="s">
        <v>1865</v>
      </c>
      <c r="I82" s="563">
        <v>8.23</v>
      </c>
      <c r="J82" s="563">
        <v>100</v>
      </c>
      <c r="K82" s="564">
        <v>822.8</v>
      </c>
    </row>
    <row r="83" spans="1:11" ht="14.4" customHeight="1" x14ac:dyDescent="0.3">
      <c r="A83" s="559" t="s">
        <v>442</v>
      </c>
      <c r="B83" s="560" t="s">
        <v>444</v>
      </c>
      <c r="C83" s="561" t="s">
        <v>458</v>
      </c>
      <c r="D83" s="562" t="s">
        <v>459</v>
      </c>
      <c r="E83" s="561" t="s">
        <v>1770</v>
      </c>
      <c r="F83" s="562" t="s">
        <v>1771</v>
      </c>
      <c r="G83" s="561" t="s">
        <v>1814</v>
      </c>
      <c r="H83" s="561" t="s">
        <v>1815</v>
      </c>
      <c r="I83" s="563">
        <v>0.45</v>
      </c>
      <c r="J83" s="563">
        <v>1200</v>
      </c>
      <c r="K83" s="564">
        <v>540</v>
      </c>
    </row>
    <row r="84" spans="1:11" ht="14.4" customHeight="1" x14ac:dyDescent="0.3">
      <c r="A84" s="559" t="s">
        <v>442</v>
      </c>
      <c r="B84" s="560" t="s">
        <v>444</v>
      </c>
      <c r="C84" s="561" t="s">
        <v>458</v>
      </c>
      <c r="D84" s="562" t="s">
        <v>459</v>
      </c>
      <c r="E84" s="561" t="s">
        <v>1770</v>
      </c>
      <c r="F84" s="562" t="s">
        <v>1771</v>
      </c>
      <c r="G84" s="561" t="s">
        <v>1896</v>
      </c>
      <c r="H84" s="561" t="s">
        <v>1897</v>
      </c>
      <c r="I84" s="563">
        <v>7.72</v>
      </c>
      <c r="J84" s="563">
        <v>250</v>
      </c>
      <c r="K84" s="564">
        <v>1930</v>
      </c>
    </row>
    <row r="85" spans="1:11" ht="14.4" customHeight="1" x14ac:dyDescent="0.3">
      <c r="A85" s="559" t="s">
        <v>442</v>
      </c>
      <c r="B85" s="560" t="s">
        <v>444</v>
      </c>
      <c r="C85" s="561" t="s">
        <v>458</v>
      </c>
      <c r="D85" s="562" t="s">
        <v>459</v>
      </c>
      <c r="E85" s="561" t="s">
        <v>1770</v>
      </c>
      <c r="F85" s="562" t="s">
        <v>1771</v>
      </c>
      <c r="G85" s="561" t="s">
        <v>1898</v>
      </c>
      <c r="H85" s="561" t="s">
        <v>1899</v>
      </c>
      <c r="I85" s="563">
        <v>172.5</v>
      </c>
      <c r="J85" s="563">
        <v>1</v>
      </c>
      <c r="K85" s="564">
        <v>172.5</v>
      </c>
    </row>
    <row r="86" spans="1:11" ht="14.4" customHeight="1" x14ac:dyDescent="0.3">
      <c r="A86" s="559" t="s">
        <v>442</v>
      </c>
      <c r="B86" s="560" t="s">
        <v>444</v>
      </c>
      <c r="C86" s="561" t="s">
        <v>458</v>
      </c>
      <c r="D86" s="562" t="s">
        <v>459</v>
      </c>
      <c r="E86" s="561" t="s">
        <v>1774</v>
      </c>
      <c r="F86" s="562" t="s">
        <v>1775</v>
      </c>
      <c r="G86" s="561" t="s">
        <v>1818</v>
      </c>
      <c r="H86" s="561" t="s">
        <v>1819</v>
      </c>
      <c r="I86" s="563">
        <v>0.29666666666666663</v>
      </c>
      <c r="J86" s="563">
        <v>1600</v>
      </c>
      <c r="K86" s="564">
        <v>470</v>
      </c>
    </row>
    <row r="87" spans="1:11" ht="14.4" customHeight="1" x14ac:dyDescent="0.3">
      <c r="A87" s="559" t="s">
        <v>442</v>
      </c>
      <c r="B87" s="560" t="s">
        <v>444</v>
      </c>
      <c r="C87" s="561" t="s">
        <v>458</v>
      </c>
      <c r="D87" s="562" t="s">
        <v>459</v>
      </c>
      <c r="E87" s="561" t="s">
        <v>1774</v>
      </c>
      <c r="F87" s="562" t="s">
        <v>1775</v>
      </c>
      <c r="G87" s="561" t="s">
        <v>1882</v>
      </c>
      <c r="H87" s="561" t="s">
        <v>1883</v>
      </c>
      <c r="I87" s="563">
        <v>0.29799999999999999</v>
      </c>
      <c r="J87" s="563">
        <v>3200</v>
      </c>
      <c r="K87" s="564">
        <v>958</v>
      </c>
    </row>
    <row r="88" spans="1:11" ht="14.4" customHeight="1" x14ac:dyDescent="0.3">
      <c r="A88" s="559" t="s">
        <v>442</v>
      </c>
      <c r="B88" s="560" t="s">
        <v>444</v>
      </c>
      <c r="C88" s="561" t="s">
        <v>458</v>
      </c>
      <c r="D88" s="562" t="s">
        <v>459</v>
      </c>
      <c r="E88" s="561" t="s">
        <v>1774</v>
      </c>
      <c r="F88" s="562" t="s">
        <v>1775</v>
      </c>
      <c r="G88" s="561" t="s">
        <v>1820</v>
      </c>
      <c r="H88" s="561" t="s">
        <v>1821</v>
      </c>
      <c r="I88" s="563">
        <v>0.30249999999999999</v>
      </c>
      <c r="J88" s="563">
        <v>3000</v>
      </c>
      <c r="K88" s="564">
        <v>910</v>
      </c>
    </row>
    <row r="89" spans="1:11" ht="14.4" customHeight="1" x14ac:dyDescent="0.3">
      <c r="A89" s="559" t="s">
        <v>442</v>
      </c>
      <c r="B89" s="560" t="s">
        <v>444</v>
      </c>
      <c r="C89" s="561" t="s">
        <v>458</v>
      </c>
      <c r="D89" s="562" t="s">
        <v>459</v>
      </c>
      <c r="E89" s="561" t="s">
        <v>1774</v>
      </c>
      <c r="F89" s="562" t="s">
        <v>1775</v>
      </c>
      <c r="G89" s="561" t="s">
        <v>1822</v>
      </c>
      <c r="H89" s="561" t="s">
        <v>1823</v>
      </c>
      <c r="I89" s="563">
        <v>0.67714285714285716</v>
      </c>
      <c r="J89" s="563">
        <v>1980</v>
      </c>
      <c r="K89" s="564">
        <v>1340.9499999999998</v>
      </c>
    </row>
    <row r="90" spans="1:11" ht="14.4" customHeight="1" x14ac:dyDescent="0.3">
      <c r="A90" s="559" t="s">
        <v>442</v>
      </c>
      <c r="B90" s="560" t="s">
        <v>444</v>
      </c>
      <c r="C90" s="561" t="s">
        <v>458</v>
      </c>
      <c r="D90" s="562" t="s">
        <v>459</v>
      </c>
      <c r="E90" s="561" t="s">
        <v>1774</v>
      </c>
      <c r="F90" s="562" t="s">
        <v>1775</v>
      </c>
      <c r="G90" s="561" t="s">
        <v>1824</v>
      </c>
      <c r="H90" s="561" t="s">
        <v>1825</v>
      </c>
      <c r="I90" s="563">
        <v>0.3</v>
      </c>
      <c r="J90" s="563">
        <v>1000</v>
      </c>
      <c r="K90" s="564">
        <v>300</v>
      </c>
    </row>
    <row r="91" spans="1:11" ht="14.4" customHeight="1" x14ac:dyDescent="0.3">
      <c r="A91" s="559" t="s">
        <v>442</v>
      </c>
      <c r="B91" s="560" t="s">
        <v>444</v>
      </c>
      <c r="C91" s="561" t="s">
        <v>458</v>
      </c>
      <c r="D91" s="562" t="s">
        <v>459</v>
      </c>
      <c r="E91" s="561" t="s">
        <v>1776</v>
      </c>
      <c r="F91" s="562" t="s">
        <v>1777</v>
      </c>
      <c r="G91" s="561" t="s">
        <v>1826</v>
      </c>
      <c r="H91" s="561" t="s">
        <v>1827</v>
      </c>
      <c r="I91" s="563">
        <v>0.79166666666666663</v>
      </c>
      <c r="J91" s="563">
        <v>3000</v>
      </c>
      <c r="K91" s="564">
        <v>2375</v>
      </c>
    </row>
    <row r="92" spans="1:11" ht="14.4" customHeight="1" x14ac:dyDescent="0.3">
      <c r="A92" s="559" t="s">
        <v>442</v>
      </c>
      <c r="B92" s="560" t="s">
        <v>444</v>
      </c>
      <c r="C92" s="561" t="s">
        <v>458</v>
      </c>
      <c r="D92" s="562" t="s">
        <v>459</v>
      </c>
      <c r="E92" s="561" t="s">
        <v>1776</v>
      </c>
      <c r="F92" s="562" t="s">
        <v>1777</v>
      </c>
      <c r="G92" s="561" t="s">
        <v>1830</v>
      </c>
      <c r="H92" s="561" t="s">
        <v>1831</v>
      </c>
      <c r="I92" s="563">
        <v>0.78599999999999992</v>
      </c>
      <c r="J92" s="563">
        <v>3000</v>
      </c>
      <c r="K92" s="564">
        <v>2335</v>
      </c>
    </row>
    <row r="93" spans="1:11" ht="14.4" customHeight="1" x14ac:dyDescent="0.3">
      <c r="A93" s="559" t="s">
        <v>442</v>
      </c>
      <c r="B93" s="560" t="s">
        <v>444</v>
      </c>
      <c r="C93" s="561" t="s">
        <v>458</v>
      </c>
      <c r="D93" s="562" t="s">
        <v>459</v>
      </c>
      <c r="E93" s="561" t="s">
        <v>1776</v>
      </c>
      <c r="F93" s="562" t="s">
        <v>1777</v>
      </c>
      <c r="G93" s="561" t="s">
        <v>1888</v>
      </c>
      <c r="H93" s="561" t="s">
        <v>1889</v>
      </c>
      <c r="I93" s="563">
        <v>0.79</v>
      </c>
      <c r="J93" s="563">
        <v>1300</v>
      </c>
      <c r="K93" s="564">
        <v>1039</v>
      </c>
    </row>
    <row r="94" spans="1:11" ht="14.4" customHeight="1" x14ac:dyDescent="0.3">
      <c r="A94" s="559" t="s">
        <v>442</v>
      </c>
      <c r="B94" s="560" t="s">
        <v>444</v>
      </c>
      <c r="C94" s="561" t="s">
        <v>458</v>
      </c>
      <c r="D94" s="562" t="s">
        <v>459</v>
      </c>
      <c r="E94" s="561" t="s">
        <v>1766</v>
      </c>
      <c r="F94" s="562" t="s">
        <v>1767</v>
      </c>
      <c r="G94" s="561" t="s">
        <v>1900</v>
      </c>
      <c r="H94" s="561" t="s">
        <v>1901</v>
      </c>
      <c r="I94" s="563">
        <v>107.69</v>
      </c>
      <c r="J94" s="563">
        <v>1</v>
      </c>
      <c r="K94" s="564">
        <v>107.69</v>
      </c>
    </row>
    <row r="95" spans="1:11" ht="14.4" customHeight="1" x14ac:dyDescent="0.3">
      <c r="A95" s="559" t="s">
        <v>442</v>
      </c>
      <c r="B95" s="560" t="s">
        <v>444</v>
      </c>
      <c r="C95" s="561" t="s">
        <v>458</v>
      </c>
      <c r="D95" s="562" t="s">
        <v>459</v>
      </c>
      <c r="E95" s="561" t="s">
        <v>1766</v>
      </c>
      <c r="F95" s="562" t="s">
        <v>1767</v>
      </c>
      <c r="G95" s="561" t="s">
        <v>1902</v>
      </c>
      <c r="H95" s="561" t="s">
        <v>1903</v>
      </c>
      <c r="I95" s="563">
        <v>183.92</v>
      </c>
      <c r="J95" s="563">
        <v>1</v>
      </c>
      <c r="K95" s="564">
        <v>183.92</v>
      </c>
    </row>
    <row r="96" spans="1:11" ht="14.4" customHeight="1" x14ac:dyDescent="0.3">
      <c r="A96" s="559" t="s">
        <v>442</v>
      </c>
      <c r="B96" s="560" t="s">
        <v>444</v>
      </c>
      <c r="C96" s="561" t="s">
        <v>460</v>
      </c>
      <c r="D96" s="562" t="s">
        <v>461</v>
      </c>
      <c r="E96" s="561" t="s">
        <v>1768</v>
      </c>
      <c r="F96" s="562" t="s">
        <v>1769</v>
      </c>
      <c r="G96" s="561" t="s">
        <v>1778</v>
      </c>
      <c r="H96" s="561" t="s">
        <v>1779</v>
      </c>
      <c r="I96" s="563">
        <v>260.3</v>
      </c>
      <c r="J96" s="563">
        <v>11</v>
      </c>
      <c r="K96" s="564">
        <v>2863.3</v>
      </c>
    </row>
    <row r="97" spans="1:11" ht="14.4" customHeight="1" x14ac:dyDescent="0.3">
      <c r="A97" s="559" t="s">
        <v>442</v>
      </c>
      <c r="B97" s="560" t="s">
        <v>444</v>
      </c>
      <c r="C97" s="561" t="s">
        <v>460</v>
      </c>
      <c r="D97" s="562" t="s">
        <v>461</v>
      </c>
      <c r="E97" s="561" t="s">
        <v>1768</v>
      </c>
      <c r="F97" s="562" t="s">
        <v>1769</v>
      </c>
      <c r="G97" s="561" t="s">
        <v>1904</v>
      </c>
      <c r="H97" s="561" t="s">
        <v>1905</v>
      </c>
      <c r="I97" s="563">
        <v>13.31</v>
      </c>
      <c r="J97" s="563">
        <v>4</v>
      </c>
      <c r="K97" s="564">
        <v>53.24</v>
      </c>
    </row>
    <row r="98" spans="1:11" ht="14.4" customHeight="1" x14ac:dyDescent="0.3">
      <c r="A98" s="559" t="s">
        <v>442</v>
      </c>
      <c r="B98" s="560" t="s">
        <v>444</v>
      </c>
      <c r="C98" s="561" t="s">
        <v>460</v>
      </c>
      <c r="D98" s="562" t="s">
        <v>461</v>
      </c>
      <c r="E98" s="561" t="s">
        <v>1768</v>
      </c>
      <c r="F98" s="562" t="s">
        <v>1769</v>
      </c>
      <c r="G98" s="561" t="s">
        <v>1906</v>
      </c>
      <c r="H98" s="561" t="s">
        <v>1907</v>
      </c>
      <c r="I98" s="563">
        <v>12.08</v>
      </c>
      <c r="J98" s="563">
        <v>8</v>
      </c>
      <c r="K98" s="564">
        <v>96.64</v>
      </c>
    </row>
    <row r="99" spans="1:11" ht="14.4" customHeight="1" x14ac:dyDescent="0.3">
      <c r="A99" s="559" t="s">
        <v>442</v>
      </c>
      <c r="B99" s="560" t="s">
        <v>444</v>
      </c>
      <c r="C99" s="561" t="s">
        <v>460</v>
      </c>
      <c r="D99" s="562" t="s">
        <v>461</v>
      </c>
      <c r="E99" s="561" t="s">
        <v>1768</v>
      </c>
      <c r="F99" s="562" t="s">
        <v>1769</v>
      </c>
      <c r="G99" s="561" t="s">
        <v>1780</v>
      </c>
      <c r="H99" s="561" t="s">
        <v>1781</v>
      </c>
      <c r="I99" s="563">
        <v>124.49</v>
      </c>
      <c r="J99" s="563">
        <v>79</v>
      </c>
      <c r="K99" s="564">
        <v>9834.5500000000011</v>
      </c>
    </row>
    <row r="100" spans="1:11" ht="14.4" customHeight="1" x14ac:dyDescent="0.3">
      <c r="A100" s="559" t="s">
        <v>442</v>
      </c>
      <c r="B100" s="560" t="s">
        <v>444</v>
      </c>
      <c r="C100" s="561" t="s">
        <v>460</v>
      </c>
      <c r="D100" s="562" t="s">
        <v>461</v>
      </c>
      <c r="E100" s="561" t="s">
        <v>1768</v>
      </c>
      <c r="F100" s="562" t="s">
        <v>1769</v>
      </c>
      <c r="G100" s="561" t="s">
        <v>1908</v>
      </c>
      <c r="H100" s="561" t="s">
        <v>1909</v>
      </c>
      <c r="I100" s="563">
        <v>7.59</v>
      </c>
      <c r="J100" s="563">
        <v>5</v>
      </c>
      <c r="K100" s="564">
        <v>37.950000000000003</v>
      </c>
    </row>
    <row r="101" spans="1:11" ht="14.4" customHeight="1" x14ac:dyDescent="0.3">
      <c r="A101" s="559" t="s">
        <v>442</v>
      </c>
      <c r="B101" s="560" t="s">
        <v>444</v>
      </c>
      <c r="C101" s="561" t="s">
        <v>460</v>
      </c>
      <c r="D101" s="562" t="s">
        <v>461</v>
      </c>
      <c r="E101" s="561" t="s">
        <v>1768</v>
      </c>
      <c r="F101" s="562" t="s">
        <v>1769</v>
      </c>
      <c r="G101" s="561" t="s">
        <v>1782</v>
      </c>
      <c r="H101" s="561" t="s">
        <v>1783</v>
      </c>
      <c r="I101" s="563">
        <v>8.5924999999999994</v>
      </c>
      <c r="J101" s="563">
        <v>228</v>
      </c>
      <c r="K101" s="564">
        <v>1958.76</v>
      </c>
    </row>
    <row r="102" spans="1:11" ht="14.4" customHeight="1" x14ac:dyDescent="0.3">
      <c r="A102" s="559" t="s">
        <v>442</v>
      </c>
      <c r="B102" s="560" t="s">
        <v>444</v>
      </c>
      <c r="C102" s="561" t="s">
        <v>460</v>
      </c>
      <c r="D102" s="562" t="s">
        <v>461</v>
      </c>
      <c r="E102" s="561" t="s">
        <v>1768</v>
      </c>
      <c r="F102" s="562" t="s">
        <v>1769</v>
      </c>
      <c r="G102" s="561" t="s">
        <v>1784</v>
      </c>
      <c r="H102" s="561" t="s">
        <v>1785</v>
      </c>
      <c r="I102" s="563">
        <v>26.725000000000001</v>
      </c>
      <c r="J102" s="563">
        <v>70</v>
      </c>
      <c r="K102" s="564">
        <v>1874.8</v>
      </c>
    </row>
    <row r="103" spans="1:11" ht="14.4" customHeight="1" x14ac:dyDescent="0.3">
      <c r="A103" s="559" t="s">
        <v>442</v>
      </c>
      <c r="B103" s="560" t="s">
        <v>444</v>
      </c>
      <c r="C103" s="561" t="s">
        <v>460</v>
      </c>
      <c r="D103" s="562" t="s">
        <v>461</v>
      </c>
      <c r="E103" s="561" t="s">
        <v>1768</v>
      </c>
      <c r="F103" s="562" t="s">
        <v>1769</v>
      </c>
      <c r="G103" s="561" t="s">
        <v>1840</v>
      </c>
      <c r="H103" s="561" t="s">
        <v>1841</v>
      </c>
      <c r="I103" s="563">
        <v>7.19</v>
      </c>
      <c r="J103" s="563">
        <v>2</v>
      </c>
      <c r="K103" s="564">
        <v>14.38</v>
      </c>
    </row>
    <row r="104" spans="1:11" ht="14.4" customHeight="1" x14ac:dyDescent="0.3">
      <c r="A104" s="559" t="s">
        <v>442</v>
      </c>
      <c r="B104" s="560" t="s">
        <v>444</v>
      </c>
      <c r="C104" s="561" t="s">
        <v>460</v>
      </c>
      <c r="D104" s="562" t="s">
        <v>461</v>
      </c>
      <c r="E104" s="561" t="s">
        <v>1770</v>
      </c>
      <c r="F104" s="562" t="s">
        <v>1771</v>
      </c>
      <c r="G104" s="561" t="s">
        <v>1842</v>
      </c>
      <c r="H104" s="561" t="s">
        <v>1843</v>
      </c>
      <c r="I104" s="563">
        <v>15.894285714285713</v>
      </c>
      <c r="J104" s="563">
        <v>1100</v>
      </c>
      <c r="K104" s="564">
        <v>17477</v>
      </c>
    </row>
    <row r="105" spans="1:11" ht="14.4" customHeight="1" x14ac:dyDescent="0.3">
      <c r="A105" s="559" t="s">
        <v>442</v>
      </c>
      <c r="B105" s="560" t="s">
        <v>444</v>
      </c>
      <c r="C105" s="561" t="s">
        <v>460</v>
      </c>
      <c r="D105" s="562" t="s">
        <v>461</v>
      </c>
      <c r="E105" s="561" t="s">
        <v>1770</v>
      </c>
      <c r="F105" s="562" t="s">
        <v>1771</v>
      </c>
      <c r="G105" s="561" t="s">
        <v>1844</v>
      </c>
      <c r="H105" s="561" t="s">
        <v>1845</v>
      </c>
      <c r="I105" s="563">
        <v>11.110000000000001</v>
      </c>
      <c r="J105" s="563">
        <v>1400</v>
      </c>
      <c r="K105" s="564">
        <v>15548</v>
      </c>
    </row>
    <row r="106" spans="1:11" ht="14.4" customHeight="1" x14ac:dyDescent="0.3">
      <c r="A106" s="559" t="s">
        <v>442</v>
      </c>
      <c r="B106" s="560" t="s">
        <v>444</v>
      </c>
      <c r="C106" s="561" t="s">
        <v>460</v>
      </c>
      <c r="D106" s="562" t="s">
        <v>461</v>
      </c>
      <c r="E106" s="561" t="s">
        <v>1770</v>
      </c>
      <c r="F106" s="562" t="s">
        <v>1771</v>
      </c>
      <c r="G106" s="561" t="s">
        <v>1788</v>
      </c>
      <c r="H106" s="561" t="s">
        <v>1789</v>
      </c>
      <c r="I106" s="563">
        <v>0.92999999999999994</v>
      </c>
      <c r="J106" s="563">
        <v>5300</v>
      </c>
      <c r="K106" s="564">
        <v>4929</v>
      </c>
    </row>
    <row r="107" spans="1:11" ht="14.4" customHeight="1" x14ac:dyDescent="0.3">
      <c r="A107" s="559" t="s">
        <v>442</v>
      </c>
      <c r="B107" s="560" t="s">
        <v>444</v>
      </c>
      <c r="C107" s="561" t="s">
        <v>460</v>
      </c>
      <c r="D107" s="562" t="s">
        <v>461</v>
      </c>
      <c r="E107" s="561" t="s">
        <v>1770</v>
      </c>
      <c r="F107" s="562" t="s">
        <v>1771</v>
      </c>
      <c r="G107" s="561" t="s">
        <v>1846</v>
      </c>
      <c r="H107" s="561" t="s">
        <v>1847</v>
      </c>
      <c r="I107" s="563">
        <v>1.4399999999999997</v>
      </c>
      <c r="J107" s="563">
        <v>4100</v>
      </c>
      <c r="K107" s="564">
        <v>5904</v>
      </c>
    </row>
    <row r="108" spans="1:11" ht="14.4" customHeight="1" x14ac:dyDescent="0.3">
      <c r="A108" s="559" t="s">
        <v>442</v>
      </c>
      <c r="B108" s="560" t="s">
        <v>444</v>
      </c>
      <c r="C108" s="561" t="s">
        <v>460</v>
      </c>
      <c r="D108" s="562" t="s">
        <v>461</v>
      </c>
      <c r="E108" s="561" t="s">
        <v>1770</v>
      </c>
      <c r="F108" s="562" t="s">
        <v>1771</v>
      </c>
      <c r="G108" s="561" t="s">
        <v>1848</v>
      </c>
      <c r="H108" s="561" t="s">
        <v>1849</v>
      </c>
      <c r="I108" s="563">
        <v>0.42</v>
      </c>
      <c r="J108" s="563">
        <v>500</v>
      </c>
      <c r="K108" s="564">
        <v>210</v>
      </c>
    </row>
    <row r="109" spans="1:11" ht="14.4" customHeight="1" x14ac:dyDescent="0.3">
      <c r="A109" s="559" t="s">
        <v>442</v>
      </c>
      <c r="B109" s="560" t="s">
        <v>444</v>
      </c>
      <c r="C109" s="561" t="s">
        <v>460</v>
      </c>
      <c r="D109" s="562" t="s">
        <v>461</v>
      </c>
      <c r="E109" s="561" t="s">
        <v>1770</v>
      </c>
      <c r="F109" s="562" t="s">
        <v>1771</v>
      </c>
      <c r="G109" s="561" t="s">
        <v>1910</v>
      </c>
      <c r="H109" s="561" t="s">
        <v>1911</v>
      </c>
      <c r="I109" s="563">
        <v>858.14</v>
      </c>
      <c r="J109" s="563">
        <v>260</v>
      </c>
      <c r="K109" s="564">
        <v>223117.62000000005</v>
      </c>
    </row>
    <row r="110" spans="1:11" ht="14.4" customHeight="1" x14ac:dyDescent="0.3">
      <c r="A110" s="559" t="s">
        <v>442</v>
      </c>
      <c r="B110" s="560" t="s">
        <v>444</v>
      </c>
      <c r="C110" s="561" t="s">
        <v>460</v>
      </c>
      <c r="D110" s="562" t="s">
        <v>461</v>
      </c>
      <c r="E110" s="561" t="s">
        <v>1770</v>
      </c>
      <c r="F110" s="562" t="s">
        <v>1771</v>
      </c>
      <c r="G110" s="561" t="s">
        <v>1912</v>
      </c>
      <c r="H110" s="561" t="s">
        <v>1913</v>
      </c>
      <c r="I110" s="563">
        <v>3332.6857142857143</v>
      </c>
      <c r="J110" s="563">
        <v>132</v>
      </c>
      <c r="K110" s="564">
        <v>441020.8</v>
      </c>
    </row>
    <row r="111" spans="1:11" ht="14.4" customHeight="1" x14ac:dyDescent="0.3">
      <c r="A111" s="559" t="s">
        <v>442</v>
      </c>
      <c r="B111" s="560" t="s">
        <v>444</v>
      </c>
      <c r="C111" s="561" t="s">
        <v>460</v>
      </c>
      <c r="D111" s="562" t="s">
        <v>461</v>
      </c>
      <c r="E111" s="561" t="s">
        <v>1770</v>
      </c>
      <c r="F111" s="562" t="s">
        <v>1771</v>
      </c>
      <c r="G111" s="561" t="s">
        <v>1914</v>
      </c>
      <c r="H111" s="561" t="s">
        <v>1915</v>
      </c>
      <c r="I111" s="563">
        <v>1694</v>
      </c>
      <c r="J111" s="563">
        <v>132</v>
      </c>
      <c r="K111" s="564">
        <v>223608</v>
      </c>
    </row>
    <row r="112" spans="1:11" ht="14.4" customHeight="1" x14ac:dyDescent="0.3">
      <c r="A112" s="559" t="s">
        <v>442</v>
      </c>
      <c r="B112" s="560" t="s">
        <v>444</v>
      </c>
      <c r="C112" s="561" t="s">
        <v>460</v>
      </c>
      <c r="D112" s="562" t="s">
        <v>461</v>
      </c>
      <c r="E112" s="561" t="s">
        <v>1770</v>
      </c>
      <c r="F112" s="562" t="s">
        <v>1771</v>
      </c>
      <c r="G112" s="561" t="s">
        <v>1794</v>
      </c>
      <c r="H112" s="561" t="s">
        <v>1795</v>
      </c>
      <c r="I112" s="563">
        <v>1.78</v>
      </c>
      <c r="J112" s="563">
        <v>100</v>
      </c>
      <c r="K112" s="564">
        <v>178</v>
      </c>
    </row>
    <row r="113" spans="1:11" ht="14.4" customHeight="1" x14ac:dyDescent="0.3">
      <c r="A113" s="559" t="s">
        <v>442</v>
      </c>
      <c r="B113" s="560" t="s">
        <v>444</v>
      </c>
      <c r="C113" s="561" t="s">
        <v>460</v>
      </c>
      <c r="D113" s="562" t="s">
        <v>461</v>
      </c>
      <c r="E113" s="561" t="s">
        <v>1770</v>
      </c>
      <c r="F113" s="562" t="s">
        <v>1771</v>
      </c>
      <c r="G113" s="561" t="s">
        <v>1796</v>
      </c>
      <c r="H113" s="561" t="s">
        <v>1797</v>
      </c>
      <c r="I113" s="563">
        <v>1.77</v>
      </c>
      <c r="J113" s="563">
        <v>200</v>
      </c>
      <c r="K113" s="564">
        <v>354</v>
      </c>
    </row>
    <row r="114" spans="1:11" ht="14.4" customHeight="1" x14ac:dyDescent="0.3">
      <c r="A114" s="559" t="s">
        <v>442</v>
      </c>
      <c r="B114" s="560" t="s">
        <v>444</v>
      </c>
      <c r="C114" s="561" t="s">
        <v>460</v>
      </c>
      <c r="D114" s="562" t="s">
        <v>461</v>
      </c>
      <c r="E114" s="561" t="s">
        <v>1770</v>
      </c>
      <c r="F114" s="562" t="s">
        <v>1771</v>
      </c>
      <c r="G114" s="561" t="s">
        <v>1800</v>
      </c>
      <c r="H114" s="561" t="s">
        <v>1801</v>
      </c>
      <c r="I114" s="563">
        <v>1.75</v>
      </c>
      <c r="J114" s="563">
        <v>400</v>
      </c>
      <c r="K114" s="564">
        <v>700</v>
      </c>
    </row>
    <row r="115" spans="1:11" ht="14.4" customHeight="1" x14ac:dyDescent="0.3">
      <c r="A115" s="559" t="s">
        <v>442</v>
      </c>
      <c r="B115" s="560" t="s">
        <v>444</v>
      </c>
      <c r="C115" s="561" t="s">
        <v>460</v>
      </c>
      <c r="D115" s="562" t="s">
        <v>461</v>
      </c>
      <c r="E115" s="561" t="s">
        <v>1770</v>
      </c>
      <c r="F115" s="562" t="s">
        <v>1771</v>
      </c>
      <c r="G115" s="561" t="s">
        <v>1802</v>
      </c>
      <c r="H115" s="561" t="s">
        <v>1803</v>
      </c>
      <c r="I115" s="563">
        <v>0.01</v>
      </c>
      <c r="J115" s="563">
        <v>1000</v>
      </c>
      <c r="K115" s="564">
        <v>10</v>
      </c>
    </row>
    <row r="116" spans="1:11" ht="14.4" customHeight="1" x14ac:dyDescent="0.3">
      <c r="A116" s="559" t="s">
        <v>442</v>
      </c>
      <c r="B116" s="560" t="s">
        <v>444</v>
      </c>
      <c r="C116" s="561" t="s">
        <v>460</v>
      </c>
      <c r="D116" s="562" t="s">
        <v>461</v>
      </c>
      <c r="E116" s="561" t="s">
        <v>1770</v>
      </c>
      <c r="F116" s="562" t="s">
        <v>1771</v>
      </c>
      <c r="G116" s="561" t="s">
        <v>1808</v>
      </c>
      <c r="H116" s="561" t="s">
        <v>1809</v>
      </c>
      <c r="I116" s="563">
        <v>2.4</v>
      </c>
      <c r="J116" s="563">
        <v>100</v>
      </c>
      <c r="K116" s="564">
        <v>240</v>
      </c>
    </row>
    <row r="117" spans="1:11" ht="14.4" customHeight="1" x14ac:dyDescent="0.3">
      <c r="A117" s="559" t="s">
        <v>442</v>
      </c>
      <c r="B117" s="560" t="s">
        <v>444</v>
      </c>
      <c r="C117" s="561" t="s">
        <v>460</v>
      </c>
      <c r="D117" s="562" t="s">
        <v>461</v>
      </c>
      <c r="E117" s="561" t="s">
        <v>1770</v>
      </c>
      <c r="F117" s="562" t="s">
        <v>1771</v>
      </c>
      <c r="G117" s="561" t="s">
        <v>1852</v>
      </c>
      <c r="H117" s="561" t="s">
        <v>1853</v>
      </c>
      <c r="I117" s="563">
        <v>34.18</v>
      </c>
      <c r="J117" s="563">
        <v>5</v>
      </c>
      <c r="K117" s="564">
        <v>170.64</v>
      </c>
    </row>
    <row r="118" spans="1:11" ht="14.4" customHeight="1" x14ac:dyDescent="0.3">
      <c r="A118" s="559" t="s">
        <v>442</v>
      </c>
      <c r="B118" s="560" t="s">
        <v>444</v>
      </c>
      <c r="C118" s="561" t="s">
        <v>460</v>
      </c>
      <c r="D118" s="562" t="s">
        <v>461</v>
      </c>
      <c r="E118" s="561" t="s">
        <v>1770</v>
      </c>
      <c r="F118" s="562" t="s">
        <v>1771</v>
      </c>
      <c r="G118" s="561" t="s">
        <v>1858</v>
      </c>
      <c r="H118" s="561" t="s">
        <v>1859</v>
      </c>
      <c r="I118" s="563">
        <v>4.9799999999999995</v>
      </c>
      <c r="J118" s="563">
        <v>2300</v>
      </c>
      <c r="K118" s="564">
        <v>11517</v>
      </c>
    </row>
    <row r="119" spans="1:11" ht="14.4" customHeight="1" x14ac:dyDescent="0.3">
      <c r="A119" s="559" t="s">
        <v>442</v>
      </c>
      <c r="B119" s="560" t="s">
        <v>444</v>
      </c>
      <c r="C119" s="561" t="s">
        <v>460</v>
      </c>
      <c r="D119" s="562" t="s">
        <v>461</v>
      </c>
      <c r="E119" s="561" t="s">
        <v>1770</v>
      </c>
      <c r="F119" s="562" t="s">
        <v>1771</v>
      </c>
      <c r="G119" s="561" t="s">
        <v>1860</v>
      </c>
      <c r="H119" s="561" t="s">
        <v>1861</v>
      </c>
      <c r="I119" s="563">
        <v>116.01666666666667</v>
      </c>
      <c r="J119" s="563">
        <v>300</v>
      </c>
      <c r="K119" s="564">
        <v>34843.08</v>
      </c>
    </row>
    <row r="120" spans="1:11" ht="14.4" customHeight="1" x14ac:dyDescent="0.3">
      <c r="A120" s="559" t="s">
        <v>442</v>
      </c>
      <c r="B120" s="560" t="s">
        <v>444</v>
      </c>
      <c r="C120" s="561" t="s">
        <v>460</v>
      </c>
      <c r="D120" s="562" t="s">
        <v>461</v>
      </c>
      <c r="E120" s="561" t="s">
        <v>1770</v>
      </c>
      <c r="F120" s="562" t="s">
        <v>1771</v>
      </c>
      <c r="G120" s="561" t="s">
        <v>1916</v>
      </c>
      <c r="H120" s="561" t="s">
        <v>1917</v>
      </c>
      <c r="I120" s="563">
        <v>7.9524999999999988</v>
      </c>
      <c r="J120" s="563">
        <v>3900</v>
      </c>
      <c r="K120" s="564">
        <v>31046</v>
      </c>
    </row>
    <row r="121" spans="1:11" ht="14.4" customHeight="1" x14ac:dyDescent="0.3">
      <c r="A121" s="559" t="s">
        <v>442</v>
      </c>
      <c r="B121" s="560" t="s">
        <v>444</v>
      </c>
      <c r="C121" s="561" t="s">
        <v>460</v>
      </c>
      <c r="D121" s="562" t="s">
        <v>461</v>
      </c>
      <c r="E121" s="561" t="s">
        <v>1770</v>
      </c>
      <c r="F121" s="562" t="s">
        <v>1771</v>
      </c>
      <c r="G121" s="561" t="s">
        <v>1862</v>
      </c>
      <c r="H121" s="561" t="s">
        <v>1863</v>
      </c>
      <c r="I121" s="563">
        <v>122.77</v>
      </c>
      <c r="J121" s="563">
        <v>2</v>
      </c>
      <c r="K121" s="564">
        <v>245.54</v>
      </c>
    </row>
    <row r="122" spans="1:11" ht="14.4" customHeight="1" x14ac:dyDescent="0.3">
      <c r="A122" s="559" t="s">
        <v>442</v>
      </c>
      <c r="B122" s="560" t="s">
        <v>444</v>
      </c>
      <c r="C122" s="561" t="s">
        <v>460</v>
      </c>
      <c r="D122" s="562" t="s">
        <v>461</v>
      </c>
      <c r="E122" s="561" t="s">
        <v>1770</v>
      </c>
      <c r="F122" s="562" t="s">
        <v>1771</v>
      </c>
      <c r="G122" s="561" t="s">
        <v>1864</v>
      </c>
      <c r="H122" s="561" t="s">
        <v>1865</v>
      </c>
      <c r="I122" s="563">
        <v>8.2300000000000022</v>
      </c>
      <c r="J122" s="563">
        <v>3700</v>
      </c>
      <c r="K122" s="564">
        <v>30443.600000000002</v>
      </c>
    </row>
    <row r="123" spans="1:11" ht="14.4" customHeight="1" x14ac:dyDescent="0.3">
      <c r="A123" s="559" t="s">
        <v>442</v>
      </c>
      <c r="B123" s="560" t="s">
        <v>444</v>
      </c>
      <c r="C123" s="561" t="s">
        <v>460</v>
      </c>
      <c r="D123" s="562" t="s">
        <v>461</v>
      </c>
      <c r="E123" s="561" t="s">
        <v>1770</v>
      </c>
      <c r="F123" s="562" t="s">
        <v>1771</v>
      </c>
      <c r="G123" s="561" t="s">
        <v>1866</v>
      </c>
      <c r="H123" s="561" t="s">
        <v>1867</v>
      </c>
      <c r="I123" s="563">
        <v>17.971428571428572</v>
      </c>
      <c r="J123" s="563">
        <v>2100</v>
      </c>
      <c r="K123" s="564">
        <v>37740</v>
      </c>
    </row>
    <row r="124" spans="1:11" ht="14.4" customHeight="1" x14ac:dyDescent="0.3">
      <c r="A124" s="559" t="s">
        <v>442</v>
      </c>
      <c r="B124" s="560" t="s">
        <v>444</v>
      </c>
      <c r="C124" s="561" t="s">
        <v>460</v>
      </c>
      <c r="D124" s="562" t="s">
        <v>461</v>
      </c>
      <c r="E124" s="561" t="s">
        <v>1770</v>
      </c>
      <c r="F124" s="562" t="s">
        <v>1771</v>
      </c>
      <c r="G124" s="561" t="s">
        <v>1868</v>
      </c>
      <c r="H124" s="561" t="s">
        <v>1869</v>
      </c>
      <c r="I124" s="563">
        <v>17.932857142857141</v>
      </c>
      <c r="J124" s="563">
        <v>3000</v>
      </c>
      <c r="K124" s="564">
        <v>53808</v>
      </c>
    </row>
    <row r="125" spans="1:11" ht="14.4" customHeight="1" x14ac:dyDescent="0.3">
      <c r="A125" s="559" t="s">
        <v>442</v>
      </c>
      <c r="B125" s="560" t="s">
        <v>444</v>
      </c>
      <c r="C125" s="561" t="s">
        <v>460</v>
      </c>
      <c r="D125" s="562" t="s">
        <v>461</v>
      </c>
      <c r="E125" s="561" t="s">
        <v>1770</v>
      </c>
      <c r="F125" s="562" t="s">
        <v>1771</v>
      </c>
      <c r="G125" s="561" t="s">
        <v>1810</v>
      </c>
      <c r="H125" s="561" t="s">
        <v>1811</v>
      </c>
      <c r="I125" s="563">
        <v>14.972</v>
      </c>
      <c r="J125" s="563">
        <v>80</v>
      </c>
      <c r="K125" s="564">
        <v>1198.3</v>
      </c>
    </row>
    <row r="126" spans="1:11" ht="14.4" customHeight="1" x14ac:dyDescent="0.3">
      <c r="A126" s="559" t="s">
        <v>442</v>
      </c>
      <c r="B126" s="560" t="s">
        <v>444</v>
      </c>
      <c r="C126" s="561" t="s">
        <v>460</v>
      </c>
      <c r="D126" s="562" t="s">
        <v>461</v>
      </c>
      <c r="E126" s="561" t="s">
        <v>1770</v>
      </c>
      <c r="F126" s="562" t="s">
        <v>1771</v>
      </c>
      <c r="G126" s="561" t="s">
        <v>1918</v>
      </c>
      <c r="H126" s="561" t="s">
        <v>1919</v>
      </c>
      <c r="I126" s="563">
        <v>12.105</v>
      </c>
      <c r="J126" s="563">
        <v>20</v>
      </c>
      <c r="K126" s="564">
        <v>242.1</v>
      </c>
    </row>
    <row r="127" spans="1:11" ht="14.4" customHeight="1" x14ac:dyDescent="0.3">
      <c r="A127" s="559" t="s">
        <v>442</v>
      </c>
      <c r="B127" s="560" t="s">
        <v>444</v>
      </c>
      <c r="C127" s="561" t="s">
        <v>460</v>
      </c>
      <c r="D127" s="562" t="s">
        <v>461</v>
      </c>
      <c r="E127" s="561" t="s">
        <v>1770</v>
      </c>
      <c r="F127" s="562" t="s">
        <v>1771</v>
      </c>
      <c r="G127" s="561" t="s">
        <v>1920</v>
      </c>
      <c r="H127" s="561" t="s">
        <v>1921</v>
      </c>
      <c r="I127" s="563">
        <v>25.01</v>
      </c>
      <c r="J127" s="563">
        <v>2250</v>
      </c>
      <c r="K127" s="564">
        <v>56265</v>
      </c>
    </row>
    <row r="128" spans="1:11" ht="14.4" customHeight="1" x14ac:dyDescent="0.3">
      <c r="A128" s="559" t="s">
        <v>442</v>
      </c>
      <c r="B128" s="560" t="s">
        <v>444</v>
      </c>
      <c r="C128" s="561" t="s">
        <v>460</v>
      </c>
      <c r="D128" s="562" t="s">
        <v>461</v>
      </c>
      <c r="E128" s="561" t="s">
        <v>1770</v>
      </c>
      <c r="F128" s="562" t="s">
        <v>1771</v>
      </c>
      <c r="G128" s="561" t="s">
        <v>1922</v>
      </c>
      <c r="H128" s="561" t="s">
        <v>1923</v>
      </c>
      <c r="I128" s="563">
        <v>280.91000000000003</v>
      </c>
      <c r="J128" s="563">
        <v>0</v>
      </c>
      <c r="K128" s="564">
        <v>0</v>
      </c>
    </row>
    <row r="129" spans="1:11" ht="14.4" customHeight="1" x14ac:dyDescent="0.3">
      <c r="A129" s="559" t="s">
        <v>442</v>
      </c>
      <c r="B129" s="560" t="s">
        <v>444</v>
      </c>
      <c r="C129" s="561" t="s">
        <v>460</v>
      </c>
      <c r="D129" s="562" t="s">
        <v>461</v>
      </c>
      <c r="E129" s="561" t="s">
        <v>1770</v>
      </c>
      <c r="F129" s="562" t="s">
        <v>1771</v>
      </c>
      <c r="G129" s="561" t="s">
        <v>1924</v>
      </c>
      <c r="H129" s="561" t="s">
        <v>1925</v>
      </c>
      <c r="I129" s="563">
        <v>11.345000000000001</v>
      </c>
      <c r="J129" s="563">
        <v>2500</v>
      </c>
      <c r="K129" s="564">
        <v>28395</v>
      </c>
    </row>
    <row r="130" spans="1:11" ht="14.4" customHeight="1" x14ac:dyDescent="0.3">
      <c r="A130" s="559" t="s">
        <v>442</v>
      </c>
      <c r="B130" s="560" t="s">
        <v>444</v>
      </c>
      <c r="C130" s="561" t="s">
        <v>460</v>
      </c>
      <c r="D130" s="562" t="s">
        <v>461</v>
      </c>
      <c r="E130" s="561" t="s">
        <v>1770</v>
      </c>
      <c r="F130" s="562" t="s">
        <v>1771</v>
      </c>
      <c r="G130" s="561" t="s">
        <v>1814</v>
      </c>
      <c r="H130" s="561" t="s">
        <v>1815</v>
      </c>
      <c r="I130" s="563">
        <v>0.46624999999999994</v>
      </c>
      <c r="J130" s="563">
        <v>8500</v>
      </c>
      <c r="K130" s="564">
        <v>3965</v>
      </c>
    </row>
    <row r="131" spans="1:11" ht="14.4" customHeight="1" x14ac:dyDescent="0.3">
      <c r="A131" s="559" t="s">
        <v>442</v>
      </c>
      <c r="B131" s="560" t="s">
        <v>444</v>
      </c>
      <c r="C131" s="561" t="s">
        <v>460</v>
      </c>
      <c r="D131" s="562" t="s">
        <v>461</v>
      </c>
      <c r="E131" s="561" t="s">
        <v>1770</v>
      </c>
      <c r="F131" s="562" t="s">
        <v>1771</v>
      </c>
      <c r="G131" s="561" t="s">
        <v>1926</v>
      </c>
      <c r="H131" s="561" t="s">
        <v>1927</v>
      </c>
      <c r="I131" s="563">
        <v>4132.1499999999996</v>
      </c>
      <c r="J131" s="563">
        <v>1</v>
      </c>
      <c r="K131" s="564">
        <v>4132.1499999999996</v>
      </c>
    </row>
    <row r="132" spans="1:11" ht="14.4" customHeight="1" x14ac:dyDescent="0.3">
      <c r="A132" s="559" t="s">
        <v>442</v>
      </c>
      <c r="B132" s="560" t="s">
        <v>444</v>
      </c>
      <c r="C132" s="561" t="s">
        <v>460</v>
      </c>
      <c r="D132" s="562" t="s">
        <v>461</v>
      </c>
      <c r="E132" s="561" t="s">
        <v>1770</v>
      </c>
      <c r="F132" s="562" t="s">
        <v>1771</v>
      </c>
      <c r="G132" s="561" t="s">
        <v>1928</v>
      </c>
      <c r="H132" s="561" t="s">
        <v>1929</v>
      </c>
      <c r="I132" s="563">
        <v>9.5</v>
      </c>
      <c r="J132" s="563">
        <v>6</v>
      </c>
      <c r="K132" s="564">
        <v>57</v>
      </c>
    </row>
    <row r="133" spans="1:11" ht="14.4" customHeight="1" x14ac:dyDescent="0.3">
      <c r="A133" s="559" t="s">
        <v>442</v>
      </c>
      <c r="B133" s="560" t="s">
        <v>444</v>
      </c>
      <c r="C133" s="561" t="s">
        <v>460</v>
      </c>
      <c r="D133" s="562" t="s">
        <v>461</v>
      </c>
      <c r="E133" s="561" t="s">
        <v>1770</v>
      </c>
      <c r="F133" s="562" t="s">
        <v>1771</v>
      </c>
      <c r="G133" s="561" t="s">
        <v>1878</v>
      </c>
      <c r="H133" s="561" t="s">
        <v>1879</v>
      </c>
      <c r="I133" s="563">
        <v>138.87666666666667</v>
      </c>
      <c r="J133" s="563">
        <v>240</v>
      </c>
      <c r="K133" s="564">
        <v>33351.26</v>
      </c>
    </row>
    <row r="134" spans="1:11" ht="14.4" customHeight="1" x14ac:dyDescent="0.3">
      <c r="A134" s="559" t="s">
        <v>442</v>
      </c>
      <c r="B134" s="560" t="s">
        <v>444</v>
      </c>
      <c r="C134" s="561" t="s">
        <v>460</v>
      </c>
      <c r="D134" s="562" t="s">
        <v>461</v>
      </c>
      <c r="E134" s="561" t="s">
        <v>1770</v>
      </c>
      <c r="F134" s="562" t="s">
        <v>1771</v>
      </c>
      <c r="G134" s="561" t="s">
        <v>1930</v>
      </c>
      <c r="H134" s="561" t="s">
        <v>1931</v>
      </c>
      <c r="I134" s="563">
        <v>618</v>
      </c>
      <c r="J134" s="563">
        <v>1</v>
      </c>
      <c r="K134" s="564">
        <v>618</v>
      </c>
    </row>
    <row r="135" spans="1:11" ht="14.4" customHeight="1" x14ac:dyDescent="0.3">
      <c r="A135" s="559" t="s">
        <v>442</v>
      </c>
      <c r="B135" s="560" t="s">
        <v>444</v>
      </c>
      <c r="C135" s="561" t="s">
        <v>460</v>
      </c>
      <c r="D135" s="562" t="s">
        <v>461</v>
      </c>
      <c r="E135" s="561" t="s">
        <v>1770</v>
      </c>
      <c r="F135" s="562" t="s">
        <v>1771</v>
      </c>
      <c r="G135" s="561" t="s">
        <v>1896</v>
      </c>
      <c r="H135" s="561" t="s">
        <v>1897</v>
      </c>
      <c r="I135" s="563">
        <v>7.72</v>
      </c>
      <c r="J135" s="563">
        <v>250</v>
      </c>
      <c r="K135" s="564">
        <v>1930</v>
      </c>
    </row>
    <row r="136" spans="1:11" ht="14.4" customHeight="1" x14ac:dyDescent="0.3">
      <c r="A136" s="559" t="s">
        <v>442</v>
      </c>
      <c r="B136" s="560" t="s">
        <v>444</v>
      </c>
      <c r="C136" s="561" t="s">
        <v>460</v>
      </c>
      <c r="D136" s="562" t="s">
        <v>461</v>
      </c>
      <c r="E136" s="561" t="s">
        <v>1770</v>
      </c>
      <c r="F136" s="562" t="s">
        <v>1771</v>
      </c>
      <c r="G136" s="561" t="s">
        <v>1932</v>
      </c>
      <c r="H136" s="561" t="s">
        <v>1933</v>
      </c>
      <c r="I136" s="563">
        <v>75</v>
      </c>
      <c r="J136" s="563">
        <v>6</v>
      </c>
      <c r="K136" s="564">
        <v>450</v>
      </c>
    </row>
    <row r="137" spans="1:11" ht="14.4" customHeight="1" x14ac:dyDescent="0.3">
      <c r="A137" s="559" t="s">
        <v>442</v>
      </c>
      <c r="B137" s="560" t="s">
        <v>444</v>
      </c>
      <c r="C137" s="561" t="s">
        <v>460</v>
      </c>
      <c r="D137" s="562" t="s">
        <v>461</v>
      </c>
      <c r="E137" s="561" t="s">
        <v>1770</v>
      </c>
      <c r="F137" s="562" t="s">
        <v>1771</v>
      </c>
      <c r="G137" s="561" t="s">
        <v>1816</v>
      </c>
      <c r="H137" s="561" t="s">
        <v>1817</v>
      </c>
      <c r="I137" s="563">
        <v>9.1999999999999993</v>
      </c>
      <c r="J137" s="563">
        <v>1550</v>
      </c>
      <c r="K137" s="564">
        <v>14260</v>
      </c>
    </row>
    <row r="138" spans="1:11" ht="14.4" customHeight="1" x14ac:dyDescent="0.3">
      <c r="A138" s="559" t="s">
        <v>442</v>
      </c>
      <c r="B138" s="560" t="s">
        <v>444</v>
      </c>
      <c r="C138" s="561" t="s">
        <v>460</v>
      </c>
      <c r="D138" s="562" t="s">
        <v>461</v>
      </c>
      <c r="E138" s="561" t="s">
        <v>1770</v>
      </c>
      <c r="F138" s="562" t="s">
        <v>1771</v>
      </c>
      <c r="G138" s="561" t="s">
        <v>1898</v>
      </c>
      <c r="H138" s="561" t="s">
        <v>1899</v>
      </c>
      <c r="I138" s="563">
        <v>172.5</v>
      </c>
      <c r="J138" s="563">
        <v>2</v>
      </c>
      <c r="K138" s="564">
        <v>345</v>
      </c>
    </row>
    <row r="139" spans="1:11" ht="14.4" customHeight="1" x14ac:dyDescent="0.3">
      <c r="A139" s="559" t="s">
        <v>442</v>
      </c>
      <c r="B139" s="560" t="s">
        <v>444</v>
      </c>
      <c r="C139" s="561" t="s">
        <v>460</v>
      </c>
      <c r="D139" s="562" t="s">
        <v>461</v>
      </c>
      <c r="E139" s="561" t="s">
        <v>1772</v>
      </c>
      <c r="F139" s="562" t="s">
        <v>1773</v>
      </c>
      <c r="G139" s="561" t="s">
        <v>1934</v>
      </c>
      <c r="H139" s="561" t="s">
        <v>1935</v>
      </c>
      <c r="I139" s="563">
        <v>8.17</v>
      </c>
      <c r="J139" s="563">
        <v>20</v>
      </c>
      <c r="K139" s="564">
        <v>163.4</v>
      </c>
    </row>
    <row r="140" spans="1:11" ht="14.4" customHeight="1" x14ac:dyDescent="0.3">
      <c r="A140" s="559" t="s">
        <v>442</v>
      </c>
      <c r="B140" s="560" t="s">
        <v>444</v>
      </c>
      <c r="C140" s="561" t="s">
        <v>460</v>
      </c>
      <c r="D140" s="562" t="s">
        <v>461</v>
      </c>
      <c r="E140" s="561" t="s">
        <v>1772</v>
      </c>
      <c r="F140" s="562" t="s">
        <v>1773</v>
      </c>
      <c r="G140" s="561" t="s">
        <v>1936</v>
      </c>
      <c r="H140" s="561" t="s">
        <v>1937</v>
      </c>
      <c r="I140" s="563">
        <v>334.57</v>
      </c>
      <c r="J140" s="563">
        <v>80</v>
      </c>
      <c r="K140" s="564">
        <v>26765.200000000001</v>
      </c>
    </row>
    <row r="141" spans="1:11" ht="14.4" customHeight="1" x14ac:dyDescent="0.3">
      <c r="A141" s="559" t="s">
        <v>442</v>
      </c>
      <c r="B141" s="560" t="s">
        <v>444</v>
      </c>
      <c r="C141" s="561" t="s">
        <v>460</v>
      </c>
      <c r="D141" s="562" t="s">
        <v>461</v>
      </c>
      <c r="E141" s="561" t="s">
        <v>1774</v>
      </c>
      <c r="F141" s="562" t="s">
        <v>1775</v>
      </c>
      <c r="G141" s="561" t="s">
        <v>1818</v>
      </c>
      <c r="H141" s="561" t="s">
        <v>1819</v>
      </c>
      <c r="I141" s="563">
        <v>0.29749999999999999</v>
      </c>
      <c r="J141" s="563">
        <v>4000</v>
      </c>
      <c r="K141" s="564">
        <v>1190</v>
      </c>
    </row>
    <row r="142" spans="1:11" ht="14.4" customHeight="1" x14ac:dyDescent="0.3">
      <c r="A142" s="559" t="s">
        <v>442</v>
      </c>
      <c r="B142" s="560" t="s">
        <v>444</v>
      </c>
      <c r="C142" s="561" t="s">
        <v>460</v>
      </c>
      <c r="D142" s="562" t="s">
        <v>461</v>
      </c>
      <c r="E142" s="561" t="s">
        <v>1774</v>
      </c>
      <c r="F142" s="562" t="s">
        <v>1775</v>
      </c>
      <c r="G142" s="561" t="s">
        <v>1820</v>
      </c>
      <c r="H142" s="561" t="s">
        <v>1821</v>
      </c>
      <c r="I142" s="563">
        <v>0.28999999999999998</v>
      </c>
      <c r="J142" s="563">
        <v>200</v>
      </c>
      <c r="K142" s="564">
        <v>58</v>
      </c>
    </row>
    <row r="143" spans="1:11" ht="14.4" customHeight="1" x14ac:dyDescent="0.3">
      <c r="A143" s="559" t="s">
        <v>442</v>
      </c>
      <c r="B143" s="560" t="s">
        <v>444</v>
      </c>
      <c r="C143" s="561" t="s">
        <v>460</v>
      </c>
      <c r="D143" s="562" t="s">
        <v>461</v>
      </c>
      <c r="E143" s="561" t="s">
        <v>1774</v>
      </c>
      <c r="F143" s="562" t="s">
        <v>1775</v>
      </c>
      <c r="G143" s="561" t="s">
        <v>1824</v>
      </c>
      <c r="H143" s="561" t="s">
        <v>1825</v>
      </c>
      <c r="I143" s="563">
        <v>0.3</v>
      </c>
      <c r="J143" s="563">
        <v>100</v>
      </c>
      <c r="K143" s="564">
        <v>30</v>
      </c>
    </row>
    <row r="144" spans="1:11" ht="14.4" customHeight="1" x14ac:dyDescent="0.3">
      <c r="A144" s="559" t="s">
        <v>442</v>
      </c>
      <c r="B144" s="560" t="s">
        <v>444</v>
      </c>
      <c r="C144" s="561" t="s">
        <v>460</v>
      </c>
      <c r="D144" s="562" t="s">
        <v>461</v>
      </c>
      <c r="E144" s="561" t="s">
        <v>1776</v>
      </c>
      <c r="F144" s="562" t="s">
        <v>1777</v>
      </c>
      <c r="G144" s="561" t="s">
        <v>1826</v>
      </c>
      <c r="H144" s="561" t="s">
        <v>1827</v>
      </c>
      <c r="I144" s="563">
        <v>0.79875000000000007</v>
      </c>
      <c r="J144" s="563">
        <v>7500</v>
      </c>
      <c r="K144" s="564">
        <v>5980</v>
      </c>
    </row>
    <row r="145" spans="1:11" ht="14.4" customHeight="1" x14ac:dyDescent="0.3">
      <c r="A145" s="559" t="s">
        <v>442</v>
      </c>
      <c r="B145" s="560" t="s">
        <v>444</v>
      </c>
      <c r="C145" s="561" t="s">
        <v>460</v>
      </c>
      <c r="D145" s="562" t="s">
        <v>461</v>
      </c>
      <c r="E145" s="561" t="s">
        <v>1776</v>
      </c>
      <c r="F145" s="562" t="s">
        <v>1777</v>
      </c>
      <c r="G145" s="561" t="s">
        <v>1828</v>
      </c>
      <c r="H145" s="561" t="s">
        <v>1829</v>
      </c>
      <c r="I145" s="563">
        <v>1.1975</v>
      </c>
      <c r="J145" s="563">
        <v>10000</v>
      </c>
      <c r="K145" s="564">
        <v>12006.52</v>
      </c>
    </row>
    <row r="146" spans="1:11" ht="14.4" customHeight="1" x14ac:dyDescent="0.3">
      <c r="A146" s="559" t="s">
        <v>442</v>
      </c>
      <c r="B146" s="560" t="s">
        <v>444</v>
      </c>
      <c r="C146" s="561" t="s">
        <v>460</v>
      </c>
      <c r="D146" s="562" t="s">
        <v>461</v>
      </c>
      <c r="E146" s="561" t="s">
        <v>1776</v>
      </c>
      <c r="F146" s="562" t="s">
        <v>1777</v>
      </c>
      <c r="G146" s="561" t="s">
        <v>1830</v>
      </c>
      <c r="H146" s="561" t="s">
        <v>1831</v>
      </c>
      <c r="I146" s="563">
        <v>0.82166666666666666</v>
      </c>
      <c r="J146" s="563">
        <v>6000</v>
      </c>
      <c r="K146" s="564">
        <v>4930</v>
      </c>
    </row>
    <row r="147" spans="1:11" ht="14.4" customHeight="1" x14ac:dyDescent="0.3">
      <c r="A147" s="559" t="s">
        <v>442</v>
      </c>
      <c r="B147" s="560" t="s">
        <v>444</v>
      </c>
      <c r="C147" s="561" t="s">
        <v>460</v>
      </c>
      <c r="D147" s="562" t="s">
        <v>461</v>
      </c>
      <c r="E147" s="561" t="s">
        <v>1776</v>
      </c>
      <c r="F147" s="562" t="s">
        <v>1777</v>
      </c>
      <c r="G147" s="561" t="s">
        <v>1888</v>
      </c>
      <c r="H147" s="561" t="s">
        <v>1889</v>
      </c>
      <c r="I147" s="563">
        <v>0.79999999999999993</v>
      </c>
      <c r="J147" s="563">
        <v>3600</v>
      </c>
      <c r="K147" s="564">
        <v>2904</v>
      </c>
    </row>
    <row r="148" spans="1:11" ht="14.4" customHeight="1" x14ac:dyDescent="0.3">
      <c r="A148" s="559" t="s">
        <v>442</v>
      </c>
      <c r="B148" s="560" t="s">
        <v>444</v>
      </c>
      <c r="C148" s="561" t="s">
        <v>460</v>
      </c>
      <c r="D148" s="562" t="s">
        <v>461</v>
      </c>
      <c r="E148" s="561" t="s">
        <v>1776</v>
      </c>
      <c r="F148" s="562" t="s">
        <v>1777</v>
      </c>
      <c r="G148" s="561" t="s">
        <v>1938</v>
      </c>
      <c r="H148" s="561" t="s">
        <v>1939</v>
      </c>
      <c r="I148" s="563">
        <v>0.86</v>
      </c>
      <c r="J148" s="563">
        <v>1000</v>
      </c>
      <c r="K148" s="564">
        <v>860</v>
      </c>
    </row>
    <row r="149" spans="1:11" ht="14.4" customHeight="1" x14ac:dyDescent="0.3">
      <c r="A149" s="559" t="s">
        <v>442</v>
      </c>
      <c r="B149" s="560" t="s">
        <v>444</v>
      </c>
      <c r="C149" s="561" t="s">
        <v>460</v>
      </c>
      <c r="D149" s="562" t="s">
        <v>461</v>
      </c>
      <c r="E149" s="561" t="s">
        <v>1776</v>
      </c>
      <c r="F149" s="562" t="s">
        <v>1777</v>
      </c>
      <c r="G149" s="561" t="s">
        <v>1834</v>
      </c>
      <c r="H149" s="561" t="s">
        <v>1835</v>
      </c>
      <c r="I149" s="563">
        <v>0.77</v>
      </c>
      <c r="J149" s="563">
        <v>1000</v>
      </c>
      <c r="K149" s="564">
        <v>770</v>
      </c>
    </row>
    <row r="150" spans="1:11" ht="14.4" customHeight="1" thickBot="1" x14ac:dyDescent="0.35">
      <c r="A150" s="565" t="s">
        <v>442</v>
      </c>
      <c r="B150" s="566" t="s">
        <v>444</v>
      </c>
      <c r="C150" s="567" t="s">
        <v>460</v>
      </c>
      <c r="D150" s="568" t="s">
        <v>461</v>
      </c>
      <c r="E150" s="567" t="s">
        <v>1776</v>
      </c>
      <c r="F150" s="568" t="s">
        <v>1777</v>
      </c>
      <c r="G150" s="567" t="s">
        <v>1836</v>
      </c>
      <c r="H150" s="567" t="s">
        <v>1837</v>
      </c>
      <c r="I150" s="569">
        <v>0.78</v>
      </c>
      <c r="J150" s="569">
        <v>1000</v>
      </c>
      <c r="K150" s="570">
        <v>780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5.4414062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55" t="s">
        <v>197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 ht="14.4" customHeight="1" thickBot="1" x14ac:dyDescent="0.35">
      <c r="A3" s="382" t="s">
        <v>203</v>
      </c>
      <c r="B3" s="383">
        <f>SUBTOTAL(9,B6:B1048576)</f>
        <v>66022111</v>
      </c>
      <c r="C3" s="384">
        <f t="shared" ref="C3:R3" si="0">SUBTOTAL(9,C6:C1048576)</f>
        <v>1</v>
      </c>
      <c r="D3" s="384">
        <f t="shared" si="0"/>
        <v>62463716</v>
      </c>
      <c r="E3" s="384">
        <f t="shared" si="0"/>
        <v>0.94610298056055797</v>
      </c>
      <c r="F3" s="384">
        <f t="shared" si="0"/>
        <v>63447499</v>
      </c>
      <c r="G3" s="386">
        <f>IF(B3&lt;&gt;0,F3/B3,"")</f>
        <v>0.96100379159339511</v>
      </c>
      <c r="H3" s="387">
        <f t="shared" si="0"/>
        <v>34866971.419999965</v>
      </c>
      <c r="I3" s="384">
        <f t="shared" si="0"/>
        <v>1</v>
      </c>
      <c r="J3" s="384">
        <f t="shared" si="0"/>
        <v>63154924.109999664</v>
      </c>
      <c r="K3" s="384">
        <f t="shared" si="0"/>
        <v>1.8113108634888062</v>
      </c>
      <c r="L3" s="384">
        <f t="shared" si="0"/>
        <v>64854522.249999888</v>
      </c>
      <c r="M3" s="385">
        <f>IF(H3&lt;&gt;0,L3/H3,"")</f>
        <v>1.8600560819801755</v>
      </c>
      <c r="N3" s="383">
        <f t="shared" si="0"/>
        <v>0</v>
      </c>
      <c r="O3" s="384">
        <f t="shared" si="0"/>
        <v>0</v>
      </c>
      <c r="P3" s="384">
        <f t="shared" si="0"/>
        <v>0</v>
      </c>
      <c r="Q3" s="384">
        <f t="shared" si="0"/>
        <v>0</v>
      </c>
      <c r="R3" s="384">
        <f t="shared" si="0"/>
        <v>0</v>
      </c>
      <c r="S3" s="386" t="str">
        <f>IF(N3&lt;&gt;0,R3/N3,"")</f>
        <v/>
      </c>
    </row>
    <row r="4" spans="1:19" ht="14.4" customHeight="1" x14ac:dyDescent="0.3">
      <c r="A4" s="456" t="s">
        <v>161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  <c r="N4" s="457" t="s">
        <v>164</v>
      </c>
      <c r="O4" s="458"/>
      <c r="P4" s="458"/>
      <c r="Q4" s="458"/>
      <c r="R4" s="458"/>
      <c r="S4" s="459"/>
    </row>
    <row r="5" spans="1:19" ht="14.4" customHeight="1" thickBot="1" x14ac:dyDescent="0.35">
      <c r="A5" s="629"/>
      <c r="B5" s="630">
        <v>2011</v>
      </c>
      <c r="C5" s="631"/>
      <c r="D5" s="631">
        <v>2012</v>
      </c>
      <c r="E5" s="631"/>
      <c r="F5" s="631">
        <v>2013</v>
      </c>
      <c r="G5" s="632" t="s">
        <v>5</v>
      </c>
      <c r="H5" s="630">
        <v>2011</v>
      </c>
      <c r="I5" s="631"/>
      <c r="J5" s="631">
        <v>2012</v>
      </c>
      <c r="K5" s="631"/>
      <c r="L5" s="631">
        <v>2013</v>
      </c>
      <c r="M5" s="632" t="s">
        <v>5</v>
      </c>
      <c r="N5" s="630">
        <v>2011</v>
      </c>
      <c r="O5" s="631"/>
      <c r="P5" s="631">
        <v>2012</v>
      </c>
      <c r="Q5" s="631"/>
      <c r="R5" s="631">
        <v>2013</v>
      </c>
      <c r="S5" s="632" t="s">
        <v>5</v>
      </c>
    </row>
    <row r="6" spans="1:19" ht="14.4" customHeight="1" thickBot="1" x14ac:dyDescent="0.35">
      <c r="A6" s="636" t="s">
        <v>1940</v>
      </c>
      <c r="B6" s="633">
        <v>66022111</v>
      </c>
      <c r="C6" s="634">
        <v>1</v>
      </c>
      <c r="D6" s="633">
        <v>62463716</v>
      </c>
      <c r="E6" s="634">
        <v>0.94610298056055797</v>
      </c>
      <c r="F6" s="633">
        <v>63447499</v>
      </c>
      <c r="G6" s="581">
        <v>0.96100379159339511</v>
      </c>
      <c r="H6" s="633">
        <v>34866971.419999965</v>
      </c>
      <c r="I6" s="634">
        <v>1</v>
      </c>
      <c r="J6" s="633">
        <v>63154924.109999664</v>
      </c>
      <c r="K6" s="634">
        <v>1.8113108634888062</v>
      </c>
      <c r="L6" s="633">
        <v>64854522.249999888</v>
      </c>
      <c r="M6" s="581">
        <v>1.8600560819801755</v>
      </c>
      <c r="N6" s="633"/>
      <c r="O6" s="634"/>
      <c r="P6" s="633"/>
      <c r="Q6" s="634"/>
      <c r="R6" s="633"/>
      <c r="S6" s="635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392" t="s">
        <v>198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ht="14.4" customHeight="1" thickBot="1" x14ac:dyDescent="0.4">
      <c r="A2" s="521" t="s">
        <v>245</v>
      </c>
      <c r="B2" s="110"/>
      <c r="C2" s="110"/>
      <c r="D2" s="110"/>
      <c r="E2" s="310"/>
      <c r="F2" s="310"/>
      <c r="G2" s="110"/>
      <c r="H2" s="110"/>
      <c r="I2" s="310"/>
      <c r="J2" s="310"/>
      <c r="K2" s="110"/>
      <c r="L2" s="110"/>
      <c r="M2" s="310"/>
      <c r="N2" s="310"/>
      <c r="O2" s="314"/>
      <c r="P2" s="310"/>
    </row>
    <row r="3" spans="1:16" ht="14.4" customHeight="1" thickBot="1" x14ac:dyDescent="0.35">
      <c r="D3" s="163" t="s">
        <v>203</v>
      </c>
      <c r="E3" s="311">
        <f t="shared" ref="E3:N3" si="0">SUBTOTAL(9,E6:E1048576)</f>
        <v>3120549.2800000003</v>
      </c>
      <c r="F3" s="312">
        <f t="shared" si="0"/>
        <v>100889082.42</v>
      </c>
      <c r="G3" s="111"/>
      <c r="H3" s="111"/>
      <c r="I3" s="312">
        <f t="shared" si="0"/>
        <v>4032388.79</v>
      </c>
      <c r="J3" s="312">
        <f t="shared" si="0"/>
        <v>125618640.10999998</v>
      </c>
      <c r="K3" s="111"/>
      <c r="L3" s="111"/>
      <c r="M3" s="312">
        <f t="shared" si="0"/>
        <v>3675236.67</v>
      </c>
      <c r="N3" s="312">
        <f t="shared" si="0"/>
        <v>128302021.25</v>
      </c>
      <c r="O3" s="112">
        <f>IF(F3=0,0,N3/F3)</f>
        <v>1.2717136301813141</v>
      </c>
      <c r="P3" s="313">
        <f>IF(M3=0,0,N3/M3)</f>
        <v>34.909866430452219</v>
      </c>
    </row>
    <row r="4" spans="1:16" ht="14.4" customHeight="1" x14ac:dyDescent="0.3">
      <c r="A4" s="461" t="s">
        <v>157</v>
      </c>
      <c r="B4" s="462" t="s">
        <v>158</v>
      </c>
      <c r="C4" s="463" t="s">
        <v>159</v>
      </c>
      <c r="D4" s="464" t="s">
        <v>118</v>
      </c>
      <c r="E4" s="465">
        <v>2011</v>
      </c>
      <c r="F4" s="466"/>
      <c r="G4" s="308"/>
      <c r="H4" s="308"/>
      <c r="I4" s="465">
        <v>2012</v>
      </c>
      <c r="J4" s="466"/>
      <c r="K4" s="308"/>
      <c r="L4" s="308"/>
      <c r="M4" s="465">
        <v>2013</v>
      </c>
      <c r="N4" s="466"/>
      <c r="O4" s="467" t="s">
        <v>5</v>
      </c>
      <c r="P4" s="460" t="s">
        <v>160</v>
      </c>
    </row>
    <row r="5" spans="1:16" ht="14.4" customHeight="1" thickBot="1" x14ac:dyDescent="0.35">
      <c r="A5" s="637"/>
      <c r="B5" s="638"/>
      <c r="C5" s="639"/>
      <c r="D5" s="640"/>
      <c r="E5" s="641" t="s">
        <v>128</v>
      </c>
      <c r="F5" s="642" t="s">
        <v>17</v>
      </c>
      <c r="G5" s="643"/>
      <c r="H5" s="643"/>
      <c r="I5" s="641" t="s">
        <v>128</v>
      </c>
      <c r="J5" s="642" t="s">
        <v>17</v>
      </c>
      <c r="K5" s="643"/>
      <c r="L5" s="643"/>
      <c r="M5" s="641" t="s">
        <v>128</v>
      </c>
      <c r="N5" s="642" t="s">
        <v>17</v>
      </c>
      <c r="O5" s="644"/>
      <c r="P5" s="645"/>
    </row>
    <row r="6" spans="1:16" ht="14.4" customHeight="1" x14ac:dyDescent="0.3">
      <c r="A6" s="553" t="s">
        <v>816</v>
      </c>
      <c r="B6" s="554" t="s">
        <v>1941</v>
      </c>
      <c r="C6" s="554" t="s">
        <v>1942</v>
      </c>
      <c r="D6" s="554" t="s">
        <v>1943</v>
      </c>
      <c r="E6" s="557"/>
      <c r="F6" s="557"/>
      <c r="G6" s="554"/>
      <c r="H6" s="554"/>
      <c r="I6" s="557">
        <v>17.95</v>
      </c>
      <c r="J6" s="557">
        <v>44451.91</v>
      </c>
      <c r="K6" s="554"/>
      <c r="L6" s="554">
        <v>2476.4295264623956</v>
      </c>
      <c r="M6" s="557">
        <v>92.90000000000002</v>
      </c>
      <c r="N6" s="557">
        <v>183434.10999999996</v>
      </c>
      <c r="O6" s="575"/>
      <c r="P6" s="558">
        <v>1974.532938643702</v>
      </c>
    </row>
    <row r="7" spans="1:16" ht="14.4" customHeight="1" x14ac:dyDescent="0.3">
      <c r="A7" s="559" t="s">
        <v>816</v>
      </c>
      <c r="B7" s="560" t="s">
        <v>1941</v>
      </c>
      <c r="C7" s="560" t="s">
        <v>1944</v>
      </c>
      <c r="D7" s="560" t="s">
        <v>1945</v>
      </c>
      <c r="E7" s="563"/>
      <c r="F7" s="563"/>
      <c r="G7" s="560"/>
      <c r="H7" s="560"/>
      <c r="I7" s="563"/>
      <c r="J7" s="563"/>
      <c r="K7" s="560"/>
      <c r="L7" s="560"/>
      <c r="M7" s="563">
        <v>0.4</v>
      </c>
      <c r="N7" s="563">
        <v>4134.95</v>
      </c>
      <c r="O7" s="576"/>
      <c r="P7" s="564">
        <v>10337.374999999998</v>
      </c>
    </row>
    <row r="8" spans="1:16" ht="14.4" customHeight="1" x14ac:dyDescent="0.3">
      <c r="A8" s="559" t="s">
        <v>816</v>
      </c>
      <c r="B8" s="560" t="s">
        <v>1941</v>
      </c>
      <c r="C8" s="560" t="s">
        <v>1946</v>
      </c>
      <c r="D8" s="560" t="s">
        <v>1943</v>
      </c>
      <c r="E8" s="563">
        <v>6.0500000000000007</v>
      </c>
      <c r="F8" s="563">
        <v>8571.7900000000009</v>
      </c>
      <c r="G8" s="560">
        <v>1</v>
      </c>
      <c r="H8" s="560">
        <v>1416.8247933884297</v>
      </c>
      <c r="I8" s="563">
        <v>2.4</v>
      </c>
      <c r="J8" s="563">
        <v>2352.9599999999996</v>
      </c>
      <c r="K8" s="560">
        <v>0.2745004252320693</v>
      </c>
      <c r="L8" s="560">
        <v>980.39999999999986</v>
      </c>
      <c r="M8" s="563"/>
      <c r="N8" s="563"/>
      <c r="O8" s="576"/>
      <c r="P8" s="564"/>
    </row>
    <row r="9" spans="1:16" ht="14.4" customHeight="1" x14ac:dyDescent="0.3">
      <c r="A9" s="559" t="s">
        <v>816</v>
      </c>
      <c r="B9" s="560" t="s">
        <v>1941</v>
      </c>
      <c r="C9" s="560" t="s">
        <v>1947</v>
      </c>
      <c r="D9" s="560" t="s">
        <v>1948</v>
      </c>
      <c r="E9" s="563"/>
      <c r="F9" s="563"/>
      <c r="G9" s="560"/>
      <c r="H9" s="560"/>
      <c r="I9" s="563">
        <v>0.1</v>
      </c>
      <c r="J9" s="563">
        <v>1082.6600000000001</v>
      </c>
      <c r="K9" s="560"/>
      <c r="L9" s="560">
        <v>10826.6</v>
      </c>
      <c r="M9" s="563"/>
      <c r="N9" s="563"/>
      <c r="O9" s="576"/>
      <c r="P9" s="564"/>
    </row>
    <row r="10" spans="1:16" ht="14.4" customHeight="1" x14ac:dyDescent="0.3">
      <c r="A10" s="559" t="s">
        <v>816</v>
      </c>
      <c r="B10" s="560" t="s">
        <v>1941</v>
      </c>
      <c r="C10" s="560" t="s">
        <v>1949</v>
      </c>
      <c r="D10" s="560" t="s">
        <v>1948</v>
      </c>
      <c r="E10" s="563">
        <v>64.020000000000053</v>
      </c>
      <c r="F10" s="563">
        <v>81355.759999999966</v>
      </c>
      <c r="G10" s="560">
        <v>1</v>
      </c>
      <c r="H10" s="560">
        <v>1270.7866291783803</v>
      </c>
      <c r="I10" s="563">
        <v>63.750000000000085</v>
      </c>
      <c r="J10" s="563">
        <v>69019.189999999973</v>
      </c>
      <c r="K10" s="560">
        <v>0.84836267278432409</v>
      </c>
      <c r="L10" s="560">
        <v>1082.6539607843119</v>
      </c>
      <c r="M10" s="563">
        <v>152.05999999999997</v>
      </c>
      <c r="N10" s="563">
        <v>165177.6299999998</v>
      </c>
      <c r="O10" s="576">
        <v>2.0303126662451421</v>
      </c>
      <c r="P10" s="564">
        <v>1086.2661449427846</v>
      </c>
    </row>
    <row r="11" spans="1:16" ht="14.4" customHeight="1" x14ac:dyDescent="0.3">
      <c r="A11" s="559" t="s">
        <v>816</v>
      </c>
      <c r="B11" s="560" t="s">
        <v>1941</v>
      </c>
      <c r="C11" s="560" t="s">
        <v>1950</v>
      </c>
      <c r="D11" s="560" t="s">
        <v>1948</v>
      </c>
      <c r="E11" s="563">
        <v>641.88000000000022</v>
      </c>
      <c r="F11" s="563">
        <v>1461062.7400000014</v>
      </c>
      <c r="G11" s="560">
        <v>1</v>
      </c>
      <c r="H11" s="560">
        <v>2276.2241228890148</v>
      </c>
      <c r="I11" s="563">
        <v>1403.190000000001</v>
      </c>
      <c r="J11" s="563">
        <v>3033148.2699999991</v>
      </c>
      <c r="K11" s="560">
        <v>2.0759876950937755</v>
      </c>
      <c r="L11" s="560">
        <v>2161.6090978413449</v>
      </c>
      <c r="M11" s="563">
        <v>1374.5900000000001</v>
      </c>
      <c r="N11" s="563">
        <v>2994136.5999999992</v>
      </c>
      <c r="O11" s="576">
        <v>2.0492868088607858</v>
      </c>
      <c r="P11" s="564">
        <v>2178.2033915567545</v>
      </c>
    </row>
    <row r="12" spans="1:16" ht="14.4" customHeight="1" x14ac:dyDescent="0.3">
      <c r="A12" s="559" t="s">
        <v>816</v>
      </c>
      <c r="B12" s="560" t="s">
        <v>1941</v>
      </c>
      <c r="C12" s="560" t="s">
        <v>1951</v>
      </c>
      <c r="D12" s="560" t="s">
        <v>1952</v>
      </c>
      <c r="E12" s="563">
        <v>33.360000000000049</v>
      </c>
      <c r="F12" s="563">
        <v>37254.450000000041</v>
      </c>
      <c r="G12" s="560">
        <v>1</v>
      </c>
      <c r="H12" s="560">
        <v>1116.7401079136687</v>
      </c>
      <c r="I12" s="563">
        <v>87.649999999999693</v>
      </c>
      <c r="J12" s="563">
        <v>81935.980000000374</v>
      </c>
      <c r="K12" s="560">
        <v>2.1993608817201782</v>
      </c>
      <c r="L12" s="560">
        <v>934.80867084997897</v>
      </c>
      <c r="M12" s="563">
        <v>68.689999999999884</v>
      </c>
      <c r="N12" s="563">
        <v>64717.989999999976</v>
      </c>
      <c r="O12" s="576">
        <v>1.7371881748354869</v>
      </c>
      <c r="P12" s="564">
        <v>942.17484349978292</v>
      </c>
    </row>
    <row r="13" spans="1:16" ht="14.4" customHeight="1" x14ac:dyDescent="0.3">
      <c r="A13" s="559" t="s">
        <v>816</v>
      </c>
      <c r="B13" s="560" t="s">
        <v>1941</v>
      </c>
      <c r="C13" s="560" t="s">
        <v>1953</v>
      </c>
      <c r="D13" s="560" t="s">
        <v>1954</v>
      </c>
      <c r="E13" s="563"/>
      <c r="F13" s="563"/>
      <c r="G13" s="560"/>
      <c r="H13" s="560"/>
      <c r="I13" s="563"/>
      <c r="J13" s="563"/>
      <c r="K13" s="560"/>
      <c r="L13" s="560"/>
      <c r="M13" s="563">
        <v>1</v>
      </c>
      <c r="N13" s="563">
        <v>8750</v>
      </c>
      <c r="O13" s="576"/>
      <c r="P13" s="564">
        <v>8750</v>
      </c>
    </row>
    <row r="14" spans="1:16" ht="14.4" customHeight="1" x14ac:dyDescent="0.3">
      <c r="A14" s="559" t="s">
        <v>816</v>
      </c>
      <c r="B14" s="560" t="s">
        <v>1941</v>
      </c>
      <c r="C14" s="560" t="s">
        <v>1955</v>
      </c>
      <c r="D14" s="560" t="s">
        <v>1956</v>
      </c>
      <c r="E14" s="563"/>
      <c r="F14" s="563"/>
      <c r="G14" s="560"/>
      <c r="H14" s="560"/>
      <c r="I14" s="563"/>
      <c r="J14" s="563"/>
      <c r="K14" s="560"/>
      <c r="L14" s="560"/>
      <c r="M14" s="563">
        <v>1</v>
      </c>
      <c r="N14" s="563">
        <v>8750</v>
      </c>
      <c r="O14" s="576"/>
      <c r="P14" s="564">
        <v>8750</v>
      </c>
    </row>
    <row r="15" spans="1:16" ht="14.4" customHeight="1" x14ac:dyDescent="0.3">
      <c r="A15" s="559" t="s">
        <v>816</v>
      </c>
      <c r="B15" s="560" t="s">
        <v>1941</v>
      </c>
      <c r="C15" s="560" t="s">
        <v>1957</v>
      </c>
      <c r="D15" s="560" t="s">
        <v>1943</v>
      </c>
      <c r="E15" s="563"/>
      <c r="F15" s="563"/>
      <c r="G15" s="560"/>
      <c r="H15" s="560"/>
      <c r="I15" s="563">
        <v>0.2</v>
      </c>
      <c r="J15" s="563">
        <v>495.29</v>
      </c>
      <c r="K15" s="560"/>
      <c r="L15" s="560">
        <v>2476.4499999999998</v>
      </c>
      <c r="M15" s="563"/>
      <c r="N15" s="563"/>
      <c r="O15" s="576"/>
      <c r="P15" s="564"/>
    </row>
    <row r="16" spans="1:16" ht="14.4" customHeight="1" x14ac:dyDescent="0.3">
      <c r="A16" s="559" t="s">
        <v>816</v>
      </c>
      <c r="B16" s="560" t="s">
        <v>1958</v>
      </c>
      <c r="C16" s="560" t="s">
        <v>1959</v>
      </c>
      <c r="D16" s="560" t="s">
        <v>1960</v>
      </c>
      <c r="E16" s="563">
        <v>3605</v>
      </c>
      <c r="F16" s="563">
        <v>53606.349999999991</v>
      </c>
      <c r="G16" s="560">
        <v>1</v>
      </c>
      <c r="H16" s="560">
        <v>14.869999999999997</v>
      </c>
      <c r="I16" s="563">
        <v>4746</v>
      </c>
      <c r="J16" s="563">
        <v>88579.860000000015</v>
      </c>
      <c r="K16" s="560">
        <v>1.6524135666763364</v>
      </c>
      <c r="L16" s="560">
        <v>18.664108723135275</v>
      </c>
      <c r="M16" s="563">
        <v>3645</v>
      </c>
      <c r="N16" s="563">
        <v>68891.8</v>
      </c>
      <c r="O16" s="576">
        <v>1.2851425250926432</v>
      </c>
      <c r="P16" s="564">
        <v>18.900356652949245</v>
      </c>
    </row>
    <row r="17" spans="1:16" ht="14.4" customHeight="1" x14ac:dyDescent="0.3">
      <c r="A17" s="559" t="s">
        <v>816</v>
      </c>
      <c r="B17" s="560" t="s">
        <v>1958</v>
      </c>
      <c r="C17" s="560" t="s">
        <v>1961</v>
      </c>
      <c r="D17" s="560" t="s">
        <v>1962</v>
      </c>
      <c r="E17" s="563">
        <v>21270</v>
      </c>
      <c r="F17" s="563">
        <v>26881.900000000012</v>
      </c>
      <c r="G17" s="560">
        <v>1</v>
      </c>
      <c r="H17" s="560">
        <v>1.2638410907381294</v>
      </c>
      <c r="I17" s="563">
        <v>20997</v>
      </c>
      <c r="J17" s="563">
        <v>39128.300000000003</v>
      </c>
      <c r="K17" s="560">
        <v>1.4555630368389134</v>
      </c>
      <c r="L17" s="560">
        <v>1.8635185978949376</v>
      </c>
      <c r="M17" s="563">
        <v>21764</v>
      </c>
      <c r="N17" s="563">
        <v>42030.239999999998</v>
      </c>
      <c r="O17" s="576">
        <v>1.563514483723248</v>
      </c>
      <c r="P17" s="564">
        <v>1.9311817680573422</v>
      </c>
    </row>
    <row r="18" spans="1:16" ht="14.4" customHeight="1" x14ac:dyDescent="0.3">
      <c r="A18" s="559" t="s">
        <v>816</v>
      </c>
      <c r="B18" s="560" t="s">
        <v>1958</v>
      </c>
      <c r="C18" s="560" t="s">
        <v>1963</v>
      </c>
      <c r="D18" s="560" t="s">
        <v>1964</v>
      </c>
      <c r="E18" s="563">
        <v>9535</v>
      </c>
      <c r="F18" s="563">
        <v>15732.749999999998</v>
      </c>
      <c r="G18" s="560">
        <v>1</v>
      </c>
      <c r="H18" s="560">
        <v>1.65</v>
      </c>
      <c r="I18" s="563"/>
      <c r="J18" s="563"/>
      <c r="K18" s="560"/>
      <c r="L18" s="560"/>
      <c r="M18" s="563"/>
      <c r="N18" s="563"/>
      <c r="O18" s="576"/>
      <c r="P18" s="564"/>
    </row>
    <row r="19" spans="1:16" ht="14.4" customHeight="1" x14ac:dyDescent="0.3">
      <c r="A19" s="559" t="s">
        <v>816</v>
      </c>
      <c r="B19" s="560" t="s">
        <v>1958</v>
      </c>
      <c r="C19" s="560" t="s">
        <v>1965</v>
      </c>
      <c r="D19" s="560" t="s">
        <v>1966</v>
      </c>
      <c r="E19" s="563">
        <v>39360</v>
      </c>
      <c r="F19" s="563">
        <v>178731.40000000002</v>
      </c>
      <c r="G19" s="560">
        <v>1</v>
      </c>
      <c r="H19" s="560">
        <v>4.5409400406504075</v>
      </c>
      <c r="I19" s="563">
        <v>39110</v>
      </c>
      <c r="J19" s="563">
        <v>180417.50000000003</v>
      </c>
      <c r="K19" s="560">
        <v>1.0094337089062135</v>
      </c>
      <c r="L19" s="560">
        <v>4.6130784965481979</v>
      </c>
      <c r="M19" s="563">
        <v>35535</v>
      </c>
      <c r="N19" s="563">
        <v>173039.89999999997</v>
      </c>
      <c r="O19" s="576">
        <v>0.96815612701517439</v>
      </c>
      <c r="P19" s="564">
        <v>4.8695624032643865</v>
      </c>
    </row>
    <row r="20" spans="1:16" ht="14.4" customHeight="1" x14ac:dyDescent="0.3">
      <c r="A20" s="559" t="s">
        <v>816</v>
      </c>
      <c r="B20" s="560" t="s">
        <v>1958</v>
      </c>
      <c r="C20" s="560" t="s">
        <v>1967</v>
      </c>
      <c r="D20" s="560" t="s">
        <v>1968</v>
      </c>
      <c r="E20" s="563">
        <v>1</v>
      </c>
      <c r="F20" s="563">
        <v>4.41</v>
      </c>
      <c r="G20" s="560">
        <v>1</v>
      </c>
      <c r="H20" s="560">
        <v>4.41</v>
      </c>
      <c r="I20" s="563"/>
      <c r="J20" s="563"/>
      <c r="K20" s="560"/>
      <c r="L20" s="560"/>
      <c r="M20" s="563"/>
      <c r="N20" s="563"/>
      <c r="O20" s="576"/>
      <c r="P20" s="564"/>
    </row>
    <row r="21" spans="1:16" ht="14.4" customHeight="1" x14ac:dyDescent="0.3">
      <c r="A21" s="559" t="s">
        <v>816</v>
      </c>
      <c r="B21" s="560" t="s">
        <v>1958</v>
      </c>
      <c r="C21" s="560" t="s">
        <v>1969</v>
      </c>
      <c r="D21" s="560" t="s">
        <v>1970</v>
      </c>
      <c r="E21" s="563">
        <v>360</v>
      </c>
      <c r="F21" s="563">
        <v>1983.6</v>
      </c>
      <c r="G21" s="560">
        <v>1</v>
      </c>
      <c r="H21" s="560">
        <v>5.51</v>
      </c>
      <c r="I21" s="563">
        <v>120</v>
      </c>
      <c r="J21" s="563">
        <v>790.8</v>
      </c>
      <c r="K21" s="560">
        <v>0.39866908650937688</v>
      </c>
      <c r="L21" s="560">
        <v>6.59</v>
      </c>
      <c r="M21" s="563">
        <v>250</v>
      </c>
      <c r="N21" s="563">
        <v>1800</v>
      </c>
      <c r="O21" s="576">
        <v>0.90744101633393837</v>
      </c>
      <c r="P21" s="564">
        <v>7.2</v>
      </c>
    </row>
    <row r="22" spans="1:16" ht="14.4" customHeight="1" x14ac:dyDescent="0.3">
      <c r="A22" s="559" t="s">
        <v>816</v>
      </c>
      <c r="B22" s="560" t="s">
        <v>1958</v>
      </c>
      <c r="C22" s="560" t="s">
        <v>1971</v>
      </c>
      <c r="D22" s="560" t="s">
        <v>1972</v>
      </c>
      <c r="E22" s="563">
        <v>2000</v>
      </c>
      <c r="F22" s="563">
        <v>10860</v>
      </c>
      <c r="G22" s="560">
        <v>1</v>
      </c>
      <c r="H22" s="560">
        <v>5.43</v>
      </c>
      <c r="I22" s="563"/>
      <c r="J22" s="563"/>
      <c r="K22" s="560"/>
      <c r="L22" s="560"/>
      <c r="M22" s="563">
        <v>2200</v>
      </c>
      <c r="N22" s="563">
        <v>12528</v>
      </c>
      <c r="O22" s="576">
        <v>1.1535911602209945</v>
      </c>
      <c r="P22" s="564">
        <v>5.6945454545454544</v>
      </c>
    </row>
    <row r="23" spans="1:16" ht="14.4" customHeight="1" x14ac:dyDescent="0.3">
      <c r="A23" s="559" t="s">
        <v>816</v>
      </c>
      <c r="B23" s="560" t="s">
        <v>1958</v>
      </c>
      <c r="C23" s="560" t="s">
        <v>1973</v>
      </c>
      <c r="D23" s="560" t="s">
        <v>1974</v>
      </c>
      <c r="E23" s="563">
        <v>1193049</v>
      </c>
      <c r="F23" s="563">
        <v>6324357.6500000004</v>
      </c>
      <c r="G23" s="560">
        <v>1</v>
      </c>
      <c r="H23" s="560">
        <v>5.3010041079620374</v>
      </c>
      <c r="I23" s="563">
        <v>1177790</v>
      </c>
      <c r="J23" s="563">
        <v>6396809.1999999993</v>
      </c>
      <c r="K23" s="560">
        <v>1.0114559539497263</v>
      </c>
      <c r="L23" s="560">
        <v>5.431196732864092</v>
      </c>
      <c r="M23" s="563">
        <v>699799</v>
      </c>
      <c r="N23" s="563">
        <v>3884889.74</v>
      </c>
      <c r="O23" s="576">
        <v>0.61427420063759364</v>
      </c>
      <c r="P23" s="564">
        <v>5.5514365410639348</v>
      </c>
    </row>
    <row r="24" spans="1:16" ht="14.4" customHeight="1" x14ac:dyDescent="0.3">
      <c r="A24" s="559" t="s">
        <v>816</v>
      </c>
      <c r="B24" s="560" t="s">
        <v>1958</v>
      </c>
      <c r="C24" s="560" t="s">
        <v>1975</v>
      </c>
      <c r="D24" s="560" t="s">
        <v>1976</v>
      </c>
      <c r="E24" s="563">
        <v>15410</v>
      </c>
      <c r="F24" s="563">
        <v>98801.54</v>
      </c>
      <c r="G24" s="560">
        <v>1</v>
      </c>
      <c r="H24" s="560">
        <v>6.4115210902011679</v>
      </c>
      <c r="I24" s="563">
        <v>9569</v>
      </c>
      <c r="J24" s="563">
        <v>70547.010000000009</v>
      </c>
      <c r="K24" s="560">
        <v>0.71402743317563688</v>
      </c>
      <c r="L24" s="560">
        <v>7.3724537569233997</v>
      </c>
      <c r="M24" s="563">
        <v>10270</v>
      </c>
      <c r="N24" s="563">
        <v>81123.849999999991</v>
      </c>
      <c r="O24" s="576">
        <v>0.82107880099844599</v>
      </c>
      <c r="P24" s="564">
        <v>7.8991090555014596</v>
      </c>
    </row>
    <row r="25" spans="1:16" ht="14.4" customHeight="1" x14ac:dyDescent="0.3">
      <c r="A25" s="559" t="s">
        <v>816</v>
      </c>
      <c r="B25" s="560" t="s">
        <v>1958</v>
      </c>
      <c r="C25" s="560" t="s">
        <v>1977</v>
      </c>
      <c r="D25" s="560" t="s">
        <v>1978</v>
      </c>
      <c r="E25" s="563">
        <v>17585</v>
      </c>
      <c r="F25" s="563">
        <v>93870.15</v>
      </c>
      <c r="G25" s="560">
        <v>1</v>
      </c>
      <c r="H25" s="560">
        <v>5.3380807506397492</v>
      </c>
      <c r="I25" s="563">
        <v>6650</v>
      </c>
      <c r="J25" s="563">
        <v>53779.65</v>
      </c>
      <c r="K25" s="560">
        <v>0.57291535168528018</v>
      </c>
      <c r="L25" s="560">
        <v>8.0871654135338353</v>
      </c>
      <c r="M25" s="563">
        <v>5890</v>
      </c>
      <c r="N25" s="563">
        <v>46332.3</v>
      </c>
      <c r="O25" s="576">
        <v>0.49357862962826848</v>
      </c>
      <c r="P25" s="564">
        <v>7.8662648556876063</v>
      </c>
    </row>
    <row r="26" spans="1:16" ht="14.4" customHeight="1" x14ac:dyDescent="0.3">
      <c r="A26" s="559" t="s">
        <v>816</v>
      </c>
      <c r="B26" s="560" t="s">
        <v>1958</v>
      </c>
      <c r="C26" s="560" t="s">
        <v>1979</v>
      </c>
      <c r="D26" s="560" t="s">
        <v>1980</v>
      </c>
      <c r="E26" s="563">
        <v>14158</v>
      </c>
      <c r="F26" s="563">
        <v>108560.23999999999</v>
      </c>
      <c r="G26" s="560">
        <v>1</v>
      </c>
      <c r="H26" s="560">
        <v>7.667766633705325</v>
      </c>
      <c r="I26" s="563">
        <v>16834</v>
      </c>
      <c r="J26" s="563">
        <v>145674.04</v>
      </c>
      <c r="K26" s="560">
        <v>1.3418728624770913</v>
      </c>
      <c r="L26" s="560">
        <v>8.6535606510633247</v>
      </c>
      <c r="M26" s="563">
        <v>14474</v>
      </c>
      <c r="N26" s="563">
        <v>133411.63999999996</v>
      </c>
      <c r="O26" s="576">
        <v>1.2289180642931516</v>
      </c>
      <c r="P26" s="564">
        <v>9.2173303855188582</v>
      </c>
    </row>
    <row r="27" spans="1:16" ht="14.4" customHeight="1" x14ac:dyDescent="0.3">
      <c r="A27" s="559" t="s">
        <v>816</v>
      </c>
      <c r="B27" s="560" t="s">
        <v>1958</v>
      </c>
      <c r="C27" s="560" t="s">
        <v>1981</v>
      </c>
      <c r="D27" s="560" t="s">
        <v>1982</v>
      </c>
      <c r="E27" s="563">
        <v>2870</v>
      </c>
      <c r="F27" s="563">
        <v>38974.6</v>
      </c>
      <c r="G27" s="560">
        <v>1</v>
      </c>
      <c r="H27" s="560">
        <v>13.58</v>
      </c>
      <c r="I27" s="563"/>
      <c r="J27" s="563"/>
      <c r="K27" s="560"/>
      <c r="L27" s="560"/>
      <c r="M27" s="563">
        <v>3200</v>
      </c>
      <c r="N27" s="563">
        <v>53632</v>
      </c>
      <c r="O27" s="576">
        <v>1.3760757005844833</v>
      </c>
      <c r="P27" s="564">
        <v>16.760000000000002</v>
      </c>
    </row>
    <row r="28" spans="1:16" ht="14.4" customHeight="1" x14ac:dyDescent="0.3">
      <c r="A28" s="559" t="s">
        <v>816</v>
      </c>
      <c r="B28" s="560" t="s">
        <v>1958</v>
      </c>
      <c r="C28" s="560" t="s">
        <v>1983</v>
      </c>
      <c r="D28" s="560" t="s">
        <v>1984</v>
      </c>
      <c r="E28" s="563">
        <v>148.26999999999998</v>
      </c>
      <c r="F28" s="563">
        <v>5914.4500000000007</v>
      </c>
      <c r="G28" s="560">
        <v>1</v>
      </c>
      <c r="H28" s="560">
        <v>39.889728198556696</v>
      </c>
      <c r="I28" s="563">
        <v>1.25</v>
      </c>
      <c r="J28" s="563">
        <v>55.46</v>
      </c>
      <c r="K28" s="560">
        <v>9.3770342128177593E-3</v>
      </c>
      <c r="L28" s="560">
        <v>44.368000000000002</v>
      </c>
      <c r="M28" s="563">
        <v>149.63</v>
      </c>
      <c r="N28" s="563">
        <v>5413.87</v>
      </c>
      <c r="O28" s="576">
        <v>0.91536322058686759</v>
      </c>
      <c r="P28" s="564">
        <v>36.181714896745305</v>
      </c>
    </row>
    <row r="29" spans="1:16" ht="14.4" customHeight="1" x14ac:dyDescent="0.3">
      <c r="A29" s="559" t="s">
        <v>816</v>
      </c>
      <c r="B29" s="560" t="s">
        <v>1958</v>
      </c>
      <c r="C29" s="560" t="s">
        <v>1985</v>
      </c>
      <c r="D29" s="560" t="s">
        <v>1986</v>
      </c>
      <c r="E29" s="563">
        <v>1540</v>
      </c>
      <c r="F29" s="563">
        <v>60629.800000000017</v>
      </c>
      <c r="G29" s="560">
        <v>1</v>
      </c>
      <c r="H29" s="560">
        <v>39.370000000000012</v>
      </c>
      <c r="I29" s="563"/>
      <c r="J29" s="563"/>
      <c r="K29" s="560"/>
      <c r="L29" s="560"/>
      <c r="M29" s="563"/>
      <c r="N29" s="563"/>
      <c r="O29" s="576"/>
      <c r="P29" s="564"/>
    </row>
    <row r="30" spans="1:16" ht="14.4" customHeight="1" x14ac:dyDescent="0.3">
      <c r="A30" s="559" t="s">
        <v>816</v>
      </c>
      <c r="B30" s="560" t="s">
        <v>1958</v>
      </c>
      <c r="C30" s="560" t="s">
        <v>1987</v>
      </c>
      <c r="D30" s="560" t="s">
        <v>1988</v>
      </c>
      <c r="E30" s="563">
        <v>1100</v>
      </c>
      <c r="F30" s="563">
        <v>5115</v>
      </c>
      <c r="G30" s="560">
        <v>1</v>
      </c>
      <c r="H30" s="560">
        <v>4.6500000000000004</v>
      </c>
      <c r="I30" s="563">
        <v>2700</v>
      </c>
      <c r="J30" s="563">
        <v>16699</v>
      </c>
      <c r="K30" s="560">
        <v>3.2647116324535679</v>
      </c>
      <c r="L30" s="560">
        <v>6.184814814814815</v>
      </c>
      <c r="M30" s="563">
        <v>25300</v>
      </c>
      <c r="N30" s="563">
        <v>166815</v>
      </c>
      <c r="O30" s="576">
        <v>32.612903225806448</v>
      </c>
      <c r="P30" s="564">
        <v>6.5934782608695652</v>
      </c>
    </row>
    <row r="31" spans="1:16" ht="14.4" customHeight="1" x14ac:dyDescent="0.3">
      <c r="A31" s="559" t="s">
        <v>816</v>
      </c>
      <c r="B31" s="560" t="s">
        <v>1958</v>
      </c>
      <c r="C31" s="560" t="s">
        <v>1989</v>
      </c>
      <c r="D31" s="560" t="s">
        <v>1990</v>
      </c>
      <c r="E31" s="563">
        <v>51332</v>
      </c>
      <c r="F31" s="563">
        <v>727483.54000000015</v>
      </c>
      <c r="G31" s="560">
        <v>1</v>
      </c>
      <c r="H31" s="560">
        <v>14.172125379880001</v>
      </c>
      <c r="I31" s="563">
        <v>63180</v>
      </c>
      <c r="J31" s="563">
        <v>1034911.4799999997</v>
      </c>
      <c r="K31" s="560">
        <v>1.4225909221258801</v>
      </c>
      <c r="L31" s="560">
        <v>16.380365305476413</v>
      </c>
      <c r="M31" s="563">
        <v>43728</v>
      </c>
      <c r="N31" s="563">
        <v>774547.87</v>
      </c>
      <c r="O31" s="576">
        <v>1.0646947008587986</v>
      </c>
      <c r="P31" s="564">
        <v>17.712858351628249</v>
      </c>
    </row>
    <row r="32" spans="1:16" ht="14.4" customHeight="1" x14ac:dyDescent="0.3">
      <c r="A32" s="559" t="s">
        <v>816</v>
      </c>
      <c r="B32" s="560" t="s">
        <v>1958</v>
      </c>
      <c r="C32" s="560" t="s">
        <v>1991</v>
      </c>
      <c r="D32" s="560" t="s">
        <v>1992</v>
      </c>
      <c r="E32" s="563">
        <v>30.7</v>
      </c>
      <c r="F32" s="563">
        <v>27193.710000000003</v>
      </c>
      <c r="G32" s="560">
        <v>1</v>
      </c>
      <c r="H32" s="560">
        <v>885.78859934853426</v>
      </c>
      <c r="I32" s="563">
        <v>31.499999999999996</v>
      </c>
      <c r="J32" s="563">
        <v>27995.619999999995</v>
      </c>
      <c r="K32" s="560">
        <v>1.0294888045801764</v>
      </c>
      <c r="L32" s="560">
        <v>888.74984126984123</v>
      </c>
      <c r="M32" s="563">
        <v>18.899999999999999</v>
      </c>
      <c r="N32" s="563">
        <v>24297.07</v>
      </c>
      <c r="O32" s="576">
        <v>0.89348124989197863</v>
      </c>
      <c r="P32" s="564">
        <v>1285.5592592592593</v>
      </c>
    </row>
    <row r="33" spans="1:16" ht="14.4" customHeight="1" x14ac:dyDescent="0.3">
      <c r="A33" s="559" t="s">
        <v>816</v>
      </c>
      <c r="B33" s="560" t="s">
        <v>1958</v>
      </c>
      <c r="C33" s="560" t="s">
        <v>1993</v>
      </c>
      <c r="D33" s="560" t="s">
        <v>1994</v>
      </c>
      <c r="E33" s="563"/>
      <c r="F33" s="563"/>
      <c r="G33" s="560"/>
      <c r="H33" s="560"/>
      <c r="I33" s="563">
        <v>4.7</v>
      </c>
      <c r="J33" s="563">
        <v>9839.16</v>
      </c>
      <c r="K33" s="560"/>
      <c r="L33" s="560">
        <v>2093.4382978723402</v>
      </c>
      <c r="M33" s="563"/>
      <c r="N33" s="563"/>
      <c r="O33" s="576"/>
      <c r="P33" s="564"/>
    </row>
    <row r="34" spans="1:16" ht="14.4" customHeight="1" x14ac:dyDescent="0.3">
      <c r="A34" s="559" t="s">
        <v>816</v>
      </c>
      <c r="B34" s="560" t="s">
        <v>1958</v>
      </c>
      <c r="C34" s="560" t="s">
        <v>1995</v>
      </c>
      <c r="D34" s="560" t="s">
        <v>1996</v>
      </c>
      <c r="E34" s="563">
        <v>159</v>
      </c>
      <c r="F34" s="563">
        <v>331627.54999999981</v>
      </c>
      <c r="G34" s="560">
        <v>1</v>
      </c>
      <c r="H34" s="560">
        <v>2085.7078616352192</v>
      </c>
      <c r="I34" s="563">
        <v>156</v>
      </c>
      <c r="J34" s="563">
        <v>341445.45000000024</v>
      </c>
      <c r="K34" s="560">
        <v>1.0296052001710969</v>
      </c>
      <c r="L34" s="560">
        <v>2188.7528846153864</v>
      </c>
      <c r="M34" s="563">
        <v>167</v>
      </c>
      <c r="N34" s="563">
        <v>378091.41999999981</v>
      </c>
      <c r="O34" s="576">
        <v>1.1401085947171761</v>
      </c>
      <c r="P34" s="564">
        <v>2264.0204790419152</v>
      </c>
    </row>
    <row r="35" spans="1:16" ht="14.4" customHeight="1" x14ac:dyDescent="0.3">
      <c r="A35" s="559" t="s">
        <v>816</v>
      </c>
      <c r="B35" s="560" t="s">
        <v>1958</v>
      </c>
      <c r="C35" s="560" t="s">
        <v>1997</v>
      </c>
      <c r="D35" s="560" t="s">
        <v>1998</v>
      </c>
      <c r="E35" s="563">
        <v>1052</v>
      </c>
      <c r="F35" s="563">
        <v>154212.68</v>
      </c>
      <c r="G35" s="560">
        <v>1</v>
      </c>
      <c r="H35" s="560">
        <v>146.59</v>
      </c>
      <c r="I35" s="563">
        <v>2226</v>
      </c>
      <c r="J35" s="563">
        <v>411823.06</v>
      </c>
      <c r="K35" s="560">
        <v>2.6704876667729271</v>
      </c>
      <c r="L35" s="560">
        <v>185.00586702605571</v>
      </c>
      <c r="M35" s="563">
        <v>2603</v>
      </c>
      <c r="N35" s="563">
        <v>545843.81000000006</v>
      </c>
      <c r="O35" s="576">
        <v>3.5395520653684254</v>
      </c>
      <c r="P35" s="564">
        <v>209.69796772954285</v>
      </c>
    </row>
    <row r="36" spans="1:16" ht="14.4" customHeight="1" x14ac:dyDescent="0.3">
      <c r="A36" s="559" t="s">
        <v>816</v>
      </c>
      <c r="B36" s="560" t="s">
        <v>1958</v>
      </c>
      <c r="C36" s="560" t="s">
        <v>1999</v>
      </c>
      <c r="D36" s="560" t="s">
        <v>2000</v>
      </c>
      <c r="E36" s="563">
        <v>1056938</v>
      </c>
      <c r="F36" s="563">
        <v>2410244.7599999993</v>
      </c>
      <c r="G36" s="560">
        <v>1</v>
      </c>
      <c r="H36" s="560">
        <v>2.2804031646132499</v>
      </c>
      <c r="I36" s="563">
        <v>1210030</v>
      </c>
      <c r="J36" s="563">
        <v>3658273.8400000017</v>
      </c>
      <c r="K36" s="560">
        <v>1.5178018020045412</v>
      </c>
      <c r="L36" s="560">
        <v>3.0232918522681271</v>
      </c>
      <c r="M36" s="563">
        <v>1264688</v>
      </c>
      <c r="N36" s="563">
        <v>3967361.2199999988</v>
      </c>
      <c r="O36" s="576">
        <v>1.6460408029265874</v>
      </c>
      <c r="P36" s="564">
        <v>3.1370276463443938</v>
      </c>
    </row>
    <row r="37" spans="1:16" ht="14.4" customHeight="1" x14ac:dyDescent="0.3">
      <c r="A37" s="559" t="s">
        <v>816</v>
      </c>
      <c r="B37" s="560" t="s">
        <v>1958</v>
      </c>
      <c r="C37" s="560" t="s">
        <v>2001</v>
      </c>
      <c r="D37" s="560" t="s">
        <v>2002</v>
      </c>
      <c r="E37" s="563">
        <v>9900</v>
      </c>
      <c r="F37" s="563">
        <v>52866</v>
      </c>
      <c r="G37" s="560">
        <v>1</v>
      </c>
      <c r="H37" s="560">
        <v>5.34</v>
      </c>
      <c r="I37" s="563"/>
      <c r="J37" s="563"/>
      <c r="K37" s="560"/>
      <c r="L37" s="560"/>
      <c r="M37" s="563">
        <v>25600</v>
      </c>
      <c r="N37" s="563">
        <v>158786</v>
      </c>
      <c r="O37" s="576">
        <v>3.0035561608595316</v>
      </c>
      <c r="P37" s="564">
        <v>6.2025781249999996</v>
      </c>
    </row>
    <row r="38" spans="1:16" ht="14.4" customHeight="1" x14ac:dyDescent="0.3">
      <c r="A38" s="559" t="s">
        <v>816</v>
      </c>
      <c r="B38" s="560" t="s">
        <v>1958</v>
      </c>
      <c r="C38" s="560" t="s">
        <v>2003</v>
      </c>
      <c r="D38" s="560" t="s">
        <v>2004</v>
      </c>
      <c r="E38" s="563">
        <v>1630</v>
      </c>
      <c r="F38" s="563">
        <v>367956.2</v>
      </c>
      <c r="G38" s="560">
        <v>1</v>
      </c>
      <c r="H38" s="560">
        <v>225.74</v>
      </c>
      <c r="I38" s="563">
        <v>2998</v>
      </c>
      <c r="J38" s="563">
        <v>699413.11999999988</v>
      </c>
      <c r="K38" s="560">
        <v>1.900805367595382</v>
      </c>
      <c r="L38" s="560">
        <v>233.29323549032685</v>
      </c>
      <c r="M38" s="563">
        <v>4840</v>
      </c>
      <c r="N38" s="563">
        <v>1140911.2</v>
      </c>
      <c r="O38" s="576">
        <v>3.1006712211942613</v>
      </c>
      <c r="P38" s="564">
        <v>235.72545454545454</v>
      </c>
    </row>
    <row r="39" spans="1:16" ht="14.4" customHeight="1" x14ac:dyDescent="0.3">
      <c r="A39" s="559" t="s">
        <v>816</v>
      </c>
      <c r="B39" s="560" t="s">
        <v>1958</v>
      </c>
      <c r="C39" s="560" t="s">
        <v>2005</v>
      </c>
      <c r="D39" s="560" t="s">
        <v>2006</v>
      </c>
      <c r="E39" s="563">
        <v>2150</v>
      </c>
      <c r="F39" s="563">
        <v>24488.5</v>
      </c>
      <c r="G39" s="560">
        <v>1</v>
      </c>
      <c r="H39" s="560">
        <v>11.39</v>
      </c>
      <c r="I39" s="563">
        <v>6000</v>
      </c>
      <c r="J39" s="563">
        <v>67320</v>
      </c>
      <c r="K39" s="560">
        <v>2.7490454703228044</v>
      </c>
      <c r="L39" s="560">
        <v>11.22</v>
      </c>
      <c r="M39" s="563">
        <v>2700</v>
      </c>
      <c r="N39" s="563">
        <v>32535</v>
      </c>
      <c r="O39" s="576">
        <v>1.3285828041733876</v>
      </c>
      <c r="P39" s="564">
        <v>12.05</v>
      </c>
    </row>
    <row r="40" spans="1:16" ht="14.4" customHeight="1" x14ac:dyDescent="0.3">
      <c r="A40" s="559" t="s">
        <v>816</v>
      </c>
      <c r="B40" s="560" t="s">
        <v>1958</v>
      </c>
      <c r="C40" s="560" t="s">
        <v>2007</v>
      </c>
      <c r="D40" s="560" t="s">
        <v>2008</v>
      </c>
      <c r="E40" s="563">
        <v>632014</v>
      </c>
      <c r="F40" s="563">
        <v>21036619.300000001</v>
      </c>
      <c r="G40" s="560">
        <v>1</v>
      </c>
      <c r="H40" s="560">
        <v>33.285052704528695</v>
      </c>
      <c r="I40" s="563">
        <v>1413690.1</v>
      </c>
      <c r="J40" s="563">
        <v>45456572.159999974</v>
      </c>
      <c r="K40" s="560">
        <v>2.1608306692130883</v>
      </c>
      <c r="L40" s="560">
        <v>32.154552231779775</v>
      </c>
      <c r="M40" s="563">
        <v>1453854</v>
      </c>
      <c r="N40" s="563">
        <v>48307708.159999996</v>
      </c>
      <c r="O40" s="576">
        <v>2.2963627126151396</v>
      </c>
      <c r="P40" s="564">
        <v>33.227344809038591</v>
      </c>
    </row>
    <row r="41" spans="1:16" ht="14.4" customHeight="1" x14ac:dyDescent="0.3">
      <c r="A41" s="559" t="s">
        <v>816</v>
      </c>
      <c r="B41" s="560" t="s">
        <v>1958</v>
      </c>
      <c r="C41" s="560" t="s">
        <v>2009</v>
      </c>
      <c r="D41" s="560" t="s">
        <v>2010</v>
      </c>
      <c r="E41" s="563">
        <v>2300</v>
      </c>
      <c r="F41" s="563">
        <v>11063</v>
      </c>
      <c r="G41" s="560">
        <v>1</v>
      </c>
      <c r="H41" s="560">
        <v>4.8099999999999996</v>
      </c>
      <c r="I41" s="563">
        <v>1500</v>
      </c>
      <c r="J41" s="563">
        <v>8760</v>
      </c>
      <c r="K41" s="560">
        <v>0.79182861791557446</v>
      </c>
      <c r="L41" s="560">
        <v>5.84</v>
      </c>
      <c r="M41" s="563">
        <v>700</v>
      </c>
      <c r="N41" s="563">
        <v>4242</v>
      </c>
      <c r="O41" s="576">
        <v>0.38344029648377476</v>
      </c>
      <c r="P41" s="564">
        <v>6.06</v>
      </c>
    </row>
    <row r="42" spans="1:16" ht="14.4" customHeight="1" x14ac:dyDescent="0.3">
      <c r="A42" s="559" t="s">
        <v>816</v>
      </c>
      <c r="B42" s="560" t="s">
        <v>1958</v>
      </c>
      <c r="C42" s="560" t="s">
        <v>2011</v>
      </c>
      <c r="D42" s="560" t="s">
        <v>2012</v>
      </c>
      <c r="E42" s="563">
        <v>5870</v>
      </c>
      <c r="F42" s="563">
        <v>865942.40000000014</v>
      </c>
      <c r="G42" s="560">
        <v>1</v>
      </c>
      <c r="H42" s="560">
        <v>147.52000000000001</v>
      </c>
      <c r="I42" s="563">
        <v>3767</v>
      </c>
      <c r="J42" s="563">
        <v>577621.5</v>
      </c>
      <c r="K42" s="560">
        <v>0.66704378951763987</v>
      </c>
      <c r="L42" s="560">
        <v>153.33727103796124</v>
      </c>
      <c r="M42" s="563">
        <v>4409</v>
      </c>
      <c r="N42" s="563">
        <v>694773.91999999993</v>
      </c>
      <c r="O42" s="576">
        <v>0.80233271866581402</v>
      </c>
      <c r="P42" s="564">
        <v>157.58083919256066</v>
      </c>
    </row>
    <row r="43" spans="1:16" ht="14.4" customHeight="1" x14ac:dyDescent="0.3">
      <c r="A43" s="559" t="s">
        <v>816</v>
      </c>
      <c r="B43" s="560" t="s">
        <v>1958</v>
      </c>
      <c r="C43" s="560" t="s">
        <v>2013</v>
      </c>
      <c r="D43" s="560" t="s">
        <v>2014</v>
      </c>
      <c r="E43" s="563">
        <v>9720</v>
      </c>
      <c r="F43" s="563">
        <v>156305.20000000001</v>
      </c>
      <c r="G43" s="560">
        <v>1</v>
      </c>
      <c r="H43" s="560">
        <v>16.080781893004115</v>
      </c>
      <c r="I43" s="563">
        <v>9030</v>
      </c>
      <c r="J43" s="563">
        <v>165271.40000000002</v>
      </c>
      <c r="K43" s="560">
        <v>1.0573634146528714</v>
      </c>
      <c r="L43" s="560">
        <v>18.302480620155041</v>
      </c>
      <c r="M43" s="563">
        <v>12465</v>
      </c>
      <c r="N43" s="563">
        <v>241231.8</v>
      </c>
      <c r="O43" s="576">
        <v>1.5433382894491032</v>
      </c>
      <c r="P43" s="564">
        <v>19.352731648616125</v>
      </c>
    </row>
    <row r="44" spans="1:16" ht="14.4" customHeight="1" x14ac:dyDescent="0.3">
      <c r="A44" s="559" t="s">
        <v>816</v>
      </c>
      <c r="B44" s="560" t="s">
        <v>1958</v>
      </c>
      <c r="C44" s="560" t="s">
        <v>2015</v>
      </c>
      <c r="D44" s="560" t="s">
        <v>2016</v>
      </c>
      <c r="E44" s="563">
        <v>7096</v>
      </c>
      <c r="F44" s="563">
        <v>88700</v>
      </c>
      <c r="G44" s="560">
        <v>1</v>
      </c>
      <c r="H44" s="560">
        <v>12.5</v>
      </c>
      <c r="I44" s="563">
        <v>17234</v>
      </c>
      <c r="J44" s="563">
        <v>218496.25</v>
      </c>
      <c r="K44" s="560">
        <v>2.4633173618940249</v>
      </c>
      <c r="L44" s="560">
        <v>12.678208773354996</v>
      </c>
      <c r="M44" s="563"/>
      <c r="N44" s="563"/>
      <c r="O44" s="576"/>
      <c r="P44" s="564"/>
    </row>
    <row r="45" spans="1:16" ht="14.4" customHeight="1" x14ac:dyDescent="0.3">
      <c r="A45" s="559" t="s">
        <v>816</v>
      </c>
      <c r="B45" s="560" t="s">
        <v>1958</v>
      </c>
      <c r="C45" s="560" t="s">
        <v>1955</v>
      </c>
      <c r="D45" s="560" t="s">
        <v>1954</v>
      </c>
      <c r="E45" s="563"/>
      <c r="F45" s="563"/>
      <c r="G45" s="560"/>
      <c r="H45" s="560"/>
      <c r="I45" s="563"/>
      <c r="J45" s="563"/>
      <c r="K45" s="560"/>
      <c r="L45" s="560"/>
      <c r="M45" s="563">
        <v>11173.5</v>
      </c>
      <c r="N45" s="563">
        <v>158268.06000000003</v>
      </c>
      <c r="O45" s="576"/>
      <c r="P45" s="564">
        <v>14.164591220298028</v>
      </c>
    </row>
    <row r="46" spans="1:16" ht="14.4" customHeight="1" x14ac:dyDescent="0.3">
      <c r="A46" s="559" t="s">
        <v>816</v>
      </c>
      <c r="B46" s="560" t="s">
        <v>1958</v>
      </c>
      <c r="C46" s="560" t="s">
        <v>2017</v>
      </c>
      <c r="D46" s="560" t="s">
        <v>2018</v>
      </c>
      <c r="E46" s="563"/>
      <c r="F46" s="563"/>
      <c r="G46" s="560"/>
      <c r="H46" s="560"/>
      <c r="I46" s="563">
        <v>1000</v>
      </c>
      <c r="J46" s="563">
        <v>5180</v>
      </c>
      <c r="K46" s="560"/>
      <c r="L46" s="560">
        <v>5.18</v>
      </c>
      <c r="M46" s="563"/>
      <c r="N46" s="563"/>
      <c r="O46" s="576"/>
      <c r="P46" s="564"/>
    </row>
    <row r="47" spans="1:16" ht="14.4" customHeight="1" x14ac:dyDescent="0.3">
      <c r="A47" s="559" t="s">
        <v>816</v>
      </c>
      <c r="B47" s="560" t="s">
        <v>1958</v>
      </c>
      <c r="C47" s="560" t="s">
        <v>2019</v>
      </c>
      <c r="D47" s="560" t="s">
        <v>2020</v>
      </c>
      <c r="E47" s="563"/>
      <c r="F47" s="563"/>
      <c r="G47" s="560"/>
      <c r="H47" s="560"/>
      <c r="I47" s="563">
        <v>675</v>
      </c>
      <c r="J47" s="563">
        <v>31839.75</v>
      </c>
      <c r="K47" s="560"/>
      <c r="L47" s="560">
        <v>47.17</v>
      </c>
      <c r="M47" s="563">
        <v>16</v>
      </c>
      <c r="N47" s="563">
        <v>913.2</v>
      </c>
      <c r="O47" s="576"/>
      <c r="P47" s="564">
        <v>57.075000000000003</v>
      </c>
    </row>
    <row r="48" spans="1:16" ht="14.4" customHeight="1" x14ac:dyDescent="0.3">
      <c r="A48" s="559" t="s">
        <v>816</v>
      </c>
      <c r="B48" s="560" t="s">
        <v>1958</v>
      </c>
      <c r="C48" s="560" t="s">
        <v>2021</v>
      </c>
      <c r="D48" s="560" t="s">
        <v>2022</v>
      </c>
      <c r="E48" s="563"/>
      <c r="F48" s="563"/>
      <c r="G48" s="560"/>
      <c r="H48" s="560"/>
      <c r="I48" s="563">
        <v>2128</v>
      </c>
      <c r="J48" s="563">
        <v>144448.64000000001</v>
      </c>
      <c r="K48" s="560"/>
      <c r="L48" s="560">
        <v>67.88000000000001</v>
      </c>
      <c r="M48" s="563">
        <v>5518</v>
      </c>
      <c r="N48" s="563">
        <v>326001.90000000002</v>
      </c>
      <c r="O48" s="576"/>
      <c r="P48" s="564">
        <v>59.079720913374416</v>
      </c>
    </row>
    <row r="49" spans="1:16" ht="14.4" customHeight="1" x14ac:dyDescent="0.3">
      <c r="A49" s="559" t="s">
        <v>816</v>
      </c>
      <c r="B49" s="560" t="s">
        <v>2023</v>
      </c>
      <c r="C49" s="560" t="s">
        <v>2024</v>
      </c>
      <c r="D49" s="560" t="s">
        <v>2025</v>
      </c>
      <c r="E49" s="563"/>
      <c r="F49" s="563"/>
      <c r="G49" s="560"/>
      <c r="H49" s="560"/>
      <c r="I49" s="563">
        <v>80</v>
      </c>
      <c r="J49" s="563">
        <v>70745.599999999991</v>
      </c>
      <c r="K49" s="560"/>
      <c r="L49" s="560">
        <v>884.31999999999994</v>
      </c>
      <c r="M49" s="563"/>
      <c r="N49" s="563"/>
      <c r="O49" s="576"/>
      <c r="P49" s="564"/>
    </row>
    <row r="50" spans="1:16" ht="14.4" customHeight="1" x14ac:dyDescent="0.3">
      <c r="A50" s="559" t="s">
        <v>816</v>
      </c>
      <c r="B50" s="560" t="s">
        <v>2026</v>
      </c>
      <c r="C50" s="560" t="s">
        <v>2027</v>
      </c>
      <c r="D50" s="560" t="s">
        <v>2028</v>
      </c>
      <c r="E50" s="563">
        <v>3</v>
      </c>
      <c r="F50" s="563">
        <v>0</v>
      </c>
      <c r="G50" s="560"/>
      <c r="H50" s="560">
        <v>0</v>
      </c>
      <c r="I50" s="563">
        <v>4</v>
      </c>
      <c r="J50" s="563">
        <v>0</v>
      </c>
      <c r="K50" s="560"/>
      <c r="L50" s="560">
        <v>0</v>
      </c>
      <c r="M50" s="563">
        <v>4</v>
      </c>
      <c r="N50" s="563">
        <v>0</v>
      </c>
      <c r="O50" s="576"/>
      <c r="P50" s="564">
        <v>0</v>
      </c>
    </row>
    <row r="51" spans="1:16" ht="14.4" customHeight="1" x14ac:dyDescent="0.3">
      <c r="A51" s="559" t="s">
        <v>816</v>
      </c>
      <c r="B51" s="560" t="s">
        <v>2026</v>
      </c>
      <c r="C51" s="560" t="s">
        <v>2029</v>
      </c>
      <c r="D51" s="560" t="s">
        <v>2030</v>
      </c>
      <c r="E51" s="563">
        <v>1929</v>
      </c>
      <c r="F51" s="563">
        <v>0</v>
      </c>
      <c r="G51" s="560"/>
      <c r="H51" s="560">
        <v>0</v>
      </c>
      <c r="I51" s="563">
        <v>1892</v>
      </c>
      <c r="J51" s="563">
        <v>0</v>
      </c>
      <c r="K51" s="560"/>
      <c r="L51" s="560">
        <v>0</v>
      </c>
      <c r="M51" s="563">
        <v>1884</v>
      </c>
      <c r="N51" s="563">
        <v>0</v>
      </c>
      <c r="O51" s="576"/>
      <c r="P51" s="564">
        <v>0</v>
      </c>
    </row>
    <row r="52" spans="1:16" ht="14.4" customHeight="1" x14ac:dyDescent="0.3">
      <c r="A52" s="559" t="s">
        <v>816</v>
      </c>
      <c r="B52" s="560" t="s">
        <v>2026</v>
      </c>
      <c r="C52" s="560" t="s">
        <v>2031</v>
      </c>
      <c r="D52" s="560" t="s">
        <v>2032</v>
      </c>
      <c r="E52" s="563">
        <v>376</v>
      </c>
      <c r="F52" s="563">
        <v>12784</v>
      </c>
      <c r="G52" s="560">
        <v>1</v>
      </c>
      <c r="H52" s="560">
        <v>34</v>
      </c>
      <c r="I52" s="563">
        <v>526</v>
      </c>
      <c r="J52" s="563">
        <v>17884</v>
      </c>
      <c r="K52" s="560">
        <v>1.3989361702127661</v>
      </c>
      <c r="L52" s="560">
        <v>34</v>
      </c>
      <c r="M52" s="563">
        <v>520</v>
      </c>
      <c r="N52" s="563">
        <v>17680</v>
      </c>
      <c r="O52" s="576">
        <v>1.3829787234042554</v>
      </c>
      <c r="P52" s="564">
        <v>34</v>
      </c>
    </row>
    <row r="53" spans="1:16" ht="14.4" customHeight="1" x14ac:dyDescent="0.3">
      <c r="A53" s="559" t="s">
        <v>816</v>
      </c>
      <c r="B53" s="560" t="s">
        <v>2026</v>
      </c>
      <c r="C53" s="560" t="s">
        <v>2033</v>
      </c>
      <c r="D53" s="560" t="s">
        <v>2034</v>
      </c>
      <c r="E53" s="563">
        <v>0</v>
      </c>
      <c r="F53" s="563">
        <v>0</v>
      </c>
      <c r="G53" s="560"/>
      <c r="H53" s="560"/>
      <c r="I53" s="563"/>
      <c r="J53" s="563"/>
      <c r="K53" s="560"/>
      <c r="L53" s="560"/>
      <c r="M53" s="563"/>
      <c r="N53" s="563"/>
      <c r="O53" s="576"/>
      <c r="P53" s="564"/>
    </row>
    <row r="54" spans="1:16" ht="14.4" customHeight="1" x14ac:dyDescent="0.3">
      <c r="A54" s="559" t="s">
        <v>816</v>
      </c>
      <c r="B54" s="560" t="s">
        <v>2026</v>
      </c>
      <c r="C54" s="560" t="s">
        <v>2035</v>
      </c>
      <c r="D54" s="560" t="s">
        <v>2036</v>
      </c>
      <c r="E54" s="563">
        <v>1538</v>
      </c>
      <c r="F54" s="563">
        <v>1970178</v>
      </c>
      <c r="G54" s="560">
        <v>1</v>
      </c>
      <c r="H54" s="560">
        <v>1281</v>
      </c>
      <c r="I54" s="563">
        <v>1758</v>
      </c>
      <c r="J54" s="563">
        <v>2255514</v>
      </c>
      <c r="K54" s="560">
        <v>1.1448275231984115</v>
      </c>
      <c r="L54" s="560">
        <v>1283</v>
      </c>
      <c r="M54" s="563">
        <v>1843</v>
      </c>
      <c r="N54" s="563">
        <v>2370098</v>
      </c>
      <c r="O54" s="576">
        <v>1.2029867352086969</v>
      </c>
      <c r="P54" s="564">
        <v>1286</v>
      </c>
    </row>
    <row r="55" spans="1:16" ht="14.4" customHeight="1" x14ac:dyDescent="0.3">
      <c r="A55" s="559" t="s">
        <v>816</v>
      </c>
      <c r="B55" s="560" t="s">
        <v>2026</v>
      </c>
      <c r="C55" s="560" t="s">
        <v>2037</v>
      </c>
      <c r="D55" s="560" t="s">
        <v>2038</v>
      </c>
      <c r="E55" s="563">
        <v>4932</v>
      </c>
      <c r="F55" s="563">
        <v>8626068</v>
      </c>
      <c r="G55" s="560">
        <v>1</v>
      </c>
      <c r="H55" s="560">
        <v>1749</v>
      </c>
      <c r="I55" s="563">
        <v>5341</v>
      </c>
      <c r="J55" s="563">
        <v>9352091</v>
      </c>
      <c r="K55" s="560">
        <v>1.0841661577441772</v>
      </c>
      <c r="L55" s="560">
        <v>1751</v>
      </c>
      <c r="M55" s="563">
        <v>5390</v>
      </c>
      <c r="N55" s="563">
        <v>9454060</v>
      </c>
      <c r="O55" s="576">
        <v>1.0959871867460353</v>
      </c>
      <c r="P55" s="564">
        <v>1754</v>
      </c>
    </row>
    <row r="56" spans="1:16" ht="14.4" customHeight="1" x14ac:dyDescent="0.3">
      <c r="A56" s="559" t="s">
        <v>816</v>
      </c>
      <c r="B56" s="560" t="s">
        <v>2026</v>
      </c>
      <c r="C56" s="560" t="s">
        <v>2039</v>
      </c>
      <c r="D56" s="560" t="s">
        <v>2040</v>
      </c>
      <c r="E56" s="563">
        <v>103</v>
      </c>
      <c r="F56" s="563">
        <v>229896</v>
      </c>
      <c r="G56" s="560">
        <v>1</v>
      </c>
      <c r="H56" s="560">
        <v>2232</v>
      </c>
      <c r="I56" s="563">
        <v>122</v>
      </c>
      <c r="J56" s="563">
        <v>272792</v>
      </c>
      <c r="K56" s="560">
        <v>1.1865887183770052</v>
      </c>
      <c r="L56" s="560">
        <v>2236</v>
      </c>
      <c r="M56" s="563">
        <v>85</v>
      </c>
      <c r="N56" s="563">
        <v>190570</v>
      </c>
      <c r="O56" s="576">
        <v>0.82894004245397923</v>
      </c>
      <c r="P56" s="564">
        <v>2242</v>
      </c>
    </row>
    <row r="57" spans="1:16" ht="14.4" customHeight="1" x14ac:dyDescent="0.3">
      <c r="A57" s="559" t="s">
        <v>816</v>
      </c>
      <c r="B57" s="560" t="s">
        <v>2026</v>
      </c>
      <c r="C57" s="560" t="s">
        <v>2041</v>
      </c>
      <c r="D57" s="560" t="s">
        <v>2042</v>
      </c>
      <c r="E57" s="563">
        <v>112</v>
      </c>
      <c r="F57" s="563">
        <v>46704</v>
      </c>
      <c r="G57" s="560">
        <v>1</v>
      </c>
      <c r="H57" s="560">
        <v>417</v>
      </c>
      <c r="I57" s="563">
        <v>231</v>
      </c>
      <c r="J57" s="563">
        <v>96789</v>
      </c>
      <c r="K57" s="560">
        <v>2.0723920863309351</v>
      </c>
      <c r="L57" s="560">
        <v>419</v>
      </c>
      <c r="M57" s="563">
        <v>195</v>
      </c>
      <c r="N57" s="563">
        <v>81900</v>
      </c>
      <c r="O57" s="576">
        <v>1.7535971223021583</v>
      </c>
      <c r="P57" s="564">
        <v>420</v>
      </c>
    </row>
    <row r="58" spans="1:16" ht="14.4" customHeight="1" x14ac:dyDescent="0.3">
      <c r="A58" s="559" t="s">
        <v>816</v>
      </c>
      <c r="B58" s="560" t="s">
        <v>2026</v>
      </c>
      <c r="C58" s="560" t="s">
        <v>2043</v>
      </c>
      <c r="D58" s="560" t="s">
        <v>2044</v>
      </c>
      <c r="E58" s="563">
        <v>768</v>
      </c>
      <c r="F58" s="563">
        <v>442368</v>
      </c>
      <c r="G58" s="560">
        <v>1</v>
      </c>
      <c r="H58" s="560">
        <v>576</v>
      </c>
      <c r="I58" s="563">
        <v>665</v>
      </c>
      <c r="J58" s="563">
        <v>384370</v>
      </c>
      <c r="K58" s="560">
        <v>0.86889196325231477</v>
      </c>
      <c r="L58" s="560">
        <v>578</v>
      </c>
      <c r="M58" s="563">
        <v>647</v>
      </c>
      <c r="N58" s="563">
        <v>375260</v>
      </c>
      <c r="O58" s="576">
        <v>0.84829824942129628</v>
      </c>
      <c r="P58" s="564">
        <v>580</v>
      </c>
    </row>
    <row r="59" spans="1:16" ht="14.4" customHeight="1" x14ac:dyDescent="0.3">
      <c r="A59" s="559" t="s">
        <v>816</v>
      </c>
      <c r="B59" s="560" t="s">
        <v>2026</v>
      </c>
      <c r="C59" s="560" t="s">
        <v>2045</v>
      </c>
      <c r="D59" s="560" t="s">
        <v>2046</v>
      </c>
      <c r="E59" s="563">
        <v>159</v>
      </c>
      <c r="F59" s="563">
        <v>103509</v>
      </c>
      <c r="G59" s="560">
        <v>1</v>
      </c>
      <c r="H59" s="560">
        <v>651</v>
      </c>
      <c r="I59" s="563">
        <v>156</v>
      </c>
      <c r="J59" s="563">
        <v>101868</v>
      </c>
      <c r="K59" s="560">
        <v>0.98414630611830856</v>
      </c>
      <c r="L59" s="560">
        <v>653</v>
      </c>
      <c r="M59" s="563">
        <v>167</v>
      </c>
      <c r="N59" s="563">
        <v>109218</v>
      </c>
      <c r="O59" s="576">
        <v>1.0551546242355738</v>
      </c>
      <c r="P59" s="564">
        <v>654</v>
      </c>
    </row>
    <row r="60" spans="1:16" ht="14.4" customHeight="1" x14ac:dyDescent="0.3">
      <c r="A60" s="559" t="s">
        <v>816</v>
      </c>
      <c r="B60" s="560" t="s">
        <v>2026</v>
      </c>
      <c r="C60" s="560" t="s">
        <v>2047</v>
      </c>
      <c r="D60" s="560" t="s">
        <v>2048</v>
      </c>
      <c r="E60" s="563">
        <v>223</v>
      </c>
      <c r="F60" s="563">
        <v>408982</v>
      </c>
      <c r="G60" s="560">
        <v>1</v>
      </c>
      <c r="H60" s="560">
        <v>1834</v>
      </c>
      <c r="I60" s="563">
        <v>231</v>
      </c>
      <c r="J60" s="563">
        <v>424116</v>
      </c>
      <c r="K60" s="560">
        <v>1.0370040735289083</v>
      </c>
      <c r="L60" s="560">
        <v>1836</v>
      </c>
      <c r="M60" s="563">
        <v>198</v>
      </c>
      <c r="N60" s="563">
        <v>364320</v>
      </c>
      <c r="O60" s="576">
        <v>0.89079714999682136</v>
      </c>
      <c r="P60" s="564">
        <v>1840</v>
      </c>
    </row>
    <row r="61" spans="1:16" ht="14.4" customHeight="1" x14ac:dyDescent="0.3">
      <c r="A61" s="559" t="s">
        <v>816</v>
      </c>
      <c r="B61" s="560" t="s">
        <v>2026</v>
      </c>
      <c r="C61" s="560" t="s">
        <v>2049</v>
      </c>
      <c r="D61" s="560" t="s">
        <v>2050</v>
      </c>
      <c r="E61" s="563">
        <v>131</v>
      </c>
      <c r="F61" s="563">
        <v>152484</v>
      </c>
      <c r="G61" s="560">
        <v>1</v>
      </c>
      <c r="H61" s="560">
        <v>1164</v>
      </c>
      <c r="I61" s="563">
        <v>89</v>
      </c>
      <c r="J61" s="563">
        <v>103774</v>
      </c>
      <c r="K61" s="560">
        <v>0.68055664856640696</v>
      </c>
      <c r="L61" s="560">
        <v>1166</v>
      </c>
      <c r="M61" s="563">
        <v>87</v>
      </c>
      <c r="N61" s="563">
        <v>101703</v>
      </c>
      <c r="O61" s="576">
        <v>0.66697489572676483</v>
      </c>
      <c r="P61" s="564">
        <v>1169</v>
      </c>
    </row>
    <row r="62" spans="1:16" ht="14.4" customHeight="1" x14ac:dyDescent="0.3">
      <c r="A62" s="559" t="s">
        <v>816</v>
      </c>
      <c r="B62" s="560" t="s">
        <v>2026</v>
      </c>
      <c r="C62" s="560" t="s">
        <v>2051</v>
      </c>
      <c r="D62" s="560" t="s">
        <v>2052</v>
      </c>
      <c r="E62" s="563">
        <v>148</v>
      </c>
      <c r="F62" s="563">
        <v>203944</v>
      </c>
      <c r="G62" s="560">
        <v>1</v>
      </c>
      <c r="H62" s="560">
        <v>1378</v>
      </c>
      <c r="I62" s="563">
        <v>101</v>
      </c>
      <c r="J62" s="563">
        <v>139380</v>
      </c>
      <c r="K62" s="560">
        <v>0.68342290040403253</v>
      </c>
      <c r="L62" s="560">
        <v>1380</v>
      </c>
      <c r="M62" s="563">
        <v>99</v>
      </c>
      <c r="N62" s="563">
        <v>136917</v>
      </c>
      <c r="O62" s="576">
        <v>0.67134605578001805</v>
      </c>
      <c r="P62" s="564">
        <v>1383</v>
      </c>
    </row>
    <row r="63" spans="1:16" ht="14.4" customHeight="1" x14ac:dyDescent="0.3">
      <c r="A63" s="559" t="s">
        <v>816</v>
      </c>
      <c r="B63" s="560" t="s">
        <v>2026</v>
      </c>
      <c r="C63" s="560" t="s">
        <v>2053</v>
      </c>
      <c r="D63" s="560" t="s">
        <v>2054</v>
      </c>
      <c r="E63" s="563">
        <v>1460</v>
      </c>
      <c r="F63" s="563">
        <v>597140</v>
      </c>
      <c r="G63" s="560">
        <v>1</v>
      </c>
      <c r="H63" s="560">
        <v>409</v>
      </c>
      <c r="I63" s="563">
        <v>1504</v>
      </c>
      <c r="J63" s="563">
        <v>615136</v>
      </c>
      <c r="K63" s="560">
        <v>1.0301369863013699</v>
      </c>
      <c r="L63" s="560">
        <v>409</v>
      </c>
      <c r="M63" s="563">
        <v>1386</v>
      </c>
      <c r="N63" s="563">
        <v>568260</v>
      </c>
      <c r="O63" s="576">
        <v>0.95163613223029775</v>
      </c>
      <c r="P63" s="564">
        <v>410</v>
      </c>
    </row>
    <row r="64" spans="1:16" ht="14.4" customHeight="1" x14ac:dyDescent="0.3">
      <c r="A64" s="559" t="s">
        <v>816</v>
      </c>
      <c r="B64" s="560" t="s">
        <v>2026</v>
      </c>
      <c r="C64" s="560" t="s">
        <v>2055</v>
      </c>
      <c r="D64" s="560" t="s">
        <v>2056</v>
      </c>
      <c r="E64" s="563">
        <v>75</v>
      </c>
      <c r="F64" s="563">
        <v>31275</v>
      </c>
      <c r="G64" s="560">
        <v>1</v>
      </c>
      <c r="H64" s="560">
        <v>417</v>
      </c>
      <c r="I64" s="563">
        <v>60</v>
      </c>
      <c r="J64" s="563">
        <v>25020</v>
      </c>
      <c r="K64" s="560">
        <v>0.8</v>
      </c>
      <c r="L64" s="560">
        <v>417</v>
      </c>
      <c r="M64" s="563">
        <v>66</v>
      </c>
      <c r="N64" s="563">
        <v>27588</v>
      </c>
      <c r="O64" s="576">
        <v>0.88211031175059951</v>
      </c>
      <c r="P64" s="564">
        <v>418</v>
      </c>
    </row>
    <row r="65" spans="1:16" ht="14.4" customHeight="1" x14ac:dyDescent="0.3">
      <c r="A65" s="559" t="s">
        <v>816</v>
      </c>
      <c r="B65" s="560" t="s">
        <v>2026</v>
      </c>
      <c r="C65" s="560" t="s">
        <v>2057</v>
      </c>
      <c r="D65" s="560" t="s">
        <v>2058</v>
      </c>
      <c r="E65" s="563">
        <v>226</v>
      </c>
      <c r="F65" s="563">
        <v>109836</v>
      </c>
      <c r="G65" s="560">
        <v>1</v>
      </c>
      <c r="H65" s="560">
        <v>486</v>
      </c>
      <c r="I65" s="563">
        <v>230</v>
      </c>
      <c r="J65" s="563">
        <v>111780</v>
      </c>
      <c r="K65" s="560">
        <v>1.0176991150442478</v>
      </c>
      <c r="L65" s="560">
        <v>486</v>
      </c>
      <c r="M65" s="563">
        <v>226</v>
      </c>
      <c r="N65" s="563">
        <v>110062</v>
      </c>
      <c r="O65" s="576">
        <v>1.0020576131687242</v>
      </c>
      <c r="P65" s="564">
        <v>487</v>
      </c>
    </row>
    <row r="66" spans="1:16" ht="14.4" customHeight="1" x14ac:dyDescent="0.3">
      <c r="A66" s="559" t="s">
        <v>816</v>
      </c>
      <c r="B66" s="560" t="s">
        <v>2026</v>
      </c>
      <c r="C66" s="560" t="s">
        <v>2059</v>
      </c>
      <c r="D66" s="560" t="s">
        <v>2060</v>
      </c>
      <c r="E66" s="563">
        <v>78</v>
      </c>
      <c r="F66" s="563">
        <v>152646</v>
      </c>
      <c r="G66" s="560">
        <v>1</v>
      </c>
      <c r="H66" s="560">
        <v>1957</v>
      </c>
      <c r="I66" s="563">
        <v>96</v>
      </c>
      <c r="J66" s="563">
        <v>188256</v>
      </c>
      <c r="K66" s="560">
        <v>1.2332848551550646</v>
      </c>
      <c r="L66" s="560">
        <v>1961</v>
      </c>
      <c r="M66" s="563">
        <v>103</v>
      </c>
      <c r="N66" s="563">
        <v>202395</v>
      </c>
      <c r="O66" s="576">
        <v>1.3259109311740891</v>
      </c>
      <c r="P66" s="564">
        <v>1965</v>
      </c>
    </row>
    <row r="67" spans="1:16" ht="14.4" customHeight="1" x14ac:dyDescent="0.3">
      <c r="A67" s="559" t="s">
        <v>816</v>
      </c>
      <c r="B67" s="560" t="s">
        <v>2026</v>
      </c>
      <c r="C67" s="560" t="s">
        <v>2061</v>
      </c>
      <c r="D67" s="560" t="s">
        <v>2062</v>
      </c>
      <c r="E67" s="563">
        <v>2</v>
      </c>
      <c r="F67" s="563">
        <v>5952</v>
      </c>
      <c r="G67" s="560">
        <v>1</v>
      </c>
      <c r="H67" s="560">
        <v>2976</v>
      </c>
      <c r="I67" s="563"/>
      <c r="J67" s="563"/>
      <c r="K67" s="560"/>
      <c r="L67" s="560"/>
      <c r="M67" s="563"/>
      <c r="N67" s="563"/>
      <c r="O67" s="576"/>
      <c r="P67" s="564"/>
    </row>
    <row r="68" spans="1:16" ht="14.4" customHeight="1" x14ac:dyDescent="0.3">
      <c r="A68" s="559" t="s">
        <v>816</v>
      </c>
      <c r="B68" s="560" t="s">
        <v>2026</v>
      </c>
      <c r="C68" s="560" t="s">
        <v>2063</v>
      </c>
      <c r="D68" s="560" t="s">
        <v>2064</v>
      </c>
      <c r="E68" s="563">
        <v>5</v>
      </c>
      <c r="F68" s="563">
        <v>6490</v>
      </c>
      <c r="G68" s="560">
        <v>1</v>
      </c>
      <c r="H68" s="560">
        <v>1298</v>
      </c>
      <c r="I68" s="563">
        <v>10</v>
      </c>
      <c r="J68" s="563">
        <v>13020</v>
      </c>
      <c r="K68" s="560">
        <v>2.0061633281972266</v>
      </c>
      <c r="L68" s="560">
        <v>1302</v>
      </c>
      <c r="M68" s="563"/>
      <c r="N68" s="563"/>
      <c r="O68" s="576"/>
      <c r="P68" s="564"/>
    </row>
    <row r="69" spans="1:16" ht="14.4" customHeight="1" x14ac:dyDescent="0.3">
      <c r="A69" s="559" t="s">
        <v>816</v>
      </c>
      <c r="B69" s="560" t="s">
        <v>2026</v>
      </c>
      <c r="C69" s="560" t="s">
        <v>2065</v>
      </c>
      <c r="D69" s="560" t="s">
        <v>2066</v>
      </c>
      <c r="E69" s="563">
        <v>6</v>
      </c>
      <c r="F69" s="563">
        <v>2988</v>
      </c>
      <c r="G69" s="560">
        <v>1</v>
      </c>
      <c r="H69" s="560">
        <v>498</v>
      </c>
      <c r="I69" s="563">
        <v>20</v>
      </c>
      <c r="J69" s="563">
        <v>9960</v>
      </c>
      <c r="K69" s="560">
        <v>3.3333333333333335</v>
      </c>
      <c r="L69" s="560">
        <v>498</v>
      </c>
      <c r="M69" s="563">
        <v>11</v>
      </c>
      <c r="N69" s="563">
        <v>5489</v>
      </c>
      <c r="O69" s="576">
        <v>1.8370147255689424</v>
      </c>
      <c r="P69" s="564">
        <v>499</v>
      </c>
    </row>
    <row r="70" spans="1:16" ht="14.4" customHeight="1" x14ac:dyDescent="0.3">
      <c r="A70" s="559" t="s">
        <v>816</v>
      </c>
      <c r="B70" s="560" t="s">
        <v>2026</v>
      </c>
      <c r="C70" s="560" t="s">
        <v>2067</v>
      </c>
      <c r="D70" s="560" t="s">
        <v>2068</v>
      </c>
      <c r="E70" s="563">
        <v>5</v>
      </c>
      <c r="F70" s="563">
        <v>12585</v>
      </c>
      <c r="G70" s="560">
        <v>1</v>
      </c>
      <c r="H70" s="560">
        <v>2517</v>
      </c>
      <c r="I70" s="563"/>
      <c r="J70" s="563"/>
      <c r="K70" s="560"/>
      <c r="L70" s="560"/>
      <c r="M70" s="563">
        <v>4</v>
      </c>
      <c r="N70" s="563">
        <v>10108</v>
      </c>
      <c r="O70" s="576">
        <v>0.80317838696861343</v>
      </c>
      <c r="P70" s="564">
        <v>2527</v>
      </c>
    </row>
    <row r="71" spans="1:16" ht="14.4" customHeight="1" x14ac:dyDescent="0.3">
      <c r="A71" s="559" t="s">
        <v>816</v>
      </c>
      <c r="B71" s="560" t="s">
        <v>2026</v>
      </c>
      <c r="C71" s="560" t="s">
        <v>2069</v>
      </c>
      <c r="D71" s="560" t="s">
        <v>2070</v>
      </c>
      <c r="E71" s="563">
        <v>19</v>
      </c>
      <c r="F71" s="563">
        <v>5700</v>
      </c>
      <c r="G71" s="560">
        <v>1</v>
      </c>
      <c r="H71" s="560">
        <v>300</v>
      </c>
      <c r="I71" s="563">
        <v>24</v>
      </c>
      <c r="J71" s="563">
        <v>7200</v>
      </c>
      <c r="K71" s="560">
        <v>1.263157894736842</v>
      </c>
      <c r="L71" s="560">
        <v>300</v>
      </c>
      <c r="M71" s="563">
        <v>19</v>
      </c>
      <c r="N71" s="563">
        <v>5719</v>
      </c>
      <c r="O71" s="576">
        <v>1.0033333333333334</v>
      </c>
      <c r="P71" s="564">
        <v>301</v>
      </c>
    </row>
    <row r="72" spans="1:16" ht="14.4" customHeight="1" x14ac:dyDescent="0.3">
      <c r="A72" s="559" t="s">
        <v>816</v>
      </c>
      <c r="B72" s="560" t="s">
        <v>2026</v>
      </c>
      <c r="C72" s="560" t="s">
        <v>2071</v>
      </c>
      <c r="D72" s="560" t="s">
        <v>1954</v>
      </c>
      <c r="E72" s="563">
        <v>3040</v>
      </c>
      <c r="F72" s="563">
        <v>50226880</v>
      </c>
      <c r="G72" s="560">
        <v>1</v>
      </c>
      <c r="H72" s="560">
        <v>16522</v>
      </c>
      <c r="I72" s="563">
        <v>3368</v>
      </c>
      <c r="J72" s="563">
        <v>47733872</v>
      </c>
      <c r="K72" s="560">
        <v>0.95036506348791727</v>
      </c>
      <c r="L72" s="560">
        <v>14172.764845605701</v>
      </c>
      <c r="M72" s="563"/>
      <c r="N72" s="563"/>
      <c r="O72" s="576"/>
      <c r="P72" s="564"/>
    </row>
    <row r="73" spans="1:16" ht="14.4" customHeight="1" x14ac:dyDescent="0.3">
      <c r="A73" s="559" t="s">
        <v>816</v>
      </c>
      <c r="B73" s="560" t="s">
        <v>2026</v>
      </c>
      <c r="C73" s="560" t="s">
        <v>2072</v>
      </c>
      <c r="D73" s="560" t="s">
        <v>2073</v>
      </c>
      <c r="E73" s="563">
        <v>11</v>
      </c>
      <c r="F73" s="563">
        <v>1452</v>
      </c>
      <c r="G73" s="560">
        <v>1</v>
      </c>
      <c r="H73" s="560">
        <v>132</v>
      </c>
      <c r="I73" s="563">
        <v>12</v>
      </c>
      <c r="J73" s="563">
        <v>1584</v>
      </c>
      <c r="K73" s="560">
        <v>1.0909090909090908</v>
      </c>
      <c r="L73" s="560">
        <v>132</v>
      </c>
      <c r="M73" s="563">
        <v>6</v>
      </c>
      <c r="N73" s="563">
        <v>798</v>
      </c>
      <c r="O73" s="576">
        <v>0.54958677685950408</v>
      </c>
      <c r="P73" s="564">
        <v>133</v>
      </c>
    </row>
    <row r="74" spans="1:16" ht="14.4" customHeight="1" x14ac:dyDescent="0.3">
      <c r="A74" s="559" t="s">
        <v>816</v>
      </c>
      <c r="B74" s="560" t="s">
        <v>2026</v>
      </c>
      <c r="C74" s="560" t="s">
        <v>2074</v>
      </c>
      <c r="D74" s="560" t="s">
        <v>2075</v>
      </c>
      <c r="E74" s="563">
        <v>53</v>
      </c>
      <c r="F74" s="563">
        <v>133825</v>
      </c>
      <c r="G74" s="560">
        <v>1</v>
      </c>
      <c r="H74" s="560">
        <v>2525</v>
      </c>
      <c r="I74" s="563">
        <v>81</v>
      </c>
      <c r="J74" s="563">
        <v>204849</v>
      </c>
      <c r="K74" s="560">
        <v>1.5307229590883618</v>
      </c>
      <c r="L74" s="560">
        <v>2529</v>
      </c>
      <c r="M74" s="563">
        <v>81</v>
      </c>
      <c r="N74" s="563">
        <v>205335</v>
      </c>
      <c r="O74" s="576">
        <v>1.534354567532225</v>
      </c>
      <c r="P74" s="564">
        <v>2535</v>
      </c>
    </row>
    <row r="75" spans="1:16" ht="14.4" customHeight="1" x14ac:dyDescent="0.3">
      <c r="A75" s="559" t="s">
        <v>816</v>
      </c>
      <c r="B75" s="560" t="s">
        <v>2026</v>
      </c>
      <c r="C75" s="560" t="s">
        <v>2076</v>
      </c>
      <c r="D75" s="560" t="s">
        <v>2077</v>
      </c>
      <c r="E75" s="563">
        <v>2</v>
      </c>
      <c r="F75" s="563">
        <v>1280</v>
      </c>
      <c r="G75" s="560">
        <v>1</v>
      </c>
      <c r="H75" s="560">
        <v>640</v>
      </c>
      <c r="I75" s="563"/>
      <c r="J75" s="563"/>
      <c r="K75" s="560"/>
      <c r="L75" s="560"/>
      <c r="M75" s="563">
        <v>1</v>
      </c>
      <c r="N75" s="563">
        <v>643</v>
      </c>
      <c r="O75" s="576">
        <v>0.50234374999999998</v>
      </c>
      <c r="P75" s="564">
        <v>643</v>
      </c>
    </row>
    <row r="76" spans="1:16" ht="14.4" customHeight="1" x14ac:dyDescent="0.3">
      <c r="A76" s="559" t="s">
        <v>816</v>
      </c>
      <c r="B76" s="560" t="s">
        <v>2026</v>
      </c>
      <c r="C76" s="560" t="s">
        <v>2078</v>
      </c>
      <c r="D76" s="560" t="s">
        <v>2079</v>
      </c>
      <c r="E76" s="563">
        <v>89</v>
      </c>
      <c r="F76" s="563">
        <v>60698</v>
      </c>
      <c r="G76" s="560">
        <v>1</v>
      </c>
      <c r="H76" s="560">
        <v>682</v>
      </c>
      <c r="I76" s="563">
        <v>85</v>
      </c>
      <c r="J76" s="563">
        <v>58140</v>
      </c>
      <c r="K76" s="560">
        <v>0.95785693103561897</v>
      </c>
      <c r="L76" s="560">
        <v>684</v>
      </c>
      <c r="M76" s="563">
        <v>120</v>
      </c>
      <c r="N76" s="563">
        <v>82200</v>
      </c>
      <c r="O76" s="576">
        <v>1.3542456094105242</v>
      </c>
      <c r="P76" s="564">
        <v>685</v>
      </c>
    </row>
    <row r="77" spans="1:16" ht="14.4" customHeight="1" x14ac:dyDescent="0.3">
      <c r="A77" s="559" t="s">
        <v>816</v>
      </c>
      <c r="B77" s="560" t="s">
        <v>2026</v>
      </c>
      <c r="C77" s="560" t="s">
        <v>2080</v>
      </c>
      <c r="D77" s="560" t="s">
        <v>2081</v>
      </c>
      <c r="E77" s="563">
        <v>1944</v>
      </c>
      <c r="F77" s="563">
        <v>314928</v>
      </c>
      <c r="G77" s="560">
        <v>1</v>
      </c>
      <c r="H77" s="560">
        <v>162</v>
      </c>
      <c r="I77" s="563">
        <v>1920</v>
      </c>
      <c r="J77" s="563">
        <v>311040</v>
      </c>
      <c r="K77" s="560">
        <v>0.98765432098765427</v>
      </c>
      <c r="L77" s="560">
        <v>162</v>
      </c>
      <c r="M77" s="563">
        <v>1918</v>
      </c>
      <c r="N77" s="563">
        <v>312634</v>
      </c>
      <c r="O77" s="576">
        <v>0.99271579535639898</v>
      </c>
      <c r="P77" s="564">
        <v>163</v>
      </c>
    </row>
    <row r="78" spans="1:16" ht="14.4" customHeight="1" x14ac:dyDescent="0.3">
      <c r="A78" s="559" t="s">
        <v>816</v>
      </c>
      <c r="B78" s="560" t="s">
        <v>2026</v>
      </c>
      <c r="C78" s="560" t="s">
        <v>2082</v>
      </c>
      <c r="D78" s="560" t="s">
        <v>2083</v>
      </c>
      <c r="E78" s="563">
        <v>1</v>
      </c>
      <c r="F78" s="563">
        <v>963</v>
      </c>
      <c r="G78" s="560">
        <v>1</v>
      </c>
      <c r="H78" s="560">
        <v>963</v>
      </c>
      <c r="I78" s="563">
        <v>6</v>
      </c>
      <c r="J78" s="563">
        <v>5826</v>
      </c>
      <c r="K78" s="560">
        <v>6.0498442367601246</v>
      </c>
      <c r="L78" s="560">
        <v>971</v>
      </c>
      <c r="M78" s="563">
        <v>4</v>
      </c>
      <c r="N78" s="563">
        <v>3928</v>
      </c>
      <c r="O78" s="576">
        <v>4.0789200415368638</v>
      </c>
      <c r="P78" s="564">
        <v>982</v>
      </c>
    </row>
    <row r="79" spans="1:16" ht="14.4" customHeight="1" x14ac:dyDescent="0.3">
      <c r="A79" s="559" t="s">
        <v>816</v>
      </c>
      <c r="B79" s="560" t="s">
        <v>2026</v>
      </c>
      <c r="C79" s="560" t="s">
        <v>2084</v>
      </c>
      <c r="D79" s="560" t="s">
        <v>2085</v>
      </c>
      <c r="E79" s="563">
        <v>2</v>
      </c>
      <c r="F79" s="563">
        <v>1376</v>
      </c>
      <c r="G79" s="560">
        <v>1</v>
      </c>
      <c r="H79" s="560">
        <v>688</v>
      </c>
      <c r="I79" s="563">
        <v>1</v>
      </c>
      <c r="J79" s="563">
        <v>690</v>
      </c>
      <c r="K79" s="560">
        <v>0.50145348837209303</v>
      </c>
      <c r="L79" s="560">
        <v>690</v>
      </c>
      <c r="M79" s="563">
        <v>1</v>
      </c>
      <c r="N79" s="563">
        <v>691</v>
      </c>
      <c r="O79" s="576">
        <v>0.50218023255813948</v>
      </c>
      <c r="P79" s="564">
        <v>691</v>
      </c>
    </row>
    <row r="80" spans="1:16" ht="14.4" customHeight="1" x14ac:dyDescent="0.3">
      <c r="A80" s="559" t="s">
        <v>816</v>
      </c>
      <c r="B80" s="560" t="s">
        <v>2026</v>
      </c>
      <c r="C80" s="560" t="s">
        <v>2086</v>
      </c>
      <c r="D80" s="560" t="s">
        <v>2087</v>
      </c>
      <c r="E80" s="563">
        <v>10</v>
      </c>
      <c r="F80" s="563">
        <v>1830</v>
      </c>
      <c r="G80" s="560">
        <v>1</v>
      </c>
      <c r="H80" s="560">
        <v>183</v>
      </c>
      <c r="I80" s="563">
        <v>19</v>
      </c>
      <c r="J80" s="563">
        <v>3477</v>
      </c>
      <c r="K80" s="560">
        <v>1.9</v>
      </c>
      <c r="L80" s="560">
        <v>183</v>
      </c>
      <c r="M80" s="563">
        <v>19</v>
      </c>
      <c r="N80" s="563">
        <v>3496</v>
      </c>
      <c r="O80" s="576">
        <v>1.9103825136612023</v>
      </c>
      <c r="P80" s="564">
        <v>184</v>
      </c>
    </row>
    <row r="81" spans="1:16" ht="14.4" customHeight="1" x14ac:dyDescent="0.3">
      <c r="A81" s="559" t="s">
        <v>816</v>
      </c>
      <c r="B81" s="560" t="s">
        <v>2026</v>
      </c>
      <c r="C81" s="560" t="s">
        <v>2088</v>
      </c>
      <c r="D81" s="560" t="s">
        <v>2089</v>
      </c>
      <c r="E81" s="563">
        <v>3</v>
      </c>
      <c r="F81" s="563">
        <v>25458</v>
      </c>
      <c r="G81" s="560">
        <v>1</v>
      </c>
      <c r="H81" s="560">
        <v>8486</v>
      </c>
      <c r="I81" s="563">
        <v>1</v>
      </c>
      <c r="J81" s="563">
        <v>8488</v>
      </c>
      <c r="K81" s="560">
        <v>0.33341189410008643</v>
      </c>
      <c r="L81" s="560">
        <v>8488</v>
      </c>
      <c r="M81" s="563"/>
      <c r="N81" s="563"/>
      <c r="O81" s="576"/>
      <c r="P81" s="564"/>
    </row>
    <row r="82" spans="1:16" ht="14.4" customHeight="1" x14ac:dyDescent="0.3">
      <c r="A82" s="559" t="s">
        <v>816</v>
      </c>
      <c r="B82" s="560" t="s">
        <v>2026</v>
      </c>
      <c r="C82" s="560" t="s">
        <v>2090</v>
      </c>
      <c r="D82" s="560" t="s">
        <v>2091</v>
      </c>
      <c r="E82" s="563">
        <v>4</v>
      </c>
      <c r="F82" s="563">
        <v>13700</v>
      </c>
      <c r="G82" s="560">
        <v>1</v>
      </c>
      <c r="H82" s="560">
        <v>3425</v>
      </c>
      <c r="I82" s="563"/>
      <c r="J82" s="563"/>
      <c r="K82" s="560"/>
      <c r="L82" s="560"/>
      <c r="M82" s="563"/>
      <c r="N82" s="563"/>
      <c r="O82" s="576"/>
      <c r="P82" s="564"/>
    </row>
    <row r="83" spans="1:16" ht="14.4" customHeight="1" x14ac:dyDescent="0.3">
      <c r="A83" s="559" t="s">
        <v>816</v>
      </c>
      <c r="B83" s="560" t="s">
        <v>2026</v>
      </c>
      <c r="C83" s="560" t="s">
        <v>2092</v>
      </c>
      <c r="D83" s="560" t="s">
        <v>2093</v>
      </c>
      <c r="E83" s="563">
        <v>6</v>
      </c>
      <c r="F83" s="563">
        <v>9288</v>
      </c>
      <c r="G83" s="560">
        <v>1</v>
      </c>
      <c r="H83" s="560">
        <v>1548</v>
      </c>
      <c r="I83" s="563">
        <v>2</v>
      </c>
      <c r="J83" s="563">
        <v>3100</v>
      </c>
      <c r="K83" s="560">
        <v>0.33376399655469424</v>
      </c>
      <c r="L83" s="560">
        <v>1550</v>
      </c>
      <c r="M83" s="563">
        <v>4</v>
      </c>
      <c r="N83" s="563">
        <v>6212</v>
      </c>
      <c r="O83" s="576">
        <v>0.6688199827734711</v>
      </c>
      <c r="P83" s="564">
        <v>1553</v>
      </c>
    </row>
    <row r="84" spans="1:16" ht="14.4" customHeight="1" x14ac:dyDescent="0.3">
      <c r="A84" s="559" t="s">
        <v>816</v>
      </c>
      <c r="B84" s="560" t="s">
        <v>2026</v>
      </c>
      <c r="C84" s="560" t="s">
        <v>2094</v>
      </c>
      <c r="D84" s="560" t="s">
        <v>2095</v>
      </c>
      <c r="E84" s="563">
        <v>19</v>
      </c>
      <c r="F84" s="563">
        <v>31521</v>
      </c>
      <c r="G84" s="560">
        <v>1</v>
      </c>
      <c r="H84" s="560">
        <v>1659</v>
      </c>
      <c r="I84" s="563"/>
      <c r="J84" s="563"/>
      <c r="K84" s="560"/>
      <c r="L84" s="560"/>
      <c r="M84" s="563"/>
      <c r="N84" s="563"/>
      <c r="O84" s="576"/>
      <c r="P84" s="564"/>
    </row>
    <row r="85" spans="1:16" ht="14.4" customHeight="1" x14ac:dyDescent="0.3">
      <c r="A85" s="559" t="s">
        <v>816</v>
      </c>
      <c r="B85" s="560" t="s">
        <v>2026</v>
      </c>
      <c r="C85" s="560" t="s">
        <v>2096</v>
      </c>
      <c r="D85" s="560" t="s">
        <v>2097</v>
      </c>
      <c r="E85" s="563">
        <v>1</v>
      </c>
      <c r="F85" s="563">
        <v>321</v>
      </c>
      <c r="G85" s="560">
        <v>1</v>
      </c>
      <c r="H85" s="560">
        <v>321</v>
      </c>
      <c r="I85" s="563">
        <v>2</v>
      </c>
      <c r="J85" s="563">
        <v>646</v>
      </c>
      <c r="K85" s="560">
        <v>2.0124610591900312</v>
      </c>
      <c r="L85" s="560">
        <v>323</v>
      </c>
      <c r="M85" s="563">
        <v>1</v>
      </c>
      <c r="N85" s="563">
        <v>324</v>
      </c>
      <c r="O85" s="576">
        <v>1.0093457943925233</v>
      </c>
      <c r="P85" s="564">
        <v>324</v>
      </c>
    </row>
    <row r="86" spans="1:16" ht="14.4" customHeight="1" x14ac:dyDescent="0.3">
      <c r="A86" s="559" t="s">
        <v>816</v>
      </c>
      <c r="B86" s="560" t="s">
        <v>2026</v>
      </c>
      <c r="C86" s="560" t="s">
        <v>2098</v>
      </c>
      <c r="D86" s="560" t="s">
        <v>2099</v>
      </c>
      <c r="E86" s="563"/>
      <c r="F86" s="563"/>
      <c r="G86" s="560"/>
      <c r="H86" s="560"/>
      <c r="I86" s="563">
        <v>0</v>
      </c>
      <c r="J86" s="563">
        <v>0</v>
      </c>
      <c r="K86" s="560"/>
      <c r="L86" s="560"/>
      <c r="M86" s="563"/>
      <c r="N86" s="563"/>
      <c r="O86" s="576"/>
      <c r="P86" s="564"/>
    </row>
    <row r="87" spans="1:16" ht="14.4" customHeight="1" x14ac:dyDescent="0.3">
      <c r="A87" s="559" t="s">
        <v>816</v>
      </c>
      <c r="B87" s="560" t="s">
        <v>2026</v>
      </c>
      <c r="C87" s="560" t="s">
        <v>2100</v>
      </c>
      <c r="D87" s="560" t="s">
        <v>2101</v>
      </c>
      <c r="E87" s="563">
        <v>2</v>
      </c>
      <c r="F87" s="563">
        <v>3244</v>
      </c>
      <c r="G87" s="560">
        <v>1</v>
      </c>
      <c r="H87" s="560">
        <v>1622</v>
      </c>
      <c r="I87" s="563">
        <v>1</v>
      </c>
      <c r="J87" s="563">
        <v>1626</v>
      </c>
      <c r="K87" s="560">
        <v>0.501233045622688</v>
      </c>
      <c r="L87" s="560">
        <v>1626</v>
      </c>
      <c r="M87" s="563">
        <v>1</v>
      </c>
      <c r="N87" s="563">
        <v>1630</v>
      </c>
      <c r="O87" s="576">
        <v>0.50246609124537611</v>
      </c>
      <c r="P87" s="564">
        <v>1630</v>
      </c>
    </row>
    <row r="88" spans="1:16" ht="14.4" customHeight="1" x14ac:dyDescent="0.3">
      <c r="A88" s="559" t="s">
        <v>816</v>
      </c>
      <c r="B88" s="560" t="s">
        <v>2026</v>
      </c>
      <c r="C88" s="560" t="s">
        <v>2102</v>
      </c>
      <c r="D88" s="560" t="s">
        <v>2103</v>
      </c>
      <c r="E88" s="563">
        <v>2</v>
      </c>
      <c r="F88" s="563">
        <v>3878</v>
      </c>
      <c r="G88" s="560">
        <v>1</v>
      </c>
      <c r="H88" s="560">
        <v>1939</v>
      </c>
      <c r="I88" s="563"/>
      <c r="J88" s="563"/>
      <c r="K88" s="560"/>
      <c r="L88" s="560"/>
      <c r="M88" s="563">
        <v>2</v>
      </c>
      <c r="N88" s="563">
        <v>3898</v>
      </c>
      <c r="O88" s="576">
        <v>1.0051572975760701</v>
      </c>
      <c r="P88" s="564">
        <v>1949</v>
      </c>
    </row>
    <row r="89" spans="1:16" ht="14.4" customHeight="1" x14ac:dyDescent="0.3">
      <c r="A89" s="559" t="s">
        <v>816</v>
      </c>
      <c r="B89" s="560" t="s">
        <v>2026</v>
      </c>
      <c r="C89" s="560" t="s">
        <v>2104</v>
      </c>
      <c r="D89" s="560" t="s">
        <v>2105</v>
      </c>
      <c r="E89" s="563">
        <v>127</v>
      </c>
      <c r="F89" s="563">
        <v>2061591</v>
      </c>
      <c r="G89" s="560">
        <v>1</v>
      </c>
      <c r="H89" s="560">
        <v>16233</v>
      </c>
      <c r="I89" s="563"/>
      <c r="J89" s="563"/>
      <c r="K89" s="560"/>
      <c r="L89" s="560"/>
      <c r="M89" s="563"/>
      <c r="N89" s="563"/>
      <c r="O89" s="576"/>
      <c r="P89" s="564"/>
    </row>
    <row r="90" spans="1:16" ht="14.4" customHeight="1" x14ac:dyDescent="0.3">
      <c r="A90" s="559" t="s">
        <v>816</v>
      </c>
      <c r="B90" s="560" t="s">
        <v>2026</v>
      </c>
      <c r="C90" s="560" t="s">
        <v>2106</v>
      </c>
      <c r="D90" s="560" t="s">
        <v>2107</v>
      </c>
      <c r="E90" s="563">
        <v>5</v>
      </c>
      <c r="F90" s="563">
        <v>6855</v>
      </c>
      <c r="G90" s="560">
        <v>1</v>
      </c>
      <c r="H90" s="560">
        <v>1371</v>
      </c>
      <c r="I90" s="563">
        <v>2</v>
      </c>
      <c r="J90" s="563">
        <v>2746</v>
      </c>
      <c r="K90" s="560">
        <v>0.40058351568198397</v>
      </c>
      <c r="L90" s="560">
        <v>1373</v>
      </c>
      <c r="M90" s="563">
        <v>2</v>
      </c>
      <c r="N90" s="563">
        <v>2752</v>
      </c>
      <c r="O90" s="576">
        <v>0.40145878920495986</v>
      </c>
      <c r="P90" s="564">
        <v>1376</v>
      </c>
    </row>
    <row r="91" spans="1:16" ht="14.4" customHeight="1" x14ac:dyDescent="0.3">
      <c r="A91" s="559" t="s">
        <v>816</v>
      </c>
      <c r="B91" s="560" t="s">
        <v>2026</v>
      </c>
      <c r="C91" s="560" t="s">
        <v>2108</v>
      </c>
      <c r="D91" s="560" t="s">
        <v>2109</v>
      </c>
      <c r="E91" s="563">
        <v>1</v>
      </c>
      <c r="F91" s="563">
        <v>636</v>
      </c>
      <c r="G91" s="560">
        <v>1</v>
      </c>
      <c r="H91" s="560">
        <v>636</v>
      </c>
      <c r="I91" s="563">
        <v>1</v>
      </c>
      <c r="J91" s="563">
        <v>638</v>
      </c>
      <c r="K91" s="560">
        <v>1.0031446540880504</v>
      </c>
      <c r="L91" s="560">
        <v>638</v>
      </c>
      <c r="M91" s="563">
        <v>2</v>
      </c>
      <c r="N91" s="563">
        <v>1278</v>
      </c>
      <c r="O91" s="576">
        <v>2.0094339622641511</v>
      </c>
      <c r="P91" s="564">
        <v>639</v>
      </c>
    </row>
    <row r="92" spans="1:16" ht="14.4" customHeight="1" x14ac:dyDescent="0.3">
      <c r="A92" s="559" t="s">
        <v>816</v>
      </c>
      <c r="B92" s="560" t="s">
        <v>2026</v>
      </c>
      <c r="C92" s="560" t="s">
        <v>2110</v>
      </c>
      <c r="D92" s="560" t="s">
        <v>2111</v>
      </c>
      <c r="E92" s="563"/>
      <c r="F92" s="563"/>
      <c r="G92" s="560"/>
      <c r="H92" s="560"/>
      <c r="I92" s="563">
        <v>1</v>
      </c>
      <c r="J92" s="563">
        <v>1869</v>
      </c>
      <c r="K92" s="560"/>
      <c r="L92" s="560">
        <v>1869</v>
      </c>
      <c r="M92" s="563">
        <v>1</v>
      </c>
      <c r="N92" s="563">
        <v>1875</v>
      </c>
      <c r="O92" s="576"/>
      <c r="P92" s="564">
        <v>1875</v>
      </c>
    </row>
    <row r="93" spans="1:16" ht="14.4" customHeight="1" x14ac:dyDescent="0.3">
      <c r="A93" s="559" t="s">
        <v>816</v>
      </c>
      <c r="B93" s="560" t="s">
        <v>2026</v>
      </c>
      <c r="C93" s="560" t="s">
        <v>2112</v>
      </c>
      <c r="D93" s="560" t="s">
        <v>2113</v>
      </c>
      <c r="E93" s="563">
        <v>1</v>
      </c>
      <c r="F93" s="563">
        <v>858</v>
      </c>
      <c r="G93" s="560">
        <v>1</v>
      </c>
      <c r="H93" s="560">
        <v>858</v>
      </c>
      <c r="I93" s="563"/>
      <c r="J93" s="563"/>
      <c r="K93" s="560"/>
      <c r="L93" s="560"/>
      <c r="M93" s="563"/>
      <c r="N93" s="563"/>
      <c r="O93" s="576"/>
      <c r="P93" s="564"/>
    </row>
    <row r="94" spans="1:16" ht="14.4" customHeight="1" x14ac:dyDescent="0.3">
      <c r="A94" s="559" t="s">
        <v>816</v>
      </c>
      <c r="B94" s="560" t="s">
        <v>2026</v>
      </c>
      <c r="C94" s="560" t="s">
        <v>2114</v>
      </c>
      <c r="D94" s="560" t="s">
        <v>2115</v>
      </c>
      <c r="E94" s="563"/>
      <c r="F94" s="563"/>
      <c r="G94" s="560"/>
      <c r="H94" s="560"/>
      <c r="I94" s="563"/>
      <c r="J94" s="563"/>
      <c r="K94" s="560"/>
      <c r="L94" s="560"/>
      <c r="M94" s="563">
        <v>1</v>
      </c>
      <c r="N94" s="563">
        <v>2397</v>
      </c>
      <c r="O94" s="576"/>
      <c r="P94" s="564">
        <v>2397</v>
      </c>
    </row>
    <row r="95" spans="1:16" ht="14.4" customHeight="1" x14ac:dyDescent="0.3">
      <c r="A95" s="559" t="s">
        <v>816</v>
      </c>
      <c r="B95" s="560" t="s">
        <v>2026</v>
      </c>
      <c r="C95" s="560" t="s">
        <v>2116</v>
      </c>
      <c r="D95" s="560" t="s">
        <v>2117</v>
      </c>
      <c r="E95" s="563"/>
      <c r="F95" s="563"/>
      <c r="G95" s="560"/>
      <c r="H95" s="560"/>
      <c r="I95" s="563">
        <v>3</v>
      </c>
      <c r="J95" s="563">
        <v>4983</v>
      </c>
      <c r="K95" s="560"/>
      <c r="L95" s="560">
        <v>1661</v>
      </c>
      <c r="M95" s="563">
        <v>25</v>
      </c>
      <c r="N95" s="563">
        <v>41600</v>
      </c>
      <c r="O95" s="576"/>
      <c r="P95" s="564">
        <v>1664</v>
      </c>
    </row>
    <row r="96" spans="1:16" ht="14.4" customHeight="1" x14ac:dyDescent="0.3">
      <c r="A96" s="559" t="s">
        <v>816</v>
      </c>
      <c r="B96" s="560" t="s">
        <v>2026</v>
      </c>
      <c r="C96" s="560" t="s">
        <v>2118</v>
      </c>
      <c r="D96" s="560" t="s">
        <v>2119</v>
      </c>
      <c r="E96" s="563"/>
      <c r="F96" s="563"/>
      <c r="G96" s="560"/>
      <c r="H96" s="560"/>
      <c r="I96" s="563">
        <v>1</v>
      </c>
      <c r="J96" s="563">
        <v>1192</v>
      </c>
      <c r="K96" s="560"/>
      <c r="L96" s="560">
        <v>1192</v>
      </c>
      <c r="M96" s="563"/>
      <c r="N96" s="563"/>
      <c r="O96" s="576"/>
      <c r="P96" s="564"/>
    </row>
    <row r="97" spans="1:16" ht="14.4" customHeight="1" x14ac:dyDescent="0.3">
      <c r="A97" s="559" t="s">
        <v>816</v>
      </c>
      <c r="B97" s="560" t="s">
        <v>2026</v>
      </c>
      <c r="C97" s="560" t="s">
        <v>2120</v>
      </c>
      <c r="D97" s="560" t="s">
        <v>2121</v>
      </c>
      <c r="E97" s="563"/>
      <c r="F97" s="563"/>
      <c r="G97" s="560"/>
      <c r="H97" s="560"/>
      <c r="I97" s="563"/>
      <c r="J97" s="563"/>
      <c r="K97" s="560"/>
      <c r="L97" s="560"/>
      <c r="M97" s="563">
        <v>70</v>
      </c>
      <c r="N97" s="563">
        <v>0</v>
      </c>
      <c r="O97" s="576"/>
      <c r="P97" s="564">
        <v>0</v>
      </c>
    </row>
    <row r="98" spans="1:16" ht="14.4" customHeight="1" x14ac:dyDescent="0.3">
      <c r="A98" s="559" t="s">
        <v>816</v>
      </c>
      <c r="B98" s="560" t="s">
        <v>2026</v>
      </c>
      <c r="C98" s="560" t="s">
        <v>2122</v>
      </c>
      <c r="D98" s="560" t="s">
        <v>2123</v>
      </c>
      <c r="E98" s="563"/>
      <c r="F98" s="563"/>
      <c r="G98" s="560"/>
      <c r="H98" s="560"/>
      <c r="I98" s="563"/>
      <c r="J98" s="563"/>
      <c r="K98" s="560"/>
      <c r="L98" s="560"/>
      <c r="M98" s="563">
        <v>3395</v>
      </c>
      <c r="N98" s="563">
        <v>48643560</v>
      </c>
      <c r="O98" s="576"/>
      <c r="P98" s="564">
        <v>14328</v>
      </c>
    </row>
    <row r="99" spans="1:16" ht="14.4" customHeight="1" thickBot="1" x14ac:dyDescent="0.35">
      <c r="A99" s="565" t="s">
        <v>816</v>
      </c>
      <c r="B99" s="566" t="s">
        <v>2026</v>
      </c>
      <c r="C99" s="566" t="s">
        <v>2124</v>
      </c>
      <c r="D99" s="566" t="s">
        <v>2125</v>
      </c>
      <c r="E99" s="569"/>
      <c r="F99" s="569"/>
      <c r="G99" s="566"/>
      <c r="H99" s="566"/>
      <c r="I99" s="569"/>
      <c r="J99" s="569"/>
      <c r="K99" s="566"/>
      <c r="L99" s="566"/>
      <c r="M99" s="569">
        <v>1</v>
      </c>
      <c r="N99" s="569">
        <v>901</v>
      </c>
      <c r="O99" s="577"/>
      <c r="P99" s="570">
        <v>901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320" customWidth="1"/>
    <col min="5" max="5" width="11" style="321" customWidth="1"/>
  </cols>
  <sheetData>
    <row r="1" spans="1:7" ht="18.600000000000001" thickBot="1" x14ac:dyDescent="0.4">
      <c r="A1" s="392" t="s">
        <v>191</v>
      </c>
      <c r="B1" s="393"/>
      <c r="C1" s="394"/>
      <c r="D1" s="394"/>
      <c r="E1" s="394"/>
      <c r="F1" s="150"/>
      <c r="G1" s="150"/>
    </row>
    <row r="2" spans="1:7" ht="14.4" customHeight="1" thickBot="1" x14ac:dyDescent="0.35">
      <c r="A2" s="521" t="s">
        <v>245</v>
      </c>
      <c r="B2" s="296"/>
    </row>
    <row r="3" spans="1:7" ht="14.4" customHeight="1" thickBot="1" x14ac:dyDescent="0.35">
      <c r="A3" s="331"/>
      <c r="C3" s="332" t="s">
        <v>171</v>
      </c>
      <c r="D3" s="333" t="s">
        <v>131</v>
      </c>
      <c r="E3" s="334" t="s">
        <v>133</v>
      </c>
    </row>
    <row r="4" spans="1:7" ht="14.4" customHeight="1" thickBot="1" x14ac:dyDescent="0.35">
      <c r="A4" s="379" t="str">
        <f>HYPERLINK("#HI!A1","NÁKLADY CELKEM (v tisících Kč)")</f>
        <v>NÁKLADY CELKEM (v tisících Kč)</v>
      </c>
      <c r="B4" s="345"/>
      <c r="C4" s="355">
        <f ca="1">IF(ISERROR(VLOOKUP("Náklady celkem",INDIRECT("HI!$A:$G"),6,0)),0,VLOOKUP("Náklady celkem",INDIRECT("HI!$A:$G"),6,0))</f>
        <v>85712</v>
      </c>
      <c r="D4" s="355">
        <f ca="1">IF(ISERROR(VLOOKUP("Náklady celkem",INDIRECT("HI!$A:$G"),4,0)),0,VLOOKUP("Náklady celkem",INDIRECT("HI!$A:$G"),4,0))</f>
        <v>86733.435410000006</v>
      </c>
      <c r="E4" s="348">
        <f ca="1">IF(C4=0,0,D4/C4)</f>
        <v>1.0119170642383797</v>
      </c>
    </row>
    <row r="5" spans="1:7" ht="14.4" customHeight="1" x14ac:dyDescent="0.3">
      <c r="A5" s="341" t="s">
        <v>237</v>
      </c>
      <c r="B5" s="336"/>
      <c r="C5" s="356"/>
      <c r="D5" s="356"/>
      <c r="E5" s="349"/>
    </row>
    <row r="6" spans="1:7" ht="14.4" customHeight="1" x14ac:dyDescent="0.3">
      <c r="A6" s="374" t="s">
        <v>242</v>
      </c>
      <c r="B6" s="337"/>
      <c r="C6" s="347"/>
      <c r="D6" s="347"/>
      <c r="E6" s="349"/>
    </row>
    <row r="7" spans="1:7" ht="14.4" customHeight="1" x14ac:dyDescent="0.3">
      <c r="A7" s="3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37" t="s">
        <v>177</v>
      </c>
      <c r="C7" s="347">
        <f>IF(ISERROR(HI!F5),"",HI!F5)</f>
        <v>43520</v>
      </c>
      <c r="D7" s="347">
        <f>IF(ISERROR(HI!D5),"",HI!D5)</f>
        <v>38788.165110000002</v>
      </c>
      <c r="E7" s="349">
        <f t="shared" ref="E7:E14" si="0">IF(C7=0,0,D7/C7)</f>
        <v>0.8912721762408089</v>
      </c>
    </row>
    <row r="8" spans="1:7" ht="14.4" customHeight="1" x14ac:dyDescent="0.3">
      <c r="A8" s="370" t="str">
        <f>HYPERLINK("#'LŽ PL'!A1","% plnění pozitivního listu")</f>
        <v>% plnění pozitivního listu</v>
      </c>
      <c r="B8" s="337" t="s">
        <v>229</v>
      </c>
      <c r="C8" s="346">
        <v>0.9</v>
      </c>
      <c r="D8" s="346">
        <f>IF(ISERROR(VLOOKUP("celkem",'LŽ PL'!$A:$F,5,0)),0,VLOOKUP("celkem",'LŽ PL'!$A:$F,5,0))</f>
        <v>0.99953253480589466</v>
      </c>
      <c r="E8" s="349">
        <f t="shared" si="0"/>
        <v>1.1105917053398828</v>
      </c>
    </row>
    <row r="9" spans="1:7" ht="14.4" customHeight="1" x14ac:dyDescent="0.3">
      <c r="A9" s="342" t="s">
        <v>238</v>
      </c>
      <c r="B9" s="337"/>
      <c r="C9" s="347"/>
      <c r="D9" s="347"/>
      <c r="E9" s="349"/>
    </row>
    <row r="10" spans="1:7" ht="14.4" customHeight="1" x14ac:dyDescent="0.3">
      <c r="A10" s="370" t="str">
        <f>HYPERLINK("#'Léky Recepty'!A1","% záchytu v lékárně (Úhrada Kč)")</f>
        <v>% záchytu v lékárně (Úhrada Kč)</v>
      </c>
      <c r="B10" s="337" t="s">
        <v>182</v>
      </c>
      <c r="C10" s="346">
        <v>0.6</v>
      </c>
      <c r="D10" s="346">
        <f>IF(ISERROR(VLOOKUP("Celkem",'Léky Recepty'!B:H,5,0)),0,VLOOKUP("Celkem",'Léky Recepty'!B:H,5,0))</f>
        <v>0.39870047482421594</v>
      </c>
      <c r="E10" s="349">
        <f t="shared" si="0"/>
        <v>0.66450079137369322</v>
      </c>
    </row>
    <row r="11" spans="1:7" ht="14.4" customHeight="1" x14ac:dyDescent="0.3">
      <c r="A11" s="370" t="str">
        <f>HYPERLINK("#'LRp PL'!A1","% plnění pozitivního listu")</f>
        <v>% plnění pozitivního listu</v>
      </c>
      <c r="B11" s="337" t="s">
        <v>230</v>
      </c>
      <c r="C11" s="346">
        <v>0.8</v>
      </c>
      <c r="D11" s="346">
        <f>IF(ISERROR(VLOOKUP("Celkem",'LRp PL'!A:F,5,0)),0,VLOOKUP("Celkem",'LRp PL'!A:F,5,0))</f>
        <v>0.8717518312615582</v>
      </c>
      <c r="E11" s="349">
        <f t="shared" si="0"/>
        <v>1.0896897890769477</v>
      </c>
    </row>
    <row r="12" spans="1:7" ht="14.4" customHeight="1" x14ac:dyDescent="0.3">
      <c r="A12" s="342" t="s">
        <v>239</v>
      </c>
      <c r="B12" s="337"/>
      <c r="C12" s="347"/>
      <c r="D12" s="347"/>
      <c r="E12" s="349"/>
    </row>
    <row r="13" spans="1:7" ht="14.4" customHeight="1" x14ac:dyDescent="0.3">
      <c r="A13" s="375" t="s">
        <v>243</v>
      </c>
      <c r="B13" s="337"/>
      <c r="C13" s="356"/>
      <c r="D13" s="356"/>
      <c r="E13" s="349"/>
    </row>
    <row r="14" spans="1:7" ht="14.4" customHeight="1" x14ac:dyDescent="0.3">
      <c r="A14" s="36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37" t="s">
        <v>177</v>
      </c>
      <c r="C14" s="347">
        <f>IF(ISERROR(HI!F6),"",HI!F6)</f>
        <v>1537</v>
      </c>
      <c r="D14" s="347">
        <f>IF(ISERROR(HI!D6),"",HI!D6)</f>
        <v>1513.98938</v>
      </c>
      <c r="E14" s="349">
        <f t="shared" si="0"/>
        <v>0.98502887443070919</v>
      </c>
    </row>
    <row r="15" spans="1:7" ht="14.4" customHeight="1" thickBot="1" x14ac:dyDescent="0.35">
      <c r="A15" s="377" t="str">
        <f>HYPERLINK("#HI!A1","Osobní náklady")</f>
        <v>Osobní náklady</v>
      </c>
      <c r="B15" s="337"/>
      <c r="C15" s="356">
        <f ca="1">IF(ISERROR(VLOOKUP("Osobní náklady (Kč)",INDIRECT("HI!$A:$G"),6,0)),0,VLOOKUP("Osobní náklady (Kč)",INDIRECT("HI!$A:$G"),6,0))</f>
        <v>21406</v>
      </c>
      <c r="D15" s="356">
        <f ca="1">IF(ISERROR(VLOOKUP("Osobní náklady (Kč)",INDIRECT("HI!$A:$G"),4,0)),0,VLOOKUP("Osobní náklady (Kč)",INDIRECT("HI!$A:$G"),4,0))</f>
        <v>23432.943650000001</v>
      </c>
      <c r="E15" s="349">
        <f t="shared" ref="E15" ca="1" si="1">IF(C15=0,0,D15/C15)</f>
        <v>1.0946904442679624</v>
      </c>
    </row>
    <row r="16" spans="1:7" ht="14.4" customHeight="1" thickBot="1" x14ac:dyDescent="0.35">
      <c r="A16" s="361"/>
      <c r="B16" s="362"/>
      <c r="C16" s="363"/>
      <c r="D16" s="363"/>
      <c r="E16" s="351"/>
    </row>
    <row r="17" spans="1:5" ht="14.4" customHeight="1" thickBot="1" x14ac:dyDescent="0.35">
      <c r="A17" s="378" t="str">
        <f>HYPERLINK("#HI!A1","VÝNOSY CELKEM (v tisících; ""Ambulace-body"" + ""Hospitalizace-casemix""*29500)")</f>
        <v>VÝNOSY CELKEM (v tisících; "Ambulace-body" + "Hospitalizace-casemix"*29500)</v>
      </c>
      <c r="B17" s="339"/>
      <c r="C17" s="359">
        <f ca="1">IF(ISERROR(VLOOKUP("Výnosy celkem",INDIRECT("HI!$A:$G"),6,0)),0,VLOOKUP("Výnosy celkem",INDIRECT("HI!$A:$G"),6,0))</f>
        <v>70512.456355000002</v>
      </c>
      <c r="D17" s="359">
        <f ca="1">IF(ISERROR(VLOOKUP("Výnosy celkem",INDIRECT("HI!$A:$G"),4,0)),0,VLOOKUP("Výnosy celkem",INDIRECT("HI!$A:$G"),4,0))</f>
        <v>70858.223500000007</v>
      </c>
      <c r="E17" s="352">
        <f t="shared" ref="E17:E28" ca="1" si="2">IF(C17=0,0,D17/C17)</f>
        <v>1.0049036321080522</v>
      </c>
    </row>
    <row r="18" spans="1:5" ht="14.4" customHeight="1" x14ac:dyDescent="0.3">
      <c r="A18" s="380" t="str">
        <f>HYPERLINK("#HI!A1","Ambulance (body)")</f>
        <v>Ambulance (body)</v>
      </c>
      <c r="B18" s="336"/>
      <c r="C18" s="356">
        <f ca="1">IF(ISERROR(VLOOKUP("Ambulance (body)",INDIRECT("HI!$A:$G"),6,0)),0,VLOOKUP("Ambulance (body)",INDIRECT("HI!$A:$G"),6,0))</f>
        <v>64701.66878</v>
      </c>
      <c r="D18" s="356">
        <f ca="1">IF(ISERROR(VLOOKUP("Ambulance (body)",INDIRECT("HI!$A:$G"),4,0)),0,VLOOKUP("Ambulance (body)",INDIRECT("HI!$A:$G"),4,0))</f>
        <v>63447.499000000003</v>
      </c>
      <c r="E18" s="349">
        <f t="shared" ca="1" si="2"/>
        <v>0.98061611387081138</v>
      </c>
    </row>
    <row r="19" spans="1:5" ht="14.4" customHeight="1" x14ac:dyDescent="0.3">
      <c r="A19" s="371" t="str">
        <f>HYPERLINK("#'ZV Vykáz.-A'!A1","Zdravotní výkony vykázané u ambulantních pacientů (min. 100 %)")</f>
        <v>Zdravotní výkony vykázané u ambulantních pacientů (min. 100 %)</v>
      </c>
      <c r="B19" t="s">
        <v>193</v>
      </c>
      <c r="C19" s="346">
        <v>1</v>
      </c>
      <c r="D19" s="346">
        <f>IF(ISERROR(VLOOKUP("Celkem:",'ZV Vykáz.-A'!$A:$S,7,0)),"",VLOOKUP("Celkem:",'ZV Vykáz.-A'!$A:$S,7,0))</f>
        <v>0.96100379159339511</v>
      </c>
      <c r="E19" s="349">
        <f t="shared" si="2"/>
        <v>0.96100379159339511</v>
      </c>
    </row>
    <row r="20" spans="1:5" ht="14.4" customHeight="1" x14ac:dyDescent="0.3">
      <c r="A20" s="371" t="str">
        <f>HYPERLINK("#'ZV Vykáz.-H'!A1","Zdravotní výkony vykázané u hospitalizovaných pacientů (max. 85 %)")</f>
        <v>Zdravotní výkony vykázané u hospitalizovaných pacientů (max. 85 %)</v>
      </c>
      <c r="B20" t="s">
        <v>195</v>
      </c>
      <c r="C20" s="346">
        <v>0.85</v>
      </c>
      <c r="D20" s="346">
        <f>IF(ISERROR(VLOOKUP("Celkem:",'ZV Vykáz.-H'!$A:$S,7,0)),"",VLOOKUP("Celkem:",'ZV Vykáz.-H'!$A:$S,7,0))</f>
        <v>0.81476252695109763</v>
      </c>
      <c r="E20" s="349">
        <f t="shared" si="2"/>
        <v>0.95854414935423249</v>
      </c>
    </row>
    <row r="21" spans="1:5" ht="14.4" customHeight="1" x14ac:dyDescent="0.3">
      <c r="A21" s="381" t="str">
        <f>HYPERLINK("#HI!A1","Hospitalizace (casemix * 29500)")</f>
        <v>Hospitalizace (casemix * 29500)</v>
      </c>
      <c r="B21" s="337"/>
      <c r="C21" s="356">
        <f ca="1">IF(ISERROR(VLOOKUP("Hospitalizace (casemix * 29500)",INDIRECT("HI!$A:$G"),6,0)),0,VLOOKUP("Hospitalizace (casemix * 29500)",INDIRECT("HI!$A:$G"),6,0))</f>
        <v>5810.7875749999994</v>
      </c>
      <c r="D21" s="356">
        <f ca="1">IF(ISERROR(VLOOKUP("Hospitalizace (casemix * 29500)",INDIRECT("HI!$A:$G"),4,0)),0,VLOOKUP("Hospitalizace (casemix * 29500)",INDIRECT("HI!$A:$G"),4,0))</f>
        <v>7410.7245000000003</v>
      </c>
      <c r="E21" s="349">
        <f t="shared" ref="E21" ca="1" si="3">IF(C21=0,0,D21/C21)</f>
        <v>1.2753390834460165</v>
      </c>
    </row>
    <row r="22" spans="1:5" ht="14.4" customHeight="1" x14ac:dyDescent="0.3">
      <c r="A22" s="371" t="str">
        <f>HYPERLINK("#'CaseMix'!A1","Casemix (min. 95 %)")</f>
        <v>Casemix (min. 95 %)</v>
      </c>
      <c r="B22" s="337" t="s">
        <v>92</v>
      </c>
      <c r="C22" s="346">
        <v>0.95</v>
      </c>
      <c r="D22" s="346">
        <f>IF(ISERROR(VLOOKUP("Celkem",CaseMix!A:M,5,0)),0,VLOOKUP("Celkem",CaseMix!A:M,5,0))</f>
        <v>1.2115721292737156</v>
      </c>
      <c r="E22" s="349">
        <f t="shared" si="2"/>
        <v>1.2753390834460165</v>
      </c>
    </row>
    <row r="23" spans="1:5" ht="14.4" customHeight="1" x14ac:dyDescent="0.3">
      <c r="A23" s="372" t="str">
        <f>HYPERLINK("#'CaseMix'!A1","Alfa")</f>
        <v>Alfa</v>
      </c>
      <c r="B23" s="337" t="s">
        <v>92</v>
      </c>
      <c r="C23" s="346">
        <v>0.95</v>
      </c>
      <c r="D23" s="346">
        <f>IF(ISERROR(CaseMix!E24),"",CaseMix!E24)</f>
        <v>0.39899586675219323</v>
      </c>
      <c r="E23" s="349">
        <f t="shared" si="2"/>
        <v>0.419995649212835</v>
      </c>
    </row>
    <row r="24" spans="1:5" ht="14.4" customHeight="1" x14ac:dyDescent="0.3">
      <c r="A24" s="372" t="str">
        <f>HYPERLINK("#'CaseMix'!A1","Beta + Gama (výkonově)")</f>
        <v>Beta + Gama (výkonově)</v>
      </c>
      <c r="B24" s="337" t="s">
        <v>92</v>
      </c>
      <c r="C24" s="346"/>
      <c r="D24" s="346">
        <f>IF(ISERROR(CaseMix!M36),"",CaseMix!M36)</f>
        <v>0</v>
      </c>
      <c r="E24" s="349">
        <f t="shared" si="2"/>
        <v>0</v>
      </c>
    </row>
    <row r="25" spans="1:5" ht="14.4" customHeight="1" x14ac:dyDescent="0.3">
      <c r="A25" s="372" t="str">
        <f>HYPERLINK("#'CaseMix'!A1","Vyjmenované skupiny")</f>
        <v>Vyjmenované skupiny</v>
      </c>
      <c r="B25" s="337" t="s">
        <v>92</v>
      </c>
      <c r="C25" s="346"/>
      <c r="D25" s="346">
        <f>IF(ISERROR(CaseMix!E48),"",CaseMix!E48)</f>
        <v>0</v>
      </c>
      <c r="E25" s="349">
        <f t="shared" si="2"/>
        <v>0</v>
      </c>
    </row>
    <row r="26" spans="1:5" ht="14.4" customHeight="1" x14ac:dyDescent="0.3">
      <c r="A26" s="371" t="str">
        <f>HYPERLINK("#'CaseMix'!A1","Počet hospitalizací ukončených na pracovišti (min. 90 %)")</f>
        <v>Počet hospitalizací ukončených na pracovišti (min. 90 %)</v>
      </c>
      <c r="B26" s="337" t="s">
        <v>92</v>
      </c>
      <c r="C26" s="346">
        <v>0.9</v>
      </c>
      <c r="D26" s="346">
        <f>IF(ISERROR(CaseMix!I12),"",CaseMix!I12)</f>
        <v>1.0382165605095541</v>
      </c>
      <c r="E26" s="349">
        <f t="shared" si="2"/>
        <v>1.1535739561217269</v>
      </c>
    </row>
    <row r="27" spans="1:5" ht="14.4" customHeight="1" x14ac:dyDescent="0.3">
      <c r="A27" s="371" t="str">
        <f>HYPERLINK("#'ALOS'!A1","Průměrná délka hospitalizace (max. 100 % republikového průměru)")</f>
        <v>Průměrná délka hospitalizace (max. 100 % republikového průměru)</v>
      </c>
      <c r="B27" s="337" t="s">
        <v>123</v>
      </c>
      <c r="C27" s="346">
        <v>1</v>
      </c>
      <c r="D27" s="364">
        <f>IF(ISERROR(INDEX(ALOS!$E:$E,COUNT(ALOS!$E:$E)+32)),0,INDEX(ALOS!$E:$E,COUNT(ALOS!$E:$E)+32))</f>
        <v>0.86858769896220689</v>
      </c>
      <c r="E27" s="349">
        <f t="shared" si="2"/>
        <v>0.86858769896220689</v>
      </c>
    </row>
    <row r="28" spans="1:5" ht="28.8" x14ac:dyDescent="0.3">
      <c r="A28" s="373" t="str">
        <f>HYPERLINK("#'ZV Vyžád.'!A1","Zdravotní výkony (vybraných odborností) vyžádané v rámci hospitalizace (90 % při splnění casemixu 95 %, při nesplnění casemixu 95 % snížení limitu o dvojnásobek procentních bodů, o který nebylo dosaženo casemixu 95 %) ")</f>
        <v xml:space="preserve">Zdravotní výkony (vybraných odborností) vyžádané v rámci hospitalizace (90 % při splnění casemixu 95 %, při nesplnění casemixu 95 % snížení limitu o dvojnásobek procentních bodů, o který nebylo dosaženo casemixu 95 %) </v>
      </c>
      <c r="B28" s="337" t="s">
        <v>190</v>
      </c>
      <c r="C28" s="346">
        <f>IF(E22&gt;1,90%,90%-2*ABS(C22-D22))</f>
        <v>0.9</v>
      </c>
      <c r="D28" s="346">
        <f>IF(ISERROR(VLOOKUP("Celkem:",'ZV Vyžád.'!$A:$M,7,0)),"",VLOOKUP("Celkem:",'ZV Vyžád.'!$A:$M,7,0))</f>
        <v>1.3552329909396343</v>
      </c>
      <c r="E28" s="349">
        <f t="shared" si="2"/>
        <v>1.5058144343773714</v>
      </c>
    </row>
    <row r="29" spans="1:5" ht="14.4" customHeight="1" thickBot="1" x14ac:dyDescent="0.35">
      <c r="A29" s="343" t="s">
        <v>240</v>
      </c>
      <c r="B29" s="338"/>
      <c r="C29" s="357"/>
      <c r="D29" s="357"/>
      <c r="E29" s="350"/>
    </row>
    <row r="30" spans="1:5" ht="14.4" customHeight="1" thickBot="1" x14ac:dyDescent="0.35">
      <c r="A30" s="335"/>
      <c r="B30" s="282"/>
      <c r="C30" s="358"/>
      <c r="D30" s="358"/>
      <c r="E30" s="353"/>
    </row>
    <row r="31" spans="1:5" ht="14.4" customHeight="1" thickBot="1" x14ac:dyDescent="0.35">
      <c r="A31" s="344" t="s">
        <v>241</v>
      </c>
      <c r="B31" s="340"/>
      <c r="C31" s="360"/>
      <c r="D31" s="360"/>
      <c r="E31" s="354"/>
    </row>
  </sheetData>
  <mergeCells count="1">
    <mergeCell ref="A1:E1"/>
  </mergeCells>
  <conditionalFormatting sqref="E22:E23 E17 E19 E26 E8 E10:E11">
    <cfRule type="cellIs" dxfId="83" priority="16" operator="lessThan">
      <formula>1</formula>
    </cfRule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2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80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9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8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7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27:E28 E4 E7 E14 E20">
    <cfRule type="cellIs" dxfId="76" priority="20" operator="greaterThan">
      <formula>1</formula>
    </cfRule>
    <cfRule type="iconSet" priority="2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09" customWidth="1"/>
    <col min="3" max="3" width="0.109375" style="69" hidden="1" customWidth="1"/>
    <col min="4" max="4" width="7.77734375" style="309" customWidth="1"/>
    <col min="5" max="5" width="5.4414062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5.44140625" style="69" hidden="1" customWidth="1"/>
    <col min="10" max="10" width="7.77734375" style="309" customWidth="1"/>
    <col min="11" max="11" width="5.44140625" style="69" hidden="1" customWidth="1"/>
    <col min="12" max="12" width="7.77734375" style="309" customWidth="1"/>
    <col min="13" max="13" width="7.77734375" style="91" customWidth="1"/>
    <col min="14" max="14" width="7.77734375" style="309" customWidth="1"/>
    <col min="15" max="15" width="5" style="69" hidden="1" customWidth="1"/>
    <col min="16" max="16" width="7.77734375" style="309" customWidth="1"/>
    <col min="17" max="17" width="5" style="69" hidden="1" customWidth="1"/>
    <col min="18" max="18" width="7.77734375" style="309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404" t="s">
        <v>199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</row>
    <row r="2" spans="1:19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  <c r="N2" s="298"/>
      <c r="O2" s="148"/>
      <c r="P2" s="298"/>
      <c r="Q2" s="148"/>
      <c r="R2" s="298"/>
      <c r="S2" s="268"/>
    </row>
    <row r="3" spans="1:19" ht="14.4" customHeight="1" thickBot="1" x14ac:dyDescent="0.35">
      <c r="A3" s="382" t="s">
        <v>203</v>
      </c>
      <c r="B3" s="383">
        <f>SUBTOTAL(9,B6:B1048576)</f>
        <v>15574041</v>
      </c>
      <c r="C3" s="384">
        <f t="shared" ref="C3:R3" si="0">SUBTOTAL(9,C6:C1048576)</f>
        <v>27</v>
      </c>
      <c r="D3" s="384">
        <f t="shared" si="0"/>
        <v>14502914</v>
      </c>
      <c r="E3" s="384">
        <f t="shared" si="0"/>
        <v>42.84335391771296</v>
      </c>
      <c r="F3" s="384">
        <f t="shared" si="0"/>
        <v>12689145</v>
      </c>
      <c r="G3" s="385">
        <f>IF(B3&lt;&gt;0,F3/B3,"")</f>
        <v>0.81476252695109763</v>
      </c>
      <c r="H3" s="383">
        <f t="shared" si="0"/>
        <v>10359122.160000002</v>
      </c>
      <c r="I3" s="384">
        <f t="shared" si="0"/>
        <v>26</v>
      </c>
      <c r="J3" s="384">
        <f t="shared" si="0"/>
        <v>13558286.949999999</v>
      </c>
      <c r="K3" s="384">
        <f t="shared" si="0"/>
        <v>-10.143581541452635</v>
      </c>
      <c r="L3" s="384">
        <f t="shared" si="0"/>
        <v>11657406.129999999</v>
      </c>
      <c r="M3" s="386">
        <f>IF(H3&lt;&gt;0,L3/H3,"")</f>
        <v>1.1253276049792231</v>
      </c>
      <c r="N3" s="387">
        <f t="shared" si="0"/>
        <v>2069222.68</v>
      </c>
      <c r="O3" s="384">
        <f t="shared" si="0"/>
        <v>1</v>
      </c>
      <c r="P3" s="384">
        <f t="shared" si="0"/>
        <v>0</v>
      </c>
      <c r="Q3" s="384">
        <f t="shared" si="0"/>
        <v>0</v>
      </c>
      <c r="R3" s="384">
        <f t="shared" si="0"/>
        <v>445794</v>
      </c>
      <c r="S3" s="386">
        <f>IF(N3&lt;&gt;0,R3/N3,"")</f>
        <v>0.21544032177339173</v>
      </c>
    </row>
    <row r="4" spans="1:19" ht="14.4" customHeight="1" x14ac:dyDescent="0.3">
      <c r="A4" s="456" t="s">
        <v>170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  <c r="N4" s="457" t="s">
        <v>164</v>
      </c>
      <c r="O4" s="458"/>
      <c r="P4" s="458"/>
      <c r="Q4" s="458"/>
      <c r="R4" s="458"/>
      <c r="S4" s="459"/>
    </row>
    <row r="5" spans="1:19" ht="14.4" customHeight="1" thickBot="1" x14ac:dyDescent="0.35">
      <c r="A5" s="629"/>
      <c r="B5" s="630">
        <v>2011</v>
      </c>
      <c r="C5" s="631"/>
      <c r="D5" s="631">
        <v>2012</v>
      </c>
      <c r="E5" s="631"/>
      <c r="F5" s="631">
        <v>2013</v>
      </c>
      <c r="G5" s="632" t="s">
        <v>5</v>
      </c>
      <c r="H5" s="630">
        <v>2011</v>
      </c>
      <c r="I5" s="631"/>
      <c r="J5" s="631">
        <v>2012</v>
      </c>
      <c r="K5" s="631"/>
      <c r="L5" s="631">
        <v>2013</v>
      </c>
      <c r="M5" s="632" t="s">
        <v>5</v>
      </c>
      <c r="N5" s="630">
        <v>2011</v>
      </c>
      <c r="O5" s="631"/>
      <c r="P5" s="631">
        <v>2012</v>
      </c>
      <c r="Q5" s="631"/>
      <c r="R5" s="631">
        <v>2013</v>
      </c>
      <c r="S5" s="632" t="s">
        <v>5</v>
      </c>
    </row>
    <row r="6" spans="1:19" ht="14.4" customHeight="1" x14ac:dyDescent="0.3">
      <c r="A6" s="586" t="s">
        <v>2126</v>
      </c>
      <c r="B6" s="646">
        <v>788284</v>
      </c>
      <c r="C6" s="554">
        <v>1</v>
      </c>
      <c r="D6" s="646">
        <v>864187</v>
      </c>
      <c r="E6" s="554">
        <v>1.0962889009544783</v>
      </c>
      <c r="F6" s="646">
        <v>916044</v>
      </c>
      <c r="G6" s="575">
        <v>1.1620735673944924</v>
      </c>
      <c r="H6" s="646">
        <v>1307873.0400000003</v>
      </c>
      <c r="I6" s="554">
        <v>1</v>
      </c>
      <c r="J6" s="646">
        <v>1389199.7300000002</v>
      </c>
      <c r="K6" s="554">
        <v>1.0621824041881007</v>
      </c>
      <c r="L6" s="646">
        <v>1163698.9600000004</v>
      </c>
      <c r="M6" s="575">
        <v>0.88976446826979494</v>
      </c>
      <c r="N6" s="646"/>
      <c r="O6" s="554"/>
      <c r="P6" s="646"/>
      <c r="Q6" s="554"/>
      <c r="R6" s="646"/>
      <c r="S6" s="606"/>
    </row>
    <row r="7" spans="1:19" ht="14.4" customHeight="1" x14ac:dyDescent="0.3">
      <c r="A7" s="587" t="s">
        <v>2127</v>
      </c>
      <c r="B7" s="647">
        <v>734197</v>
      </c>
      <c r="C7" s="560">
        <v>1</v>
      </c>
      <c r="D7" s="647">
        <v>445482</v>
      </c>
      <c r="E7" s="560">
        <v>0.60676085573762906</v>
      </c>
      <c r="F7" s="647">
        <v>738060</v>
      </c>
      <c r="G7" s="576">
        <v>1.0052615306246144</v>
      </c>
      <c r="H7" s="647">
        <v>458524.06000000017</v>
      </c>
      <c r="I7" s="560">
        <v>1</v>
      </c>
      <c r="J7" s="647">
        <v>538219.72</v>
      </c>
      <c r="K7" s="560">
        <v>1.1738091126559418</v>
      </c>
      <c r="L7" s="647">
        <v>789451.51000000013</v>
      </c>
      <c r="M7" s="576">
        <v>1.7217231959430872</v>
      </c>
      <c r="N7" s="647"/>
      <c r="O7" s="560"/>
      <c r="P7" s="647"/>
      <c r="Q7" s="560"/>
      <c r="R7" s="647"/>
      <c r="S7" s="607"/>
    </row>
    <row r="8" spans="1:19" ht="14.4" customHeight="1" x14ac:dyDescent="0.3">
      <c r="A8" s="587" t="s">
        <v>2128</v>
      </c>
      <c r="B8" s="647">
        <v>2102804</v>
      </c>
      <c r="C8" s="560">
        <v>1</v>
      </c>
      <c r="D8" s="647">
        <v>1771249</v>
      </c>
      <c r="E8" s="560">
        <v>0.84232719739928208</v>
      </c>
      <c r="F8" s="647">
        <v>1234036</v>
      </c>
      <c r="G8" s="576">
        <v>0.58685260252500948</v>
      </c>
      <c r="H8" s="647">
        <v>1426090.3299999998</v>
      </c>
      <c r="I8" s="560">
        <v>1</v>
      </c>
      <c r="J8" s="647">
        <v>1942264.1299999997</v>
      </c>
      <c r="K8" s="560">
        <v>1.3619502840328495</v>
      </c>
      <c r="L8" s="647">
        <v>1271201.7099999997</v>
      </c>
      <c r="M8" s="576">
        <v>0.89138933436285195</v>
      </c>
      <c r="N8" s="647"/>
      <c r="O8" s="560"/>
      <c r="P8" s="647"/>
      <c r="Q8" s="560"/>
      <c r="R8" s="647"/>
      <c r="S8" s="607"/>
    </row>
    <row r="9" spans="1:19" ht="14.4" customHeight="1" x14ac:dyDescent="0.3">
      <c r="A9" s="587" t="s">
        <v>2129</v>
      </c>
      <c r="B9" s="647">
        <v>1241529</v>
      </c>
      <c r="C9" s="560">
        <v>1</v>
      </c>
      <c r="D9" s="647">
        <v>1251069</v>
      </c>
      <c r="E9" s="560">
        <v>1.0076840734288124</v>
      </c>
      <c r="F9" s="647">
        <v>1396859</v>
      </c>
      <c r="G9" s="576">
        <v>1.1251118580395625</v>
      </c>
      <c r="H9" s="647">
        <v>765436.8600000001</v>
      </c>
      <c r="I9" s="560">
        <v>1</v>
      </c>
      <c r="J9" s="647">
        <v>1015085.67</v>
      </c>
      <c r="K9" s="560">
        <v>1.3261520617128366</v>
      </c>
      <c r="L9" s="647">
        <v>1121296.2400000002</v>
      </c>
      <c r="M9" s="576">
        <v>1.4649101690765194</v>
      </c>
      <c r="N9" s="647"/>
      <c r="O9" s="560"/>
      <c r="P9" s="647"/>
      <c r="Q9" s="560"/>
      <c r="R9" s="647"/>
      <c r="S9" s="607"/>
    </row>
    <row r="10" spans="1:19" ht="14.4" customHeight="1" x14ac:dyDescent="0.3">
      <c r="A10" s="587" t="s">
        <v>2130</v>
      </c>
      <c r="B10" s="647">
        <v>73911</v>
      </c>
      <c r="C10" s="560">
        <v>1</v>
      </c>
      <c r="D10" s="647">
        <v>66869</v>
      </c>
      <c r="E10" s="560">
        <v>0.90472324823098049</v>
      </c>
      <c r="F10" s="647">
        <v>17072</v>
      </c>
      <c r="G10" s="576">
        <v>0.23098050357862834</v>
      </c>
      <c r="H10" s="647">
        <v>49870.350000000006</v>
      </c>
      <c r="I10" s="560">
        <v>1</v>
      </c>
      <c r="J10" s="647">
        <v>91779.31</v>
      </c>
      <c r="K10" s="560">
        <v>1.8403582489394998</v>
      </c>
      <c r="L10" s="647">
        <v>15978.4</v>
      </c>
      <c r="M10" s="576">
        <v>0.32039879407303135</v>
      </c>
      <c r="N10" s="647"/>
      <c r="O10" s="560"/>
      <c r="P10" s="647"/>
      <c r="Q10" s="560"/>
      <c r="R10" s="647"/>
      <c r="S10" s="607"/>
    </row>
    <row r="11" spans="1:19" ht="14.4" customHeight="1" x14ac:dyDescent="0.3">
      <c r="A11" s="587" t="s">
        <v>2131</v>
      </c>
      <c r="B11" s="647">
        <v>41804</v>
      </c>
      <c r="C11" s="560">
        <v>1</v>
      </c>
      <c r="D11" s="647">
        <v>30684</v>
      </c>
      <c r="E11" s="560">
        <v>0.73399674672280169</v>
      </c>
      <c r="F11" s="647">
        <v>2164</v>
      </c>
      <c r="G11" s="576">
        <v>5.176538130322457E-2</v>
      </c>
      <c r="H11" s="647">
        <v>43953.29</v>
      </c>
      <c r="I11" s="560">
        <v>1</v>
      </c>
      <c r="J11" s="647">
        <v>30870.97</v>
      </c>
      <c r="K11" s="560">
        <v>0.7023585720204335</v>
      </c>
      <c r="L11" s="647">
        <v>28378.799999999999</v>
      </c>
      <c r="M11" s="576">
        <v>0.6456581520973742</v>
      </c>
      <c r="N11" s="647"/>
      <c r="O11" s="560"/>
      <c r="P11" s="647"/>
      <c r="Q11" s="560"/>
      <c r="R11" s="647"/>
      <c r="S11" s="607"/>
    </row>
    <row r="12" spans="1:19" ht="14.4" customHeight="1" x14ac:dyDescent="0.3">
      <c r="A12" s="587" t="s">
        <v>2132</v>
      </c>
      <c r="B12" s="647">
        <v>20873</v>
      </c>
      <c r="C12" s="560">
        <v>1</v>
      </c>
      <c r="D12" s="647">
        <v>16117</v>
      </c>
      <c r="E12" s="560">
        <v>0.77214583433143291</v>
      </c>
      <c r="F12" s="647">
        <v>14328</v>
      </c>
      <c r="G12" s="576">
        <v>0.68643702390648209</v>
      </c>
      <c r="H12" s="647">
        <v>4005</v>
      </c>
      <c r="I12" s="560">
        <v>1</v>
      </c>
      <c r="J12" s="647">
        <v>17718.07</v>
      </c>
      <c r="K12" s="560">
        <v>4.4239875156054929</v>
      </c>
      <c r="L12" s="647">
        <v>14400.16</v>
      </c>
      <c r="M12" s="576">
        <v>3.5955455680399502</v>
      </c>
      <c r="N12" s="647"/>
      <c r="O12" s="560"/>
      <c r="P12" s="647"/>
      <c r="Q12" s="560"/>
      <c r="R12" s="647"/>
      <c r="S12" s="607"/>
    </row>
    <row r="13" spans="1:19" ht="14.4" customHeight="1" x14ac:dyDescent="0.3">
      <c r="A13" s="587" t="s">
        <v>2133</v>
      </c>
      <c r="B13" s="647">
        <v>20542</v>
      </c>
      <c r="C13" s="560">
        <v>1</v>
      </c>
      <c r="D13" s="647">
        <v>38174</v>
      </c>
      <c r="E13" s="560">
        <v>1.8583390127543569</v>
      </c>
      <c r="F13" s="647">
        <v>16569</v>
      </c>
      <c r="G13" s="576">
        <v>0.80659137377081103</v>
      </c>
      <c r="H13" s="647">
        <v>16124.92</v>
      </c>
      <c r="I13" s="560">
        <v>1</v>
      </c>
      <c r="J13" s="647">
        <v>44016.149999999994</v>
      </c>
      <c r="K13" s="560">
        <v>2.7296972636143306</v>
      </c>
      <c r="L13" s="647">
        <v>15661.1</v>
      </c>
      <c r="M13" s="576">
        <v>0.97123582628626992</v>
      </c>
      <c r="N13" s="647"/>
      <c r="O13" s="560"/>
      <c r="P13" s="647"/>
      <c r="Q13" s="560"/>
      <c r="R13" s="647"/>
      <c r="S13" s="607"/>
    </row>
    <row r="14" spans="1:19" ht="14.4" customHeight="1" x14ac:dyDescent="0.3">
      <c r="A14" s="587" t="s">
        <v>2134</v>
      </c>
      <c r="B14" s="647"/>
      <c r="C14" s="560"/>
      <c r="D14" s="647"/>
      <c r="E14" s="560"/>
      <c r="F14" s="647">
        <v>1383</v>
      </c>
      <c r="G14" s="576"/>
      <c r="H14" s="647"/>
      <c r="I14" s="560"/>
      <c r="J14" s="647"/>
      <c r="K14" s="560"/>
      <c r="L14" s="647">
        <v>205.5</v>
      </c>
      <c r="M14" s="576"/>
      <c r="N14" s="647"/>
      <c r="O14" s="560"/>
      <c r="P14" s="647"/>
      <c r="Q14" s="560"/>
      <c r="R14" s="647"/>
      <c r="S14" s="607"/>
    </row>
    <row r="15" spans="1:19" ht="14.4" customHeight="1" x14ac:dyDescent="0.3">
      <c r="A15" s="587" t="s">
        <v>2135</v>
      </c>
      <c r="B15" s="647">
        <v>136747</v>
      </c>
      <c r="C15" s="560">
        <v>1</v>
      </c>
      <c r="D15" s="647">
        <v>200191</v>
      </c>
      <c r="E15" s="560">
        <v>1.4639516771848742</v>
      </c>
      <c r="F15" s="647">
        <v>92098</v>
      </c>
      <c r="G15" s="576">
        <v>0.67349192304035921</v>
      </c>
      <c r="H15" s="647">
        <v>57555.220000000008</v>
      </c>
      <c r="I15" s="560">
        <v>1</v>
      </c>
      <c r="J15" s="647">
        <v>198479.53000000003</v>
      </c>
      <c r="K15" s="560">
        <v>3.4485061476613241</v>
      </c>
      <c r="L15" s="647">
        <v>117214.28000000001</v>
      </c>
      <c r="M15" s="576">
        <v>2.036553417743864</v>
      </c>
      <c r="N15" s="647"/>
      <c r="O15" s="560"/>
      <c r="P15" s="647"/>
      <c r="Q15" s="560"/>
      <c r="R15" s="647"/>
      <c r="S15" s="607"/>
    </row>
    <row r="16" spans="1:19" ht="14.4" customHeight="1" x14ac:dyDescent="0.3">
      <c r="A16" s="587" t="s">
        <v>2136</v>
      </c>
      <c r="B16" s="647">
        <v>12960</v>
      </c>
      <c r="C16" s="560">
        <v>1</v>
      </c>
      <c r="D16" s="647">
        <v>32396</v>
      </c>
      <c r="E16" s="560">
        <v>2.4996913580246916</v>
      </c>
      <c r="F16" s="647">
        <v>25047</v>
      </c>
      <c r="G16" s="576">
        <v>1.9326388888888888</v>
      </c>
      <c r="H16" s="647">
        <v>15682.46</v>
      </c>
      <c r="I16" s="560">
        <v>1</v>
      </c>
      <c r="J16" s="647">
        <v>46739.600000000006</v>
      </c>
      <c r="K16" s="560">
        <v>2.9803742525088546</v>
      </c>
      <c r="L16" s="647">
        <v>25284.560000000001</v>
      </c>
      <c r="M16" s="576">
        <v>1.6122827668618318</v>
      </c>
      <c r="N16" s="647"/>
      <c r="O16" s="560"/>
      <c r="P16" s="647"/>
      <c r="Q16" s="560"/>
      <c r="R16" s="647"/>
      <c r="S16" s="607"/>
    </row>
    <row r="17" spans="1:19" ht="14.4" customHeight="1" x14ac:dyDescent="0.3">
      <c r="A17" s="587" t="s">
        <v>2137</v>
      </c>
      <c r="B17" s="647">
        <v>106731</v>
      </c>
      <c r="C17" s="560">
        <v>1</v>
      </c>
      <c r="D17" s="647">
        <v>106768</v>
      </c>
      <c r="E17" s="560">
        <v>1.0003466659171187</v>
      </c>
      <c r="F17" s="647">
        <v>48230</v>
      </c>
      <c r="G17" s="576">
        <v>0.45188370763883035</v>
      </c>
      <c r="H17" s="647">
        <v>77965.760000000009</v>
      </c>
      <c r="I17" s="560">
        <v>1</v>
      </c>
      <c r="J17" s="647">
        <v>85275.540000000023</v>
      </c>
      <c r="K17" s="560">
        <v>1.0937562848101527</v>
      </c>
      <c r="L17" s="647">
        <v>30779.469999999998</v>
      </c>
      <c r="M17" s="576">
        <v>0.39478188887019117</v>
      </c>
      <c r="N17" s="647"/>
      <c r="O17" s="560"/>
      <c r="P17" s="647"/>
      <c r="Q17" s="560"/>
      <c r="R17" s="647"/>
      <c r="S17" s="607"/>
    </row>
    <row r="18" spans="1:19" ht="14.4" customHeight="1" x14ac:dyDescent="0.3">
      <c r="A18" s="587" t="s">
        <v>2138</v>
      </c>
      <c r="B18" s="647">
        <v>146110</v>
      </c>
      <c r="C18" s="560">
        <v>1</v>
      </c>
      <c r="D18" s="647">
        <v>199556</v>
      </c>
      <c r="E18" s="560">
        <v>1.365792895763466</v>
      </c>
      <c r="F18" s="647">
        <v>145674</v>
      </c>
      <c r="G18" s="576">
        <v>0.99701594688932993</v>
      </c>
      <c r="H18" s="647">
        <v>51443.080000000009</v>
      </c>
      <c r="I18" s="560">
        <v>1</v>
      </c>
      <c r="J18" s="647">
        <v>219741.06000000003</v>
      </c>
      <c r="K18" s="560">
        <v>4.2715377850626357</v>
      </c>
      <c r="L18" s="647">
        <v>143985.84000000005</v>
      </c>
      <c r="M18" s="576">
        <v>2.7989350559880948</v>
      </c>
      <c r="N18" s="647"/>
      <c r="O18" s="560"/>
      <c r="P18" s="647"/>
      <c r="Q18" s="560"/>
      <c r="R18" s="647"/>
      <c r="S18" s="607"/>
    </row>
    <row r="19" spans="1:19" ht="14.4" customHeight="1" x14ac:dyDescent="0.3">
      <c r="A19" s="587" t="s">
        <v>2139</v>
      </c>
      <c r="B19" s="647">
        <v>2158</v>
      </c>
      <c r="C19" s="560">
        <v>1</v>
      </c>
      <c r="D19" s="647">
        <v>14158</v>
      </c>
      <c r="E19" s="560">
        <v>6.5607043558850791</v>
      </c>
      <c r="F19" s="647"/>
      <c r="G19" s="576"/>
      <c r="H19" s="647">
        <v>4779</v>
      </c>
      <c r="I19" s="560">
        <v>1</v>
      </c>
      <c r="J19" s="647">
        <v>14370.91</v>
      </c>
      <c r="K19" s="560">
        <v>3.0070956267001465</v>
      </c>
      <c r="L19" s="647"/>
      <c r="M19" s="576"/>
      <c r="N19" s="647"/>
      <c r="O19" s="560"/>
      <c r="P19" s="647"/>
      <c r="Q19" s="560"/>
      <c r="R19" s="647"/>
      <c r="S19" s="607"/>
    </row>
    <row r="20" spans="1:19" ht="14.4" customHeight="1" x14ac:dyDescent="0.3">
      <c r="A20" s="587" t="s">
        <v>2140</v>
      </c>
      <c r="B20" s="647">
        <v>2194274</v>
      </c>
      <c r="C20" s="560">
        <v>1</v>
      </c>
      <c r="D20" s="647">
        <v>1917169</v>
      </c>
      <c r="E20" s="560">
        <v>0.87371449509040344</v>
      </c>
      <c r="F20" s="647">
        <v>1789958</v>
      </c>
      <c r="G20" s="576">
        <v>0.8157404225725684</v>
      </c>
      <c r="H20" s="647">
        <v>1265650.1500000004</v>
      </c>
      <c r="I20" s="560">
        <v>1</v>
      </c>
      <c r="J20" s="647">
        <v>1841655.89</v>
      </c>
      <c r="K20" s="560">
        <v>1.4551066027211386</v>
      </c>
      <c r="L20" s="647">
        <v>1900801.9499999993</v>
      </c>
      <c r="M20" s="576">
        <v>1.5018383634687664</v>
      </c>
      <c r="N20" s="647"/>
      <c r="O20" s="560"/>
      <c r="P20" s="647"/>
      <c r="Q20" s="560"/>
      <c r="R20" s="647"/>
      <c r="S20" s="607"/>
    </row>
    <row r="21" spans="1:19" ht="14.4" customHeight="1" x14ac:dyDescent="0.3">
      <c r="A21" s="587" t="s">
        <v>2141</v>
      </c>
      <c r="B21" s="647">
        <v>251731</v>
      </c>
      <c r="C21" s="560">
        <v>1</v>
      </c>
      <c r="D21" s="647">
        <v>169249</v>
      </c>
      <c r="E21" s="560">
        <v>0.67234071290385367</v>
      </c>
      <c r="F21" s="647">
        <v>156378</v>
      </c>
      <c r="G21" s="576">
        <v>0.62121073685799522</v>
      </c>
      <c r="H21" s="647">
        <v>545537.24</v>
      </c>
      <c r="I21" s="560">
        <v>1</v>
      </c>
      <c r="J21" s="647">
        <v>221242.46000000002</v>
      </c>
      <c r="K21" s="560">
        <v>0.40554969262959945</v>
      </c>
      <c r="L21" s="647">
        <v>177608.91</v>
      </c>
      <c r="M21" s="576">
        <v>0.32556697687585912</v>
      </c>
      <c r="N21" s="647"/>
      <c r="O21" s="560"/>
      <c r="P21" s="647"/>
      <c r="Q21" s="560"/>
      <c r="R21" s="647"/>
      <c r="S21" s="607"/>
    </row>
    <row r="22" spans="1:19" ht="14.4" customHeight="1" x14ac:dyDescent="0.3">
      <c r="A22" s="587" t="s">
        <v>2142</v>
      </c>
      <c r="B22" s="647">
        <v>2235</v>
      </c>
      <c r="C22" s="560">
        <v>1</v>
      </c>
      <c r="D22" s="647">
        <v>14355</v>
      </c>
      <c r="E22" s="560">
        <v>6.4228187919463089</v>
      </c>
      <c r="F22" s="647">
        <v>3423</v>
      </c>
      <c r="G22" s="576">
        <v>1.5315436241610738</v>
      </c>
      <c r="H22" s="647">
        <v>679.5</v>
      </c>
      <c r="I22" s="560">
        <v>1</v>
      </c>
      <c r="J22" s="647">
        <v>5697.72</v>
      </c>
      <c r="K22" s="560">
        <v>8.3851655629139081</v>
      </c>
      <c r="L22" s="647">
        <v>8882.0300000000007</v>
      </c>
      <c r="M22" s="576">
        <v>13.071420161883738</v>
      </c>
      <c r="N22" s="647"/>
      <c r="O22" s="560"/>
      <c r="P22" s="647"/>
      <c r="Q22" s="560"/>
      <c r="R22" s="647"/>
      <c r="S22" s="607"/>
    </row>
    <row r="23" spans="1:19" ht="14.4" customHeight="1" x14ac:dyDescent="0.3">
      <c r="A23" s="587" t="s">
        <v>2143</v>
      </c>
      <c r="B23" s="647">
        <v>12110</v>
      </c>
      <c r="C23" s="560">
        <v>1</v>
      </c>
      <c r="D23" s="647">
        <v>16526</v>
      </c>
      <c r="E23" s="560">
        <v>1.3646573080099091</v>
      </c>
      <c r="F23" s="647"/>
      <c r="G23" s="576"/>
      <c r="H23" s="647">
        <v>14350.32</v>
      </c>
      <c r="I23" s="560">
        <v>1</v>
      </c>
      <c r="J23" s="647">
        <v>12572.48</v>
      </c>
      <c r="K23" s="560">
        <v>0.87611147347236851</v>
      </c>
      <c r="L23" s="647"/>
      <c r="M23" s="576"/>
      <c r="N23" s="647"/>
      <c r="O23" s="560"/>
      <c r="P23" s="647"/>
      <c r="Q23" s="560"/>
      <c r="R23" s="647"/>
      <c r="S23" s="607"/>
    </row>
    <row r="24" spans="1:19" ht="14.4" customHeight="1" x14ac:dyDescent="0.3">
      <c r="A24" s="587" t="s">
        <v>2144</v>
      </c>
      <c r="B24" s="647">
        <v>17659</v>
      </c>
      <c r="C24" s="560">
        <v>1</v>
      </c>
      <c r="D24" s="647">
        <v>4173</v>
      </c>
      <c r="E24" s="560">
        <v>0.23631009683447535</v>
      </c>
      <c r="F24" s="647">
        <v>685</v>
      </c>
      <c r="G24" s="576">
        <v>3.8790418483492836E-2</v>
      </c>
      <c r="H24" s="647">
        <v>2814.59</v>
      </c>
      <c r="I24" s="560">
        <v>1</v>
      </c>
      <c r="J24" s="647">
        <v>5120.75</v>
      </c>
      <c r="K24" s="560">
        <v>1.8193591251301253</v>
      </c>
      <c r="L24" s="647">
        <v>1951</v>
      </c>
      <c r="M24" s="576">
        <v>0.69317378374825456</v>
      </c>
      <c r="N24" s="647"/>
      <c r="O24" s="560"/>
      <c r="P24" s="647"/>
      <c r="Q24" s="560"/>
      <c r="R24" s="647"/>
      <c r="S24" s="607"/>
    </row>
    <row r="25" spans="1:19" ht="14.4" customHeight="1" x14ac:dyDescent="0.3">
      <c r="A25" s="587" t="s">
        <v>2145</v>
      </c>
      <c r="B25" s="647">
        <v>1906138</v>
      </c>
      <c r="C25" s="560">
        <v>1</v>
      </c>
      <c r="D25" s="647">
        <v>1428873</v>
      </c>
      <c r="E25" s="560">
        <v>0.74961676436858193</v>
      </c>
      <c r="F25" s="647">
        <v>759988</v>
      </c>
      <c r="G25" s="576">
        <v>0.39870565509947337</v>
      </c>
      <c r="H25" s="647">
        <v>1015688.1199999999</v>
      </c>
      <c r="I25" s="560">
        <v>1</v>
      </c>
      <c r="J25" s="647">
        <v>1410688.96</v>
      </c>
      <c r="K25" s="560">
        <v>1.3888997343003284</v>
      </c>
      <c r="L25" s="647">
        <v>788345.53999999992</v>
      </c>
      <c r="M25" s="576">
        <v>0.77616890901510205</v>
      </c>
      <c r="N25" s="647"/>
      <c r="O25" s="560"/>
      <c r="P25" s="647"/>
      <c r="Q25" s="560"/>
      <c r="R25" s="647"/>
      <c r="S25" s="607"/>
    </row>
    <row r="26" spans="1:19" ht="14.4" customHeight="1" x14ac:dyDescent="0.3">
      <c r="A26" s="587" t="s">
        <v>2146</v>
      </c>
      <c r="B26" s="647">
        <v>3787455</v>
      </c>
      <c r="C26" s="560">
        <v>1</v>
      </c>
      <c r="D26" s="647">
        <v>3871558</v>
      </c>
      <c r="E26" s="560">
        <v>1.0222056763710723</v>
      </c>
      <c r="F26" s="647">
        <v>3507973</v>
      </c>
      <c r="G26" s="576">
        <v>0.92620849620655554</v>
      </c>
      <c r="H26" s="647">
        <v>-34073.59000000028</v>
      </c>
      <c r="I26" s="560">
        <v>1</v>
      </c>
      <c r="J26" s="647">
        <v>2222796.5699999998</v>
      </c>
      <c r="K26" s="560">
        <v>-65.235173927959494</v>
      </c>
      <c r="L26" s="647">
        <v>1597957.58</v>
      </c>
      <c r="M26" s="576">
        <v>-46.897247398938205</v>
      </c>
      <c r="N26" s="647">
        <v>2069222.68</v>
      </c>
      <c r="O26" s="560">
        <v>1</v>
      </c>
      <c r="P26" s="647"/>
      <c r="Q26" s="560"/>
      <c r="R26" s="647">
        <v>445794</v>
      </c>
      <c r="S26" s="607">
        <v>0.21544032177339173</v>
      </c>
    </row>
    <row r="27" spans="1:19" ht="14.4" customHeight="1" x14ac:dyDescent="0.3">
      <c r="A27" s="587" t="s">
        <v>2147</v>
      </c>
      <c r="B27" s="647">
        <v>165220</v>
      </c>
      <c r="C27" s="560">
        <v>1</v>
      </c>
      <c r="D27" s="647">
        <v>28316</v>
      </c>
      <c r="E27" s="560">
        <v>0.1713836097324779</v>
      </c>
      <c r="F27" s="647">
        <v>71640</v>
      </c>
      <c r="G27" s="576">
        <v>0.43360367994189564</v>
      </c>
      <c r="H27" s="647">
        <v>69003.839999999997</v>
      </c>
      <c r="I27" s="560">
        <v>1</v>
      </c>
      <c r="J27" s="647">
        <v>31832.12</v>
      </c>
      <c r="K27" s="560">
        <v>0.46130939959283424</v>
      </c>
      <c r="L27" s="647">
        <v>72587.37000000001</v>
      </c>
      <c r="M27" s="576">
        <v>1.051932327244397</v>
      </c>
      <c r="N27" s="647"/>
      <c r="O27" s="560"/>
      <c r="P27" s="647"/>
      <c r="Q27" s="560"/>
      <c r="R27" s="647"/>
      <c r="S27" s="607"/>
    </row>
    <row r="28" spans="1:19" ht="14.4" customHeight="1" x14ac:dyDescent="0.3">
      <c r="A28" s="587" t="s">
        <v>2148</v>
      </c>
      <c r="B28" s="647">
        <v>33044</v>
      </c>
      <c r="C28" s="560">
        <v>1</v>
      </c>
      <c r="D28" s="647">
        <v>10495</v>
      </c>
      <c r="E28" s="560">
        <v>0.31760682726062223</v>
      </c>
      <c r="F28" s="647"/>
      <c r="G28" s="576"/>
      <c r="H28" s="647"/>
      <c r="I28" s="560"/>
      <c r="J28" s="647">
        <v>7750.21</v>
      </c>
      <c r="K28" s="560"/>
      <c r="L28" s="647"/>
      <c r="M28" s="576"/>
      <c r="N28" s="647"/>
      <c r="O28" s="560"/>
      <c r="P28" s="647"/>
      <c r="Q28" s="560"/>
      <c r="R28" s="647"/>
      <c r="S28" s="607"/>
    </row>
    <row r="29" spans="1:19" ht="14.4" customHeight="1" x14ac:dyDescent="0.3">
      <c r="A29" s="587" t="s">
        <v>2149</v>
      </c>
      <c r="B29" s="647">
        <v>250568</v>
      </c>
      <c r="C29" s="560">
        <v>1</v>
      </c>
      <c r="D29" s="647">
        <v>161923</v>
      </c>
      <c r="E29" s="560">
        <v>0.64622377957281052</v>
      </c>
      <c r="F29" s="647"/>
      <c r="G29" s="576"/>
      <c r="H29" s="647">
        <v>90511.599999999991</v>
      </c>
      <c r="I29" s="560">
        <v>1</v>
      </c>
      <c r="J29" s="647">
        <v>72390.39</v>
      </c>
      <c r="K29" s="560">
        <v>0.79979129746905375</v>
      </c>
      <c r="L29" s="647"/>
      <c r="M29" s="576"/>
      <c r="N29" s="647"/>
      <c r="O29" s="560"/>
      <c r="P29" s="647"/>
      <c r="Q29" s="560"/>
      <c r="R29" s="647"/>
      <c r="S29" s="607"/>
    </row>
    <row r="30" spans="1:19" ht="14.4" customHeight="1" x14ac:dyDescent="0.3">
      <c r="A30" s="587" t="s">
        <v>2150</v>
      </c>
      <c r="B30" s="647">
        <v>85144</v>
      </c>
      <c r="C30" s="560">
        <v>1</v>
      </c>
      <c r="D30" s="647">
        <v>10502</v>
      </c>
      <c r="E30" s="560">
        <v>0.12334398195997369</v>
      </c>
      <c r="F30" s="647">
        <v>41569</v>
      </c>
      <c r="G30" s="576">
        <v>0.48821995677910363</v>
      </c>
      <c r="H30" s="647">
        <v>71914.720000000001</v>
      </c>
      <c r="I30" s="560">
        <v>1</v>
      </c>
      <c r="J30" s="647">
        <v>31175.26</v>
      </c>
      <c r="K30" s="560">
        <v>0.43350318265857113</v>
      </c>
      <c r="L30" s="647">
        <v>51841.68</v>
      </c>
      <c r="M30" s="576">
        <v>0.72087717229518522</v>
      </c>
      <c r="N30" s="647"/>
      <c r="O30" s="560"/>
      <c r="P30" s="647"/>
      <c r="Q30" s="560"/>
      <c r="R30" s="647"/>
      <c r="S30" s="607"/>
    </row>
    <row r="31" spans="1:19" ht="14.4" customHeight="1" x14ac:dyDescent="0.3">
      <c r="A31" s="587" t="s">
        <v>2151</v>
      </c>
      <c r="B31" s="647">
        <v>31995</v>
      </c>
      <c r="C31" s="560">
        <v>1</v>
      </c>
      <c r="D31" s="647">
        <v>248512</v>
      </c>
      <c r="E31" s="560">
        <v>7.7672136271292391</v>
      </c>
      <c r="F31" s="647">
        <v>79700</v>
      </c>
      <c r="G31" s="576">
        <v>2.4910142209720267</v>
      </c>
      <c r="H31" s="647">
        <v>40875</v>
      </c>
      <c r="I31" s="560">
        <v>1</v>
      </c>
      <c r="J31" s="647">
        <v>324587.24999999994</v>
      </c>
      <c r="K31" s="560">
        <v>7.9409724770642187</v>
      </c>
      <c r="L31" s="647">
        <v>124177.48000000003</v>
      </c>
      <c r="M31" s="576">
        <v>3.0379811620795114</v>
      </c>
      <c r="N31" s="647"/>
      <c r="O31" s="560"/>
      <c r="P31" s="647"/>
      <c r="Q31" s="560"/>
      <c r="R31" s="647"/>
      <c r="S31" s="607"/>
    </row>
    <row r="32" spans="1:19" ht="14.4" customHeight="1" x14ac:dyDescent="0.3">
      <c r="A32" s="587" t="s">
        <v>2152</v>
      </c>
      <c r="B32" s="647">
        <v>1378778</v>
      </c>
      <c r="C32" s="560">
        <v>1</v>
      </c>
      <c r="D32" s="647">
        <v>1548102</v>
      </c>
      <c r="E32" s="560">
        <v>1.1228072974764611</v>
      </c>
      <c r="F32" s="647">
        <v>1599038</v>
      </c>
      <c r="G32" s="576">
        <v>1.1597501555725431</v>
      </c>
      <c r="H32" s="647">
        <v>2973017.3000000003</v>
      </c>
      <c r="I32" s="560">
        <v>1</v>
      </c>
      <c r="J32" s="647">
        <v>1692187.8399999996</v>
      </c>
      <c r="K32" s="560">
        <v>0.56918196876957272</v>
      </c>
      <c r="L32" s="647">
        <v>2159679.89</v>
      </c>
      <c r="M32" s="576">
        <v>0.72642695015599135</v>
      </c>
      <c r="N32" s="647"/>
      <c r="O32" s="560"/>
      <c r="P32" s="647"/>
      <c r="Q32" s="560"/>
      <c r="R32" s="647"/>
      <c r="S32" s="607"/>
    </row>
    <row r="33" spans="1:19" ht="14.4" customHeight="1" x14ac:dyDescent="0.3">
      <c r="A33" s="587" t="s">
        <v>2153</v>
      </c>
      <c r="B33" s="647">
        <v>29040</v>
      </c>
      <c r="C33" s="560">
        <v>1</v>
      </c>
      <c r="D33" s="647">
        <v>18596</v>
      </c>
      <c r="E33" s="560">
        <v>0.64035812672176307</v>
      </c>
      <c r="F33" s="647">
        <v>13519</v>
      </c>
      <c r="G33" s="576">
        <v>0.46553030303030302</v>
      </c>
      <c r="H33" s="647">
        <v>23850</v>
      </c>
      <c r="I33" s="560">
        <v>1</v>
      </c>
      <c r="J33" s="647">
        <v>27066.799999999999</v>
      </c>
      <c r="K33" s="560">
        <v>1.1348763102725365</v>
      </c>
      <c r="L33" s="647">
        <v>18138.5</v>
      </c>
      <c r="M33" s="576">
        <v>0.76052410901467504</v>
      </c>
      <c r="N33" s="647"/>
      <c r="O33" s="560"/>
      <c r="P33" s="647"/>
      <c r="Q33" s="560"/>
      <c r="R33" s="647"/>
      <c r="S33" s="607"/>
    </row>
    <row r="34" spans="1:19" ht="14.4" customHeight="1" thickBot="1" x14ac:dyDescent="0.35">
      <c r="A34" s="649" t="s">
        <v>2154</v>
      </c>
      <c r="B34" s="648"/>
      <c r="C34" s="566"/>
      <c r="D34" s="648">
        <v>17665</v>
      </c>
      <c r="E34" s="566"/>
      <c r="F34" s="648">
        <v>17710</v>
      </c>
      <c r="G34" s="577"/>
      <c r="H34" s="648"/>
      <c r="I34" s="566"/>
      <c r="J34" s="648">
        <v>17761.86</v>
      </c>
      <c r="K34" s="566"/>
      <c r="L34" s="648">
        <v>17897.670000000002</v>
      </c>
      <c r="M34" s="577"/>
      <c r="N34" s="648"/>
      <c r="O34" s="566"/>
      <c r="P34" s="648"/>
      <c r="Q34" s="566"/>
      <c r="R34" s="648"/>
      <c r="S34" s="6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9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92" t="s">
        <v>200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4">
      <c r="A2" s="521" t="s">
        <v>245</v>
      </c>
      <c r="B2" s="110"/>
      <c r="C2" s="110"/>
      <c r="D2" s="110"/>
      <c r="E2" s="1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4"/>
      <c r="Q2" s="310"/>
    </row>
    <row r="3" spans="1:17" ht="14.4" customHeight="1" thickBot="1" x14ac:dyDescent="0.35">
      <c r="E3" s="163" t="s">
        <v>203</v>
      </c>
      <c r="F3" s="311">
        <f t="shared" ref="F3:O3" si="0">SUBTOTAL(9,F6:F1048576)</f>
        <v>1371422.5700000003</v>
      </c>
      <c r="G3" s="312">
        <f t="shared" si="0"/>
        <v>28002385.84</v>
      </c>
      <c r="H3" s="312"/>
      <c r="I3" s="312"/>
      <c r="J3" s="312">
        <f t="shared" si="0"/>
        <v>1414573.9600000004</v>
      </c>
      <c r="K3" s="312">
        <f t="shared" si="0"/>
        <v>28061200.949999992</v>
      </c>
      <c r="L3" s="312"/>
      <c r="M3" s="312"/>
      <c r="N3" s="312">
        <f t="shared" si="0"/>
        <v>1153820.4300000002</v>
      </c>
      <c r="O3" s="312">
        <f t="shared" si="0"/>
        <v>24792345.129999995</v>
      </c>
      <c r="P3" s="112">
        <f>IF(G3=0,0,O3/G3)</f>
        <v>0.88536545677423595</v>
      </c>
      <c r="Q3" s="313">
        <f>IF(N3=0,0,O3/N3)</f>
        <v>21.487178147816287</v>
      </c>
    </row>
    <row r="4" spans="1:17" ht="14.4" customHeight="1" x14ac:dyDescent="0.3">
      <c r="A4" s="462" t="s">
        <v>109</v>
      </c>
      <c r="B4" s="461" t="s">
        <v>157</v>
      </c>
      <c r="C4" s="462" t="s">
        <v>158</v>
      </c>
      <c r="D4" s="463" t="s">
        <v>159</v>
      </c>
      <c r="E4" s="464" t="s">
        <v>118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160</v>
      </c>
    </row>
    <row r="5" spans="1:17" ht="14.4" customHeight="1" thickBot="1" x14ac:dyDescent="0.35">
      <c r="A5" s="638"/>
      <c r="B5" s="637"/>
      <c r="C5" s="638"/>
      <c r="D5" s="639"/>
      <c r="E5" s="640"/>
      <c r="F5" s="650" t="s">
        <v>128</v>
      </c>
      <c r="G5" s="651" t="s">
        <v>17</v>
      </c>
      <c r="H5" s="652"/>
      <c r="I5" s="652"/>
      <c r="J5" s="650" t="s">
        <v>128</v>
      </c>
      <c r="K5" s="651" t="s">
        <v>17</v>
      </c>
      <c r="L5" s="652"/>
      <c r="M5" s="652"/>
      <c r="N5" s="650" t="s">
        <v>128</v>
      </c>
      <c r="O5" s="651" t="s">
        <v>17</v>
      </c>
      <c r="P5" s="653"/>
      <c r="Q5" s="645"/>
    </row>
    <row r="6" spans="1:17" ht="14.4" customHeight="1" x14ac:dyDescent="0.3">
      <c r="A6" s="553" t="s">
        <v>2155</v>
      </c>
      <c r="B6" s="554" t="s">
        <v>816</v>
      </c>
      <c r="C6" s="554" t="s">
        <v>1941</v>
      </c>
      <c r="D6" s="554" t="s">
        <v>1942</v>
      </c>
      <c r="E6" s="554" t="s">
        <v>1943</v>
      </c>
      <c r="F6" s="557"/>
      <c r="G6" s="557"/>
      <c r="H6" s="557"/>
      <c r="I6" s="557"/>
      <c r="J6" s="557"/>
      <c r="K6" s="557"/>
      <c r="L6" s="557"/>
      <c r="M6" s="557"/>
      <c r="N6" s="557">
        <v>0.45</v>
      </c>
      <c r="O6" s="557">
        <v>890.11</v>
      </c>
      <c r="P6" s="575"/>
      <c r="Q6" s="558">
        <v>1978.0222222222221</v>
      </c>
    </row>
    <row r="7" spans="1:17" ht="14.4" customHeight="1" x14ac:dyDescent="0.3">
      <c r="A7" s="559" t="s">
        <v>2155</v>
      </c>
      <c r="B7" s="560" t="s">
        <v>816</v>
      </c>
      <c r="C7" s="560" t="s">
        <v>1941</v>
      </c>
      <c r="D7" s="560" t="s">
        <v>1949</v>
      </c>
      <c r="E7" s="560" t="s">
        <v>1948</v>
      </c>
      <c r="F7" s="563">
        <v>0.2</v>
      </c>
      <c r="G7" s="563">
        <v>256.68</v>
      </c>
      <c r="H7" s="563">
        <v>1</v>
      </c>
      <c r="I7" s="563">
        <v>1283.3999999999999</v>
      </c>
      <c r="J7" s="563">
        <v>0.2</v>
      </c>
      <c r="K7" s="563">
        <v>216.53</v>
      </c>
      <c r="L7" s="563">
        <v>0.84357955430886711</v>
      </c>
      <c r="M7" s="563">
        <v>1082.6499999999999</v>
      </c>
      <c r="N7" s="563">
        <v>0.4</v>
      </c>
      <c r="O7" s="563">
        <v>433.06</v>
      </c>
      <c r="P7" s="576">
        <v>1.6871591086177342</v>
      </c>
      <c r="Q7" s="564">
        <v>1082.6499999999999</v>
      </c>
    </row>
    <row r="8" spans="1:17" ht="14.4" customHeight="1" x14ac:dyDescent="0.3">
      <c r="A8" s="559" t="s">
        <v>2155</v>
      </c>
      <c r="B8" s="560" t="s">
        <v>816</v>
      </c>
      <c r="C8" s="560" t="s">
        <v>1941</v>
      </c>
      <c r="D8" s="560" t="s">
        <v>1950</v>
      </c>
      <c r="E8" s="560" t="s">
        <v>1948</v>
      </c>
      <c r="F8" s="563">
        <v>1.45</v>
      </c>
      <c r="G8" s="563">
        <v>3267.97</v>
      </c>
      <c r="H8" s="563">
        <v>1</v>
      </c>
      <c r="I8" s="563">
        <v>2253.7724137931032</v>
      </c>
      <c r="J8" s="563">
        <v>4.9000000000000004</v>
      </c>
      <c r="K8" s="563">
        <v>10610.07</v>
      </c>
      <c r="L8" s="563">
        <v>3.2466852510885964</v>
      </c>
      <c r="M8" s="563">
        <v>2165.3204081632653</v>
      </c>
      <c r="N8" s="563">
        <v>5.7</v>
      </c>
      <c r="O8" s="563">
        <v>12407.85</v>
      </c>
      <c r="P8" s="576">
        <v>3.796806580231765</v>
      </c>
      <c r="Q8" s="564">
        <v>2176.8157894736842</v>
      </c>
    </row>
    <row r="9" spans="1:17" ht="14.4" customHeight="1" x14ac:dyDescent="0.3">
      <c r="A9" s="559" t="s">
        <v>2155</v>
      </c>
      <c r="B9" s="560" t="s">
        <v>816</v>
      </c>
      <c r="C9" s="560" t="s">
        <v>1941</v>
      </c>
      <c r="D9" s="560" t="s">
        <v>1951</v>
      </c>
      <c r="E9" s="560" t="s">
        <v>1952</v>
      </c>
      <c r="F9" s="563">
        <v>0.05</v>
      </c>
      <c r="G9" s="563">
        <v>42.15</v>
      </c>
      <c r="H9" s="563">
        <v>1</v>
      </c>
      <c r="I9" s="563">
        <v>842.99999999999989</v>
      </c>
      <c r="J9" s="563">
        <v>0.1</v>
      </c>
      <c r="K9" s="563">
        <v>93.66</v>
      </c>
      <c r="L9" s="563">
        <v>2.2220640569395016</v>
      </c>
      <c r="M9" s="563">
        <v>936.59999999999991</v>
      </c>
      <c r="N9" s="563">
        <v>0.15</v>
      </c>
      <c r="O9" s="563">
        <v>141.31</v>
      </c>
      <c r="P9" s="576">
        <v>3.3525504151838672</v>
      </c>
      <c r="Q9" s="564">
        <v>942.06666666666672</v>
      </c>
    </row>
    <row r="10" spans="1:17" ht="14.4" customHeight="1" x14ac:dyDescent="0.3">
      <c r="A10" s="559" t="s">
        <v>2155</v>
      </c>
      <c r="B10" s="560" t="s">
        <v>816</v>
      </c>
      <c r="C10" s="560" t="s">
        <v>1958</v>
      </c>
      <c r="D10" s="560" t="s">
        <v>1961</v>
      </c>
      <c r="E10" s="560" t="s">
        <v>1962</v>
      </c>
      <c r="F10" s="563">
        <v>740</v>
      </c>
      <c r="G10" s="563">
        <v>910.2</v>
      </c>
      <c r="H10" s="563">
        <v>1</v>
      </c>
      <c r="I10" s="563">
        <v>1.23</v>
      </c>
      <c r="J10" s="563"/>
      <c r="K10" s="563"/>
      <c r="L10" s="563"/>
      <c r="M10" s="563"/>
      <c r="N10" s="563">
        <v>100</v>
      </c>
      <c r="O10" s="563">
        <v>191</v>
      </c>
      <c r="P10" s="576">
        <v>0.20984399033179521</v>
      </c>
      <c r="Q10" s="564">
        <v>1.91</v>
      </c>
    </row>
    <row r="11" spans="1:17" ht="14.4" customHeight="1" x14ac:dyDescent="0.3">
      <c r="A11" s="559" t="s">
        <v>2155</v>
      </c>
      <c r="B11" s="560" t="s">
        <v>816</v>
      </c>
      <c r="C11" s="560" t="s">
        <v>1958</v>
      </c>
      <c r="D11" s="560" t="s">
        <v>1965</v>
      </c>
      <c r="E11" s="560" t="s">
        <v>1966</v>
      </c>
      <c r="F11" s="563">
        <v>10075</v>
      </c>
      <c r="G11" s="563">
        <v>45760.25</v>
      </c>
      <c r="H11" s="563">
        <v>1</v>
      </c>
      <c r="I11" s="563">
        <v>4.5419602977667495</v>
      </c>
      <c r="J11" s="563">
        <v>14990</v>
      </c>
      <c r="K11" s="563">
        <v>69483.3</v>
      </c>
      <c r="L11" s="563">
        <v>1.5184204631749172</v>
      </c>
      <c r="M11" s="563">
        <v>4.6353102068045366</v>
      </c>
      <c r="N11" s="563">
        <v>13725</v>
      </c>
      <c r="O11" s="563">
        <v>67003.100000000006</v>
      </c>
      <c r="P11" s="576">
        <v>1.4642205844592195</v>
      </c>
      <c r="Q11" s="564">
        <v>4.8818287795992719</v>
      </c>
    </row>
    <row r="12" spans="1:17" ht="14.4" customHeight="1" x14ac:dyDescent="0.3">
      <c r="A12" s="559" t="s">
        <v>2155</v>
      </c>
      <c r="B12" s="560" t="s">
        <v>816</v>
      </c>
      <c r="C12" s="560" t="s">
        <v>1958</v>
      </c>
      <c r="D12" s="560" t="s">
        <v>1973</v>
      </c>
      <c r="E12" s="560" t="s">
        <v>1974</v>
      </c>
      <c r="F12" s="563">
        <v>168400</v>
      </c>
      <c r="G12" s="563">
        <v>892723</v>
      </c>
      <c r="H12" s="563">
        <v>1</v>
      </c>
      <c r="I12" s="563">
        <v>5.3012054631828978</v>
      </c>
      <c r="J12" s="563">
        <v>157600</v>
      </c>
      <c r="K12" s="563">
        <v>857362</v>
      </c>
      <c r="L12" s="563">
        <v>0.96038972895287789</v>
      </c>
      <c r="M12" s="563">
        <v>5.4401142131979698</v>
      </c>
      <c r="N12" s="563">
        <v>111100</v>
      </c>
      <c r="O12" s="563">
        <v>616839.5</v>
      </c>
      <c r="P12" s="576">
        <v>0.69096405043893794</v>
      </c>
      <c r="Q12" s="564">
        <v>5.5521107110711068</v>
      </c>
    </row>
    <row r="13" spans="1:17" ht="14.4" customHeight="1" x14ac:dyDescent="0.3">
      <c r="A13" s="559" t="s">
        <v>2155</v>
      </c>
      <c r="B13" s="560" t="s">
        <v>816</v>
      </c>
      <c r="C13" s="560" t="s">
        <v>1958</v>
      </c>
      <c r="D13" s="560" t="s">
        <v>1977</v>
      </c>
      <c r="E13" s="560" t="s">
        <v>1978</v>
      </c>
      <c r="F13" s="563"/>
      <c r="G13" s="563"/>
      <c r="H13" s="563"/>
      <c r="I13" s="563"/>
      <c r="J13" s="563">
        <v>1000</v>
      </c>
      <c r="K13" s="563">
        <v>7926</v>
      </c>
      <c r="L13" s="563"/>
      <c r="M13" s="563">
        <v>7.9260000000000002</v>
      </c>
      <c r="N13" s="563">
        <v>450</v>
      </c>
      <c r="O13" s="563">
        <v>3595.5</v>
      </c>
      <c r="P13" s="576"/>
      <c r="Q13" s="564">
        <v>7.99</v>
      </c>
    </row>
    <row r="14" spans="1:17" ht="14.4" customHeight="1" x14ac:dyDescent="0.3">
      <c r="A14" s="559" t="s">
        <v>2155</v>
      </c>
      <c r="B14" s="560" t="s">
        <v>816</v>
      </c>
      <c r="C14" s="560" t="s">
        <v>1958</v>
      </c>
      <c r="D14" s="560" t="s">
        <v>1979</v>
      </c>
      <c r="E14" s="560" t="s">
        <v>1980</v>
      </c>
      <c r="F14" s="563"/>
      <c r="G14" s="563"/>
      <c r="H14" s="563"/>
      <c r="I14" s="563"/>
      <c r="J14" s="563"/>
      <c r="K14" s="563"/>
      <c r="L14" s="563"/>
      <c r="M14" s="563"/>
      <c r="N14" s="563">
        <v>179</v>
      </c>
      <c r="O14" s="563">
        <v>1657.54</v>
      </c>
      <c r="P14" s="576"/>
      <c r="Q14" s="564">
        <v>9.26</v>
      </c>
    </row>
    <row r="15" spans="1:17" ht="14.4" customHeight="1" x14ac:dyDescent="0.3">
      <c r="A15" s="559" t="s">
        <v>2155</v>
      </c>
      <c r="B15" s="560" t="s">
        <v>816</v>
      </c>
      <c r="C15" s="560" t="s">
        <v>1958</v>
      </c>
      <c r="D15" s="560" t="s">
        <v>1985</v>
      </c>
      <c r="E15" s="560" t="s">
        <v>1986</v>
      </c>
      <c r="F15" s="563">
        <v>140</v>
      </c>
      <c r="G15" s="563">
        <v>5511.8</v>
      </c>
      <c r="H15" s="563">
        <v>1</v>
      </c>
      <c r="I15" s="563">
        <v>39.370000000000005</v>
      </c>
      <c r="J15" s="563"/>
      <c r="K15" s="563"/>
      <c r="L15" s="563"/>
      <c r="M15" s="563"/>
      <c r="N15" s="563"/>
      <c r="O15" s="563"/>
      <c r="P15" s="576"/>
      <c r="Q15" s="564"/>
    </row>
    <row r="16" spans="1:17" ht="14.4" customHeight="1" x14ac:dyDescent="0.3">
      <c r="A16" s="559" t="s">
        <v>2155</v>
      </c>
      <c r="B16" s="560" t="s">
        <v>816</v>
      </c>
      <c r="C16" s="560" t="s">
        <v>1958</v>
      </c>
      <c r="D16" s="560" t="s">
        <v>1989</v>
      </c>
      <c r="E16" s="560" t="s">
        <v>1990</v>
      </c>
      <c r="F16" s="563">
        <v>1982</v>
      </c>
      <c r="G16" s="563">
        <v>27748</v>
      </c>
      <c r="H16" s="563">
        <v>1</v>
      </c>
      <c r="I16" s="563">
        <v>14</v>
      </c>
      <c r="J16" s="563"/>
      <c r="K16" s="563"/>
      <c r="L16" s="563"/>
      <c r="M16" s="563"/>
      <c r="N16" s="563"/>
      <c r="O16" s="563"/>
      <c r="P16" s="576"/>
      <c r="Q16" s="564"/>
    </row>
    <row r="17" spans="1:17" ht="14.4" customHeight="1" x14ac:dyDescent="0.3">
      <c r="A17" s="559" t="s">
        <v>2155</v>
      </c>
      <c r="B17" s="560" t="s">
        <v>816</v>
      </c>
      <c r="C17" s="560" t="s">
        <v>1958</v>
      </c>
      <c r="D17" s="560" t="s">
        <v>1995</v>
      </c>
      <c r="E17" s="560" t="s">
        <v>1996</v>
      </c>
      <c r="F17" s="563">
        <v>46</v>
      </c>
      <c r="G17" s="563">
        <v>95810.540000000008</v>
      </c>
      <c r="H17" s="563">
        <v>1</v>
      </c>
      <c r="I17" s="563">
        <v>2082.8378260869567</v>
      </c>
      <c r="J17" s="563">
        <v>60</v>
      </c>
      <c r="K17" s="563">
        <v>132288.32999999999</v>
      </c>
      <c r="L17" s="563">
        <v>1.3807283624536504</v>
      </c>
      <c r="M17" s="563">
        <v>2204.8054999999999</v>
      </c>
      <c r="N17" s="563">
        <v>58</v>
      </c>
      <c r="O17" s="563">
        <v>132001.44</v>
      </c>
      <c r="P17" s="576">
        <v>1.3777340154851438</v>
      </c>
      <c r="Q17" s="564">
        <v>2275.886896551724</v>
      </c>
    </row>
    <row r="18" spans="1:17" ht="14.4" customHeight="1" x14ac:dyDescent="0.3">
      <c r="A18" s="559" t="s">
        <v>2155</v>
      </c>
      <c r="B18" s="560" t="s">
        <v>816</v>
      </c>
      <c r="C18" s="560" t="s">
        <v>1958</v>
      </c>
      <c r="D18" s="560" t="s">
        <v>1997</v>
      </c>
      <c r="E18" s="560" t="s">
        <v>1998</v>
      </c>
      <c r="F18" s="563">
        <v>737</v>
      </c>
      <c r="G18" s="563">
        <v>117134.73</v>
      </c>
      <c r="H18" s="563">
        <v>1</v>
      </c>
      <c r="I18" s="563">
        <v>158.93450474898236</v>
      </c>
      <c r="J18" s="563">
        <v>554</v>
      </c>
      <c r="K18" s="563">
        <v>103149.29999999999</v>
      </c>
      <c r="L18" s="563">
        <v>0.88060389945834161</v>
      </c>
      <c r="M18" s="563">
        <v>186.19007220216605</v>
      </c>
      <c r="N18" s="563">
        <v>347</v>
      </c>
      <c r="O18" s="563">
        <v>67252.070000000007</v>
      </c>
      <c r="P18" s="576">
        <v>0.57414286949737292</v>
      </c>
      <c r="Q18" s="564">
        <v>193.81000000000003</v>
      </c>
    </row>
    <row r="19" spans="1:17" ht="14.4" customHeight="1" x14ac:dyDescent="0.3">
      <c r="A19" s="559" t="s">
        <v>2155</v>
      </c>
      <c r="B19" s="560" t="s">
        <v>816</v>
      </c>
      <c r="C19" s="560" t="s">
        <v>1958</v>
      </c>
      <c r="D19" s="560" t="s">
        <v>1999</v>
      </c>
      <c r="E19" s="560" t="s">
        <v>2000</v>
      </c>
      <c r="F19" s="563">
        <v>2735</v>
      </c>
      <c r="G19" s="563">
        <v>6071.7000000000007</v>
      </c>
      <c r="H19" s="563">
        <v>1</v>
      </c>
      <c r="I19" s="563">
        <v>2.2200000000000002</v>
      </c>
      <c r="J19" s="563"/>
      <c r="K19" s="563"/>
      <c r="L19" s="563"/>
      <c r="M19" s="563"/>
      <c r="N19" s="563">
        <v>2681</v>
      </c>
      <c r="O19" s="563">
        <v>8259.3700000000008</v>
      </c>
      <c r="P19" s="576">
        <v>1.3603060098489714</v>
      </c>
      <c r="Q19" s="564">
        <v>3.0807049608355093</v>
      </c>
    </row>
    <row r="20" spans="1:17" ht="14.4" customHeight="1" x14ac:dyDescent="0.3">
      <c r="A20" s="559" t="s">
        <v>2155</v>
      </c>
      <c r="B20" s="560" t="s">
        <v>816</v>
      </c>
      <c r="C20" s="560" t="s">
        <v>1958</v>
      </c>
      <c r="D20" s="560" t="s">
        <v>2001</v>
      </c>
      <c r="E20" s="560" t="s">
        <v>2002</v>
      </c>
      <c r="F20" s="563">
        <v>900</v>
      </c>
      <c r="G20" s="563">
        <v>4806</v>
      </c>
      <c r="H20" s="563">
        <v>1</v>
      </c>
      <c r="I20" s="563">
        <v>5.34</v>
      </c>
      <c r="J20" s="563"/>
      <c r="K20" s="563"/>
      <c r="L20" s="563"/>
      <c r="M20" s="563"/>
      <c r="N20" s="563">
        <v>1350</v>
      </c>
      <c r="O20" s="563">
        <v>8437</v>
      </c>
      <c r="P20" s="576">
        <v>1.7555139409071994</v>
      </c>
      <c r="Q20" s="564">
        <v>6.2496296296296299</v>
      </c>
    </row>
    <row r="21" spans="1:17" ht="14.4" customHeight="1" x14ac:dyDescent="0.3">
      <c r="A21" s="559" t="s">
        <v>2155</v>
      </c>
      <c r="B21" s="560" t="s">
        <v>816</v>
      </c>
      <c r="C21" s="560" t="s">
        <v>1958</v>
      </c>
      <c r="D21" s="560" t="s">
        <v>2007</v>
      </c>
      <c r="E21" s="560" t="s">
        <v>2008</v>
      </c>
      <c r="F21" s="563">
        <v>3224</v>
      </c>
      <c r="G21" s="563">
        <v>107830.01999999999</v>
      </c>
      <c r="H21" s="563">
        <v>1</v>
      </c>
      <c r="I21" s="563">
        <v>33.446035980148878</v>
      </c>
      <c r="J21" s="563">
        <v>6473</v>
      </c>
      <c r="K21" s="563">
        <v>208070.54</v>
      </c>
      <c r="L21" s="563">
        <v>1.9296160753749283</v>
      </c>
      <c r="M21" s="563">
        <v>32.144375096554924</v>
      </c>
      <c r="N21" s="563">
        <v>7359</v>
      </c>
      <c r="O21" s="563">
        <v>244590.11</v>
      </c>
      <c r="P21" s="576">
        <v>2.2682932823345485</v>
      </c>
      <c r="Q21" s="564">
        <v>33.236867780948494</v>
      </c>
    </row>
    <row r="22" spans="1:17" ht="14.4" customHeight="1" x14ac:dyDescent="0.3">
      <c r="A22" s="559" t="s">
        <v>2155</v>
      </c>
      <c r="B22" s="560" t="s">
        <v>816</v>
      </c>
      <c r="C22" s="560" t="s">
        <v>2026</v>
      </c>
      <c r="D22" s="560" t="s">
        <v>2031</v>
      </c>
      <c r="E22" s="560" t="s">
        <v>2032</v>
      </c>
      <c r="F22" s="563"/>
      <c r="G22" s="563"/>
      <c r="H22" s="563"/>
      <c r="I22" s="563"/>
      <c r="J22" s="563">
        <v>1</v>
      </c>
      <c r="K22" s="563">
        <v>34</v>
      </c>
      <c r="L22" s="563"/>
      <c r="M22" s="563">
        <v>34</v>
      </c>
      <c r="N22" s="563"/>
      <c r="O22" s="563"/>
      <c r="P22" s="576"/>
      <c r="Q22" s="564"/>
    </row>
    <row r="23" spans="1:17" ht="14.4" customHeight="1" x14ac:dyDescent="0.3">
      <c r="A23" s="559" t="s">
        <v>2155</v>
      </c>
      <c r="B23" s="560" t="s">
        <v>816</v>
      </c>
      <c r="C23" s="560" t="s">
        <v>2026</v>
      </c>
      <c r="D23" s="560" t="s">
        <v>2035</v>
      </c>
      <c r="E23" s="560" t="s">
        <v>2036</v>
      </c>
      <c r="F23" s="563">
        <v>4</v>
      </c>
      <c r="G23" s="563">
        <v>5124</v>
      </c>
      <c r="H23" s="563">
        <v>1</v>
      </c>
      <c r="I23" s="563">
        <v>1281</v>
      </c>
      <c r="J23" s="563"/>
      <c r="K23" s="563"/>
      <c r="L23" s="563"/>
      <c r="M23" s="563"/>
      <c r="N23" s="563">
        <v>4</v>
      </c>
      <c r="O23" s="563">
        <v>5144</v>
      </c>
      <c r="P23" s="576">
        <v>1.0039032006245121</v>
      </c>
      <c r="Q23" s="564">
        <v>1286</v>
      </c>
    </row>
    <row r="24" spans="1:17" ht="14.4" customHeight="1" x14ac:dyDescent="0.3">
      <c r="A24" s="559" t="s">
        <v>2155</v>
      </c>
      <c r="B24" s="560" t="s">
        <v>816</v>
      </c>
      <c r="C24" s="560" t="s">
        <v>2026</v>
      </c>
      <c r="D24" s="560" t="s">
        <v>2037</v>
      </c>
      <c r="E24" s="560" t="s">
        <v>2038</v>
      </c>
      <c r="F24" s="563">
        <v>240</v>
      </c>
      <c r="G24" s="563">
        <v>419760</v>
      </c>
      <c r="H24" s="563">
        <v>1</v>
      </c>
      <c r="I24" s="563">
        <v>1749</v>
      </c>
      <c r="J24" s="563">
        <v>247</v>
      </c>
      <c r="K24" s="563">
        <v>432497</v>
      </c>
      <c r="L24" s="563">
        <v>1.0303435296359824</v>
      </c>
      <c r="M24" s="563">
        <v>1751</v>
      </c>
      <c r="N24" s="563">
        <v>264</v>
      </c>
      <c r="O24" s="563">
        <v>463056</v>
      </c>
      <c r="P24" s="576">
        <v>1.1031446540880503</v>
      </c>
      <c r="Q24" s="564">
        <v>1754</v>
      </c>
    </row>
    <row r="25" spans="1:17" ht="14.4" customHeight="1" x14ac:dyDescent="0.3">
      <c r="A25" s="559" t="s">
        <v>2155</v>
      </c>
      <c r="B25" s="560" t="s">
        <v>816</v>
      </c>
      <c r="C25" s="560" t="s">
        <v>2026</v>
      </c>
      <c r="D25" s="560" t="s">
        <v>2039</v>
      </c>
      <c r="E25" s="560" t="s">
        <v>2040</v>
      </c>
      <c r="F25" s="563">
        <v>3</v>
      </c>
      <c r="G25" s="563">
        <v>6696</v>
      </c>
      <c r="H25" s="563">
        <v>1</v>
      </c>
      <c r="I25" s="563">
        <v>2232</v>
      </c>
      <c r="J25" s="563"/>
      <c r="K25" s="563"/>
      <c r="L25" s="563"/>
      <c r="M25" s="563"/>
      <c r="N25" s="563"/>
      <c r="O25" s="563"/>
      <c r="P25" s="576"/>
      <c r="Q25" s="564"/>
    </row>
    <row r="26" spans="1:17" ht="14.4" customHeight="1" x14ac:dyDescent="0.3">
      <c r="A26" s="559" t="s">
        <v>2155</v>
      </c>
      <c r="B26" s="560" t="s">
        <v>816</v>
      </c>
      <c r="C26" s="560" t="s">
        <v>2026</v>
      </c>
      <c r="D26" s="560" t="s">
        <v>2041</v>
      </c>
      <c r="E26" s="560" t="s">
        <v>2042</v>
      </c>
      <c r="F26" s="563">
        <v>5</v>
      </c>
      <c r="G26" s="563">
        <v>2085</v>
      </c>
      <c r="H26" s="563">
        <v>1</v>
      </c>
      <c r="I26" s="563">
        <v>417</v>
      </c>
      <c r="J26" s="563">
        <v>22</v>
      </c>
      <c r="K26" s="563">
        <v>9218</v>
      </c>
      <c r="L26" s="563">
        <v>4.4211031175059956</v>
      </c>
      <c r="M26" s="563">
        <v>419</v>
      </c>
      <c r="N26" s="563">
        <v>16</v>
      </c>
      <c r="O26" s="563">
        <v>6720</v>
      </c>
      <c r="P26" s="576">
        <v>3.2230215827338129</v>
      </c>
      <c r="Q26" s="564">
        <v>420</v>
      </c>
    </row>
    <row r="27" spans="1:17" ht="14.4" customHeight="1" x14ac:dyDescent="0.3">
      <c r="A27" s="559" t="s">
        <v>2155</v>
      </c>
      <c r="B27" s="560" t="s">
        <v>816</v>
      </c>
      <c r="C27" s="560" t="s">
        <v>2026</v>
      </c>
      <c r="D27" s="560" t="s">
        <v>2043</v>
      </c>
      <c r="E27" s="560" t="s">
        <v>2044</v>
      </c>
      <c r="F27" s="563">
        <v>68</v>
      </c>
      <c r="G27" s="563">
        <v>39168</v>
      </c>
      <c r="H27" s="563">
        <v>1</v>
      </c>
      <c r="I27" s="563">
        <v>576</v>
      </c>
      <c r="J27" s="563">
        <v>58</v>
      </c>
      <c r="K27" s="563">
        <v>33524</v>
      </c>
      <c r="L27" s="563">
        <v>0.85590277777777779</v>
      </c>
      <c r="M27" s="563">
        <v>578</v>
      </c>
      <c r="N27" s="563">
        <v>57</v>
      </c>
      <c r="O27" s="563">
        <v>33060</v>
      </c>
      <c r="P27" s="576">
        <v>0.84405637254901966</v>
      </c>
      <c r="Q27" s="564">
        <v>580</v>
      </c>
    </row>
    <row r="28" spans="1:17" ht="14.4" customHeight="1" x14ac:dyDescent="0.3">
      <c r="A28" s="559" t="s">
        <v>2155</v>
      </c>
      <c r="B28" s="560" t="s">
        <v>816</v>
      </c>
      <c r="C28" s="560" t="s">
        <v>2026</v>
      </c>
      <c r="D28" s="560" t="s">
        <v>2045</v>
      </c>
      <c r="E28" s="560" t="s">
        <v>2046</v>
      </c>
      <c r="F28" s="563">
        <v>46</v>
      </c>
      <c r="G28" s="563">
        <v>29946</v>
      </c>
      <c r="H28" s="563">
        <v>1</v>
      </c>
      <c r="I28" s="563">
        <v>651</v>
      </c>
      <c r="J28" s="563">
        <v>60</v>
      </c>
      <c r="K28" s="563">
        <v>39180</v>
      </c>
      <c r="L28" s="563">
        <v>1.3083550390703267</v>
      </c>
      <c r="M28" s="563">
        <v>653</v>
      </c>
      <c r="N28" s="563">
        <v>58</v>
      </c>
      <c r="O28" s="563">
        <v>37932</v>
      </c>
      <c r="P28" s="576">
        <v>1.2666800240432778</v>
      </c>
      <c r="Q28" s="564">
        <v>654</v>
      </c>
    </row>
    <row r="29" spans="1:17" ht="14.4" customHeight="1" x14ac:dyDescent="0.3">
      <c r="A29" s="559" t="s">
        <v>2155</v>
      </c>
      <c r="B29" s="560" t="s">
        <v>816</v>
      </c>
      <c r="C29" s="560" t="s">
        <v>2026</v>
      </c>
      <c r="D29" s="560" t="s">
        <v>2047</v>
      </c>
      <c r="E29" s="560" t="s">
        <v>2048</v>
      </c>
      <c r="F29" s="563"/>
      <c r="G29" s="563"/>
      <c r="H29" s="563"/>
      <c r="I29" s="563"/>
      <c r="J29" s="563"/>
      <c r="K29" s="563"/>
      <c r="L29" s="563"/>
      <c r="M29" s="563"/>
      <c r="N29" s="563">
        <v>1</v>
      </c>
      <c r="O29" s="563">
        <v>1840</v>
      </c>
      <c r="P29" s="576"/>
      <c r="Q29" s="564">
        <v>1840</v>
      </c>
    </row>
    <row r="30" spans="1:17" ht="14.4" customHeight="1" x14ac:dyDescent="0.3">
      <c r="A30" s="559" t="s">
        <v>2155</v>
      </c>
      <c r="B30" s="560" t="s">
        <v>816</v>
      </c>
      <c r="C30" s="560" t="s">
        <v>2026</v>
      </c>
      <c r="D30" s="560" t="s">
        <v>2049</v>
      </c>
      <c r="E30" s="560" t="s">
        <v>2050</v>
      </c>
      <c r="F30" s="563"/>
      <c r="G30" s="563"/>
      <c r="H30" s="563"/>
      <c r="I30" s="563"/>
      <c r="J30" s="563"/>
      <c r="K30" s="563"/>
      <c r="L30" s="563"/>
      <c r="M30" s="563"/>
      <c r="N30" s="563">
        <v>2</v>
      </c>
      <c r="O30" s="563">
        <v>2338</v>
      </c>
      <c r="P30" s="576"/>
      <c r="Q30" s="564">
        <v>1169</v>
      </c>
    </row>
    <row r="31" spans="1:17" ht="14.4" customHeight="1" x14ac:dyDescent="0.3">
      <c r="A31" s="559" t="s">
        <v>2155</v>
      </c>
      <c r="B31" s="560" t="s">
        <v>816</v>
      </c>
      <c r="C31" s="560" t="s">
        <v>2026</v>
      </c>
      <c r="D31" s="560" t="s">
        <v>2053</v>
      </c>
      <c r="E31" s="560" t="s">
        <v>2054</v>
      </c>
      <c r="F31" s="563">
        <v>198</v>
      </c>
      <c r="G31" s="563">
        <v>80982</v>
      </c>
      <c r="H31" s="563">
        <v>1</v>
      </c>
      <c r="I31" s="563">
        <v>409</v>
      </c>
      <c r="J31" s="563">
        <v>206</v>
      </c>
      <c r="K31" s="563">
        <v>84254</v>
      </c>
      <c r="L31" s="563">
        <v>1.0404040404040404</v>
      </c>
      <c r="M31" s="563">
        <v>409</v>
      </c>
      <c r="N31" s="563">
        <v>204</v>
      </c>
      <c r="O31" s="563">
        <v>83640</v>
      </c>
      <c r="P31" s="576">
        <v>1.0328221086167297</v>
      </c>
      <c r="Q31" s="564">
        <v>410</v>
      </c>
    </row>
    <row r="32" spans="1:17" ht="14.4" customHeight="1" x14ac:dyDescent="0.3">
      <c r="A32" s="559" t="s">
        <v>2155</v>
      </c>
      <c r="B32" s="560" t="s">
        <v>816</v>
      </c>
      <c r="C32" s="560" t="s">
        <v>2026</v>
      </c>
      <c r="D32" s="560" t="s">
        <v>2055</v>
      </c>
      <c r="E32" s="560" t="s">
        <v>2056</v>
      </c>
      <c r="F32" s="563">
        <v>4</v>
      </c>
      <c r="G32" s="563">
        <v>1668</v>
      </c>
      <c r="H32" s="563">
        <v>1</v>
      </c>
      <c r="I32" s="563">
        <v>417</v>
      </c>
      <c r="J32" s="563"/>
      <c r="K32" s="563"/>
      <c r="L32" s="563"/>
      <c r="M32" s="563"/>
      <c r="N32" s="563"/>
      <c r="O32" s="563"/>
      <c r="P32" s="576"/>
      <c r="Q32" s="564"/>
    </row>
    <row r="33" spans="1:17" ht="14.4" customHeight="1" x14ac:dyDescent="0.3">
      <c r="A33" s="559" t="s">
        <v>2155</v>
      </c>
      <c r="B33" s="560" t="s">
        <v>816</v>
      </c>
      <c r="C33" s="560" t="s">
        <v>2026</v>
      </c>
      <c r="D33" s="560" t="s">
        <v>2057</v>
      </c>
      <c r="E33" s="560" t="s">
        <v>2058</v>
      </c>
      <c r="F33" s="563">
        <v>60</v>
      </c>
      <c r="G33" s="563">
        <v>29160</v>
      </c>
      <c r="H33" s="563">
        <v>1</v>
      </c>
      <c r="I33" s="563">
        <v>486</v>
      </c>
      <c r="J33" s="563">
        <v>87</v>
      </c>
      <c r="K33" s="563">
        <v>42282</v>
      </c>
      <c r="L33" s="563">
        <v>1.45</v>
      </c>
      <c r="M33" s="563">
        <v>486</v>
      </c>
      <c r="N33" s="563">
        <v>86</v>
      </c>
      <c r="O33" s="563">
        <v>41882</v>
      </c>
      <c r="P33" s="576">
        <v>1.4362825788751714</v>
      </c>
      <c r="Q33" s="564">
        <v>487</v>
      </c>
    </row>
    <row r="34" spans="1:17" ht="14.4" customHeight="1" x14ac:dyDescent="0.3">
      <c r="A34" s="559" t="s">
        <v>2155</v>
      </c>
      <c r="B34" s="560" t="s">
        <v>816</v>
      </c>
      <c r="C34" s="560" t="s">
        <v>2026</v>
      </c>
      <c r="D34" s="560" t="s">
        <v>2059</v>
      </c>
      <c r="E34" s="560" t="s">
        <v>2060</v>
      </c>
      <c r="F34" s="563"/>
      <c r="G34" s="563"/>
      <c r="H34" s="563"/>
      <c r="I34" s="563"/>
      <c r="J34" s="563"/>
      <c r="K34" s="563"/>
      <c r="L34" s="563"/>
      <c r="M34" s="563"/>
      <c r="N34" s="563">
        <v>1</v>
      </c>
      <c r="O34" s="563">
        <v>1965</v>
      </c>
      <c r="P34" s="576"/>
      <c r="Q34" s="564">
        <v>1965</v>
      </c>
    </row>
    <row r="35" spans="1:17" ht="14.4" customHeight="1" x14ac:dyDescent="0.3">
      <c r="A35" s="559" t="s">
        <v>2155</v>
      </c>
      <c r="B35" s="560" t="s">
        <v>816</v>
      </c>
      <c r="C35" s="560" t="s">
        <v>2026</v>
      </c>
      <c r="D35" s="560" t="s">
        <v>2071</v>
      </c>
      <c r="E35" s="560" t="s">
        <v>1954</v>
      </c>
      <c r="F35" s="563">
        <v>8</v>
      </c>
      <c r="G35" s="563">
        <v>132176</v>
      </c>
      <c r="H35" s="563">
        <v>1</v>
      </c>
      <c r="I35" s="563">
        <v>16522</v>
      </c>
      <c r="J35" s="563">
        <v>13</v>
      </c>
      <c r="K35" s="563">
        <v>188790</v>
      </c>
      <c r="L35" s="563">
        <v>1.4283228422709116</v>
      </c>
      <c r="M35" s="563">
        <v>14522.307692307691</v>
      </c>
      <c r="N35" s="563"/>
      <c r="O35" s="563"/>
      <c r="P35" s="576"/>
      <c r="Q35" s="564"/>
    </row>
    <row r="36" spans="1:17" ht="14.4" customHeight="1" x14ac:dyDescent="0.3">
      <c r="A36" s="559" t="s">
        <v>2155</v>
      </c>
      <c r="B36" s="560" t="s">
        <v>816</v>
      </c>
      <c r="C36" s="560" t="s">
        <v>2026</v>
      </c>
      <c r="D36" s="560" t="s">
        <v>2074</v>
      </c>
      <c r="E36" s="560" t="s">
        <v>2075</v>
      </c>
      <c r="F36" s="563">
        <v>3</v>
      </c>
      <c r="G36" s="563">
        <v>7575</v>
      </c>
      <c r="H36" s="563">
        <v>1</v>
      </c>
      <c r="I36" s="563">
        <v>2525</v>
      </c>
      <c r="J36" s="563">
        <v>2</v>
      </c>
      <c r="K36" s="563">
        <v>5058</v>
      </c>
      <c r="L36" s="563">
        <v>0.66772277227722776</v>
      </c>
      <c r="M36" s="563">
        <v>2529</v>
      </c>
      <c r="N36" s="563">
        <v>1</v>
      </c>
      <c r="O36" s="563">
        <v>2535</v>
      </c>
      <c r="P36" s="576">
        <v>0.33465346534653467</v>
      </c>
      <c r="Q36" s="564">
        <v>2535</v>
      </c>
    </row>
    <row r="37" spans="1:17" ht="14.4" customHeight="1" x14ac:dyDescent="0.3">
      <c r="A37" s="559" t="s">
        <v>2155</v>
      </c>
      <c r="B37" s="560" t="s">
        <v>816</v>
      </c>
      <c r="C37" s="560" t="s">
        <v>2026</v>
      </c>
      <c r="D37" s="560" t="s">
        <v>2080</v>
      </c>
      <c r="E37" s="560" t="s">
        <v>2081</v>
      </c>
      <c r="F37" s="563"/>
      <c r="G37" s="563"/>
      <c r="H37" s="563"/>
      <c r="I37" s="563"/>
      <c r="J37" s="563">
        <v>1</v>
      </c>
      <c r="K37" s="563">
        <v>162</v>
      </c>
      <c r="L37" s="563"/>
      <c r="M37" s="563">
        <v>162</v>
      </c>
      <c r="N37" s="563"/>
      <c r="O37" s="563"/>
      <c r="P37" s="576"/>
      <c r="Q37" s="564"/>
    </row>
    <row r="38" spans="1:17" ht="14.4" customHeight="1" x14ac:dyDescent="0.3">
      <c r="A38" s="559" t="s">
        <v>2155</v>
      </c>
      <c r="B38" s="560" t="s">
        <v>816</v>
      </c>
      <c r="C38" s="560" t="s">
        <v>2026</v>
      </c>
      <c r="D38" s="560" t="s">
        <v>2084</v>
      </c>
      <c r="E38" s="560" t="s">
        <v>2085</v>
      </c>
      <c r="F38" s="563"/>
      <c r="G38" s="563"/>
      <c r="H38" s="563"/>
      <c r="I38" s="563"/>
      <c r="J38" s="563">
        <v>1</v>
      </c>
      <c r="K38" s="563">
        <v>690</v>
      </c>
      <c r="L38" s="563"/>
      <c r="M38" s="563">
        <v>690</v>
      </c>
      <c r="N38" s="563"/>
      <c r="O38" s="563"/>
      <c r="P38" s="576"/>
      <c r="Q38" s="564"/>
    </row>
    <row r="39" spans="1:17" ht="14.4" customHeight="1" x14ac:dyDescent="0.3">
      <c r="A39" s="559" t="s">
        <v>2155</v>
      </c>
      <c r="B39" s="560" t="s">
        <v>816</v>
      </c>
      <c r="C39" s="560" t="s">
        <v>2026</v>
      </c>
      <c r="D39" s="560" t="s">
        <v>2088</v>
      </c>
      <c r="E39" s="560" t="s">
        <v>2089</v>
      </c>
      <c r="F39" s="563">
        <v>4</v>
      </c>
      <c r="G39" s="563">
        <v>33944</v>
      </c>
      <c r="H39" s="563">
        <v>1</v>
      </c>
      <c r="I39" s="563">
        <v>8486</v>
      </c>
      <c r="J39" s="563">
        <v>3</v>
      </c>
      <c r="K39" s="563">
        <v>25464</v>
      </c>
      <c r="L39" s="563">
        <v>0.75017676172519443</v>
      </c>
      <c r="M39" s="563">
        <v>8488</v>
      </c>
      <c r="N39" s="563">
        <v>4</v>
      </c>
      <c r="O39" s="563">
        <v>33964</v>
      </c>
      <c r="P39" s="576">
        <v>1.000589205750648</v>
      </c>
      <c r="Q39" s="564">
        <v>8491</v>
      </c>
    </row>
    <row r="40" spans="1:17" ht="14.4" customHeight="1" x14ac:dyDescent="0.3">
      <c r="A40" s="559" t="s">
        <v>2155</v>
      </c>
      <c r="B40" s="560" t="s">
        <v>816</v>
      </c>
      <c r="C40" s="560" t="s">
        <v>2026</v>
      </c>
      <c r="D40" s="560" t="s">
        <v>2106</v>
      </c>
      <c r="E40" s="560" t="s">
        <v>2107</v>
      </c>
      <c r="F40" s="563"/>
      <c r="G40" s="563"/>
      <c r="H40" s="563"/>
      <c r="I40" s="563"/>
      <c r="J40" s="563">
        <v>1</v>
      </c>
      <c r="K40" s="563">
        <v>1373</v>
      </c>
      <c r="L40" s="563"/>
      <c r="M40" s="563">
        <v>1373</v>
      </c>
      <c r="N40" s="563">
        <v>1</v>
      </c>
      <c r="O40" s="563">
        <v>1376</v>
      </c>
      <c r="P40" s="576"/>
      <c r="Q40" s="564">
        <v>1376</v>
      </c>
    </row>
    <row r="41" spans="1:17" ht="14.4" customHeight="1" x14ac:dyDescent="0.3">
      <c r="A41" s="559" t="s">
        <v>2155</v>
      </c>
      <c r="B41" s="560" t="s">
        <v>816</v>
      </c>
      <c r="C41" s="560" t="s">
        <v>2026</v>
      </c>
      <c r="D41" s="560" t="s">
        <v>2116</v>
      </c>
      <c r="E41" s="560" t="s">
        <v>2117</v>
      </c>
      <c r="F41" s="563"/>
      <c r="G41" s="563"/>
      <c r="H41" s="563"/>
      <c r="I41" s="563"/>
      <c r="J41" s="563">
        <v>1</v>
      </c>
      <c r="K41" s="563">
        <v>1661</v>
      </c>
      <c r="L41" s="563"/>
      <c r="M41" s="563">
        <v>1661</v>
      </c>
      <c r="N41" s="563"/>
      <c r="O41" s="563"/>
      <c r="P41" s="576"/>
      <c r="Q41" s="564"/>
    </row>
    <row r="42" spans="1:17" ht="14.4" customHeight="1" x14ac:dyDescent="0.3">
      <c r="A42" s="559" t="s">
        <v>2155</v>
      </c>
      <c r="B42" s="560" t="s">
        <v>816</v>
      </c>
      <c r="C42" s="560" t="s">
        <v>2026</v>
      </c>
      <c r="D42" s="560" t="s">
        <v>2122</v>
      </c>
      <c r="E42" s="560" t="s">
        <v>2123</v>
      </c>
      <c r="F42" s="563"/>
      <c r="G42" s="563"/>
      <c r="H42" s="563"/>
      <c r="I42" s="563"/>
      <c r="J42" s="563"/>
      <c r="K42" s="563"/>
      <c r="L42" s="563"/>
      <c r="M42" s="563"/>
      <c r="N42" s="563">
        <v>14</v>
      </c>
      <c r="O42" s="563">
        <v>200592</v>
      </c>
      <c r="P42" s="576"/>
      <c r="Q42" s="564">
        <v>14328</v>
      </c>
    </row>
    <row r="43" spans="1:17" ht="14.4" customHeight="1" x14ac:dyDescent="0.3">
      <c r="A43" s="559" t="s">
        <v>2156</v>
      </c>
      <c r="B43" s="560" t="s">
        <v>816</v>
      </c>
      <c r="C43" s="560" t="s">
        <v>1941</v>
      </c>
      <c r="D43" s="560" t="s">
        <v>1942</v>
      </c>
      <c r="E43" s="560" t="s">
        <v>1943</v>
      </c>
      <c r="F43" s="563"/>
      <c r="G43" s="563"/>
      <c r="H43" s="563"/>
      <c r="I43" s="563"/>
      <c r="J43" s="563"/>
      <c r="K43" s="563"/>
      <c r="L43" s="563"/>
      <c r="M43" s="563"/>
      <c r="N43" s="563">
        <v>1.9</v>
      </c>
      <c r="O43" s="563">
        <v>3749.6600000000003</v>
      </c>
      <c r="P43" s="576"/>
      <c r="Q43" s="564">
        <v>1973.5052631578949</v>
      </c>
    </row>
    <row r="44" spans="1:17" ht="14.4" customHeight="1" x14ac:dyDescent="0.3">
      <c r="A44" s="559" t="s">
        <v>2156</v>
      </c>
      <c r="B44" s="560" t="s">
        <v>816</v>
      </c>
      <c r="C44" s="560" t="s">
        <v>1941</v>
      </c>
      <c r="D44" s="560" t="s">
        <v>1946</v>
      </c>
      <c r="E44" s="560" t="s">
        <v>1943</v>
      </c>
      <c r="F44" s="563"/>
      <c r="G44" s="563"/>
      <c r="H44" s="563"/>
      <c r="I44" s="563"/>
      <c r="J44" s="563">
        <v>0.45</v>
      </c>
      <c r="K44" s="563">
        <v>441.19</v>
      </c>
      <c r="L44" s="563"/>
      <c r="M44" s="563">
        <v>980.42222222222222</v>
      </c>
      <c r="N44" s="563"/>
      <c r="O44" s="563"/>
      <c r="P44" s="576"/>
      <c r="Q44" s="564"/>
    </row>
    <row r="45" spans="1:17" ht="14.4" customHeight="1" x14ac:dyDescent="0.3">
      <c r="A45" s="559" t="s">
        <v>2156</v>
      </c>
      <c r="B45" s="560" t="s">
        <v>816</v>
      </c>
      <c r="C45" s="560" t="s">
        <v>1941</v>
      </c>
      <c r="D45" s="560" t="s">
        <v>1949</v>
      </c>
      <c r="E45" s="560" t="s">
        <v>1948</v>
      </c>
      <c r="F45" s="563">
        <v>1.2</v>
      </c>
      <c r="G45" s="563">
        <v>1540.0800000000002</v>
      </c>
      <c r="H45" s="563">
        <v>1</v>
      </c>
      <c r="I45" s="563">
        <v>1283.4000000000001</v>
      </c>
      <c r="J45" s="563">
        <v>0.4</v>
      </c>
      <c r="K45" s="563">
        <v>433.06</v>
      </c>
      <c r="L45" s="563">
        <v>0.28119318476962235</v>
      </c>
      <c r="M45" s="563">
        <v>1082.6499999999999</v>
      </c>
      <c r="N45" s="563">
        <v>0.60000000000000009</v>
      </c>
      <c r="O45" s="563">
        <v>651.49</v>
      </c>
      <c r="P45" s="576">
        <v>0.42302347929977657</v>
      </c>
      <c r="Q45" s="564">
        <v>1085.8166666666666</v>
      </c>
    </row>
    <row r="46" spans="1:17" ht="14.4" customHeight="1" x14ac:dyDescent="0.3">
      <c r="A46" s="559" t="s">
        <v>2156</v>
      </c>
      <c r="B46" s="560" t="s">
        <v>816</v>
      </c>
      <c r="C46" s="560" t="s">
        <v>1941</v>
      </c>
      <c r="D46" s="560" t="s">
        <v>1950</v>
      </c>
      <c r="E46" s="560" t="s">
        <v>1948</v>
      </c>
      <c r="F46" s="563">
        <v>8.2000000000000011</v>
      </c>
      <c r="G46" s="563">
        <v>18396.07</v>
      </c>
      <c r="H46" s="563">
        <v>1</v>
      </c>
      <c r="I46" s="563">
        <v>2243.4231707317072</v>
      </c>
      <c r="J46" s="563">
        <v>8.6999999999999993</v>
      </c>
      <c r="K46" s="563">
        <v>18838.269999999997</v>
      </c>
      <c r="L46" s="563">
        <v>1.0240377428439877</v>
      </c>
      <c r="M46" s="563">
        <v>2165.3183908045976</v>
      </c>
      <c r="N46" s="563">
        <v>17.849999999999998</v>
      </c>
      <c r="O46" s="563">
        <v>38862.720000000001</v>
      </c>
      <c r="P46" s="576">
        <v>2.1125555621390872</v>
      </c>
      <c r="Q46" s="564">
        <v>2177.1831932773111</v>
      </c>
    </row>
    <row r="47" spans="1:17" ht="14.4" customHeight="1" x14ac:dyDescent="0.3">
      <c r="A47" s="559" t="s">
        <v>2156</v>
      </c>
      <c r="B47" s="560" t="s">
        <v>816</v>
      </c>
      <c r="C47" s="560" t="s">
        <v>1941</v>
      </c>
      <c r="D47" s="560" t="s">
        <v>1951</v>
      </c>
      <c r="E47" s="560" t="s">
        <v>1952</v>
      </c>
      <c r="F47" s="563">
        <v>0.2</v>
      </c>
      <c r="G47" s="563">
        <v>200.12</v>
      </c>
      <c r="H47" s="563">
        <v>1</v>
      </c>
      <c r="I47" s="563">
        <v>1000.6</v>
      </c>
      <c r="J47" s="563">
        <v>0.5</v>
      </c>
      <c r="K47" s="563">
        <v>468.29999999999995</v>
      </c>
      <c r="L47" s="563">
        <v>2.3400959424345391</v>
      </c>
      <c r="M47" s="563">
        <v>936.59999999999991</v>
      </c>
      <c r="N47" s="563">
        <v>0.75</v>
      </c>
      <c r="O47" s="563">
        <v>706.96</v>
      </c>
      <c r="P47" s="576">
        <v>3.532680391764941</v>
      </c>
      <c r="Q47" s="564">
        <v>942.61333333333334</v>
      </c>
    </row>
    <row r="48" spans="1:17" ht="14.4" customHeight="1" x14ac:dyDescent="0.3">
      <c r="A48" s="559" t="s">
        <v>2156</v>
      </c>
      <c r="B48" s="560" t="s">
        <v>816</v>
      </c>
      <c r="C48" s="560" t="s">
        <v>1958</v>
      </c>
      <c r="D48" s="560" t="s">
        <v>1961</v>
      </c>
      <c r="E48" s="560" t="s">
        <v>1962</v>
      </c>
      <c r="F48" s="563"/>
      <c r="G48" s="563"/>
      <c r="H48" s="563"/>
      <c r="I48" s="563"/>
      <c r="J48" s="563">
        <v>170</v>
      </c>
      <c r="K48" s="563">
        <v>319.60000000000002</v>
      </c>
      <c r="L48" s="563"/>
      <c r="M48" s="563">
        <v>1.8800000000000001</v>
      </c>
      <c r="N48" s="563"/>
      <c r="O48" s="563"/>
      <c r="P48" s="576"/>
      <c r="Q48" s="564"/>
    </row>
    <row r="49" spans="1:17" ht="14.4" customHeight="1" x14ac:dyDescent="0.3">
      <c r="A49" s="559" t="s">
        <v>2156</v>
      </c>
      <c r="B49" s="560" t="s">
        <v>816</v>
      </c>
      <c r="C49" s="560" t="s">
        <v>1958</v>
      </c>
      <c r="D49" s="560" t="s">
        <v>1965</v>
      </c>
      <c r="E49" s="560" t="s">
        <v>1966</v>
      </c>
      <c r="F49" s="563">
        <v>8260</v>
      </c>
      <c r="G49" s="563">
        <v>37508</v>
      </c>
      <c r="H49" s="563">
        <v>1</v>
      </c>
      <c r="I49" s="563">
        <v>4.5409200968523002</v>
      </c>
      <c r="J49" s="563">
        <v>12945</v>
      </c>
      <c r="K49" s="563">
        <v>60004.950000000012</v>
      </c>
      <c r="L49" s="563">
        <v>1.5997907113149199</v>
      </c>
      <c r="M49" s="563">
        <v>4.6353765932792594</v>
      </c>
      <c r="N49" s="563">
        <v>10625</v>
      </c>
      <c r="O49" s="563">
        <v>51757.399999999994</v>
      </c>
      <c r="P49" s="576">
        <v>1.379902954036472</v>
      </c>
      <c r="Q49" s="564">
        <v>4.8712847058823527</v>
      </c>
    </row>
    <row r="50" spans="1:17" ht="14.4" customHeight="1" x14ac:dyDescent="0.3">
      <c r="A50" s="559" t="s">
        <v>2156</v>
      </c>
      <c r="B50" s="560" t="s">
        <v>816</v>
      </c>
      <c r="C50" s="560" t="s">
        <v>1958</v>
      </c>
      <c r="D50" s="560" t="s">
        <v>1973</v>
      </c>
      <c r="E50" s="560" t="s">
        <v>1974</v>
      </c>
      <c r="F50" s="563">
        <v>3400</v>
      </c>
      <c r="G50" s="563">
        <v>18038</v>
      </c>
      <c r="H50" s="563">
        <v>1</v>
      </c>
      <c r="I50" s="563">
        <v>5.3052941176470592</v>
      </c>
      <c r="J50" s="563">
        <v>1700</v>
      </c>
      <c r="K50" s="563">
        <v>9401</v>
      </c>
      <c r="L50" s="563">
        <v>0.52117751413682223</v>
      </c>
      <c r="M50" s="563">
        <v>5.53</v>
      </c>
      <c r="N50" s="563">
        <v>300</v>
      </c>
      <c r="O50" s="563">
        <v>1659</v>
      </c>
      <c r="P50" s="576">
        <v>9.1972502494733335E-2</v>
      </c>
      <c r="Q50" s="564">
        <v>5.53</v>
      </c>
    </row>
    <row r="51" spans="1:17" ht="14.4" customHeight="1" x14ac:dyDescent="0.3">
      <c r="A51" s="559" t="s">
        <v>2156</v>
      </c>
      <c r="B51" s="560" t="s">
        <v>816</v>
      </c>
      <c r="C51" s="560" t="s">
        <v>1958</v>
      </c>
      <c r="D51" s="560" t="s">
        <v>2157</v>
      </c>
      <c r="E51" s="560" t="s">
        <v>2158</v>
      </c>
      <c r="F51" s="563">
        <v>30</v>
      </c>
      <c r="G51" s="563">
        <v>170.4</v>
      </c>
      <c r="H51" s="563">
        <v>1</v>
      </c>
      <c r="I51" s="563">
        <v>5.6800000000000006</v>
      </c>
      <c r="J51" s="563"/>
      <c r="K51" s="563"/>
      <c r="L51" s="563"/>
      <c r="M51" s="563"/>
      <c r="N51" s="563"/>
      <c r="O51" s="563"/>
      <c r="P51" s="576"/>
      <c r="Q51" s="564"/>
    </row>
    <row r="52" spans="1:17" ht="14.4" customHeight="1" x14ac:dyDescent="0.3">
      <c r="A52" s="559" t="s">
        <v>2156</v>
      </c>
      <c r="B52" s="560" t="s">
        <v>816</v>
      </c>
      <c r="C52" s="560" t="s">
        <v>1958</v>
      </c>
      <c r="D52" s="560" t="s">
        <v>1987</v>
      </c>
      <c r="E52" s="560" t="s">
        <v>1988</v>
      </c>
      <c r="F52" s="563"/>
      <c r="G52" s="563"/>
      <c r="H52" s="563"/>
      <c r="I52" s="563"/>
      <c r="J52" s="563"/>
      <c r="K52" s="563"/>
      <c r="L52" s="563"/>
      <c r="M52" s="563"/>
      <c r="N52" s="563">
        <v>600</v>
      </c>
      <c r="O52" s="563">
        <v>4062</v>
      </c>
      <c r="P52" s="576"/>
      <c r="Q52" s="564">
        <v>6.77</v>
      </c>
    </row>
    <row r="53" spans="1:17" ht="14.4" customHeight="1" x14ac:dyDescent="0.3">
      <c r="A53" s="559" t="s">
        <v>2156</v>
      </c>
      <c r="B53" s="560" t="s">
        <v>816</v>
      </c>
      <c r="C53" s="560" t="s">
        <v>1958</v>
      </c>
      <c r="D53" s="560" t="s">
        <v>1989</v>
      </c>
      <c r="E53" s="560" t="s">
        <v>1990</v>
      </c>
      <c r="F53" s="563">
        <v>475</v>
      </c>
      <c r="G53" s="563">
        <v>6650</v>
      </c>
      <c r="H53" s="563">
        <v>1</v>
      </c>
      <c r="I53" s="563">
        <v>14</v>
      </c>
      <c r="J53" s="563">
        <v>2525</v>
      </c>
      <c r="K53" s="563">
        <v>41466</v>
      </c>
      <c r="L53" s="563">
        <v>6.2354887218045114</v>
      </c>
      <c r="M53" s="563">
        <v>16.422178217821781</v>
      </c>
      <c r="N53" s="563"/>
      <c r="O53" s="563"/>
      <c r="P53" s="576"/>
      <c r="Q53" s="564"/>
    </row>
    <row r="54" spans="1:17" ht="14.4" customHeight="1" x14ac:dyDescent="0.3">
      <c r="A54" s="559" t="s">
        <v>2156</v>
      </c>
      <c r="B54" s="560" t="s">
        <v>816</v>
      </c>
      <c r="C54" s="560" t="s">
        <v>1958</v>
      </c>
      <c r="D54" s="560" t="s">
        <v>1995</v>
      </c>
      <c r="E54" s="560" t="s">
        <v>1996</v>
      </c>
      <c r="F54" s="563">
        <v>33</v>
      </c>
      <c r="G54" s="563">
        <v>68615.209999999992</v>
      </c>
      <c r="H54" s="563">
        <v>1</v>
      </c>
      <c r="I54" s="563">
        <v>2079.2487878787874</v>
      </c>
      <c r="J54" s="563">
        <v>53</v>
      </c>
      <c r="K54" s="563">
        <v>116863.27000000002</v>
      </c>
      <c r="L54" s="563">
        <v>1.7031685831756549</v>
      </c>
      <c r="M54" s="563">
        <v>2204.9673584905663</v>
      </c>
      <c r="N54" s="563">
        <v>37</v>
      </c>
      <c r="O54" s="563">
        <v>83739.670000000013</v>
      </c>
      <c r="P54" s="576">
        <v>1.2204243053398804</v>
      </c>
      <c r="Q54" s="564">
        <v>2263.2343243243245</v>
      </c>
    </row>
    <row r="55" spans="1:17" ht="14.4" customHeight="1" x14ac:dyDescent="0.3">
      <c r="A55" s="559" t="s">
        <v>2156</v>
      </c>
      <c r="B55" s="560" t="s">
        <v>816</v>
      </c>
      <c r="C55" s="560" t="s">
        <v>1958</v>
      </c>
      <c r="D55" s="560" t="s">
        <v>1999</v>
      </c>
      <c r="E55" s="560" t="s">
        <v>2000</v>
      </c>
      <c r="F55" s="563">
        <v>1932</v>
      </c>
      <c r="G55" s="563">
        <v>4289.04</v>
      </c>
      <c r="H55" s="563">
        <v>1</v>
      </c>
      <c r="I55" s="563">
        <v>2.2200000000000002</v>
      </c>
      <c r="J55" s="563">
        <v>660</v>
      </c>
      <c r="K55" s="563">
        <v>2013</v>
      </c>
      <c r="L55" s="563">
        <v>0.46933579542275194</v>
      </c>
      <c r="M55" s="563">
        <v>3.05</v>
      </c>
      <c r="N55" s="563">
        <v>2878</v>
      </c>
      <c r="O55" s="563">
        <v>9170.32</v>
      </c>
      <c r="P55" s="576">
        <v>2.1380821815604425</v>
      </c>
      <c r="Q55" s="564">
        <v>3.1863516330785266</v>
      </c>
    </row>
    <row r="56" spans="1:17" ht="14.4" customHeight="1" x14ac:dyDescent="0.3">
      <c r="A56" s="559" t="s">
        <v>2156</v>
      </c>
      <c r="B56" s="560" t="s">
        <v>816</v>
      </c>
      <c r="C56" s="560" t="s">
        <v>1958</v>
      </c>
      <c r="D56" s="560" t="s">
        <v>2003</v>
      </c>
      <c r="E56" s="560" t="s">
        <v>2004</v>
      </c>
      <c r="F56" s="563">
        <v>150</v>
      </c>
      <c r="G56" s="563">
        <v>33861</v>
      </c>
      <c r="H56" s="563">
        <v>1</v>
      </c>
      <c r="I56" s="563">
        <v>225.74</v>
      </c>
      <c r="J56" s="563"/>
      <c r="K56" s="563"/>
      <c r="L56" s="563"/>
      <c r="M56" s="563"/>
      <c r="N56" s="563"/>
      <c r="O56" s="563"/>
      <c r="P56" s="576"/>
      <c r="Q56" s="564"/>
    </row>
    <row r="57" spans="1:17" ht="14.4" customHeight="1" x14ac:dyDescent="0.3">
      <c r="A57" s="559" t="s">
        <v>2156</v>
      </c>
      <c r="B57" s="560" t="s">
        <v>816</v>
      </c>
      <c r="C57" s="560" t="s">
        <v>1958</v>
      </c>
      <c r="D57" s="560" t="s">
        <v>2007</v>
      </c>
      <c r="E57" s="560" t="s">
        <v>2008</v>
      </c>
      <c r="F57" s="563">
        <v>8010</v>
      </c>
      <c r="G57" s="563">
        <v>269256.14</v>
      </c>
      <c r="H57" s="563">
        <v>1</v>
      </c>
      <c r="I57" s="563">
        <v>33.614998751560549</v>
      </c>
      <c r="J57" s="563">
        <v>8803</v>
      </c>
      <c r="K57" s="563">
        <v>284345.08</v>
      </c>
      <c r="L57" s="563">
        <v>1.0560393534572694</v>
      </c>
      <c r="M57" s="563">
        <v>32.300929228672047</v>
      </c>
      <c r="N57" s="563">
        <v>17721</v>
      </c>
      <c r="O57" s="563">
        <v>588892.29</v>
      </c>
      <c r="P57" s="576">
        <v>2.187108119428586</v>
      </c>
      <c r="Q57" s="564">
        <v>33.231323853055699</v>
      </c>
    </row>
    <row r="58" spans="1:17" ht="14.4" customHeight="1" x14ac:dyDescent="0.3">
      <c r="A58" s="559" t="s">
        <v>2156</v>
      </c>
      <c r="B58" s="560" t="s">
        <v>816</v>
      </c>
      <c r="C58" s="560" t="s">
        <v>1958</v>
      </c>
      <c r="D58" s="560" t="s">
        <v>1955</v>
      </c>
      <c r="E58" s="560" t="s">
        <v>1954</v>
      </c>
      <c r="F58" s="563"/>
      <c r="G58" s="563"/>
      <c r="H58" s="563"/>
      <c r="I58" s="563"/>
      <c r="J58" s="563"/>
      <c r="K58" s="563"/>
      <c r="L58" s="563"/>
      <c r="M58" s="563"/>
      <c r="N58" s="563">
        <v>496</v>
      </c>
      <c r="O58" s="563">
        <v>6200</v>
      </c>
      <c r="P58" s="576"/>
      <c r="Q58" s="564">
        <v>12.5</v>
      </c>
    </row>
    <row r="59" spans="1:17" ht="14.4" customHeight="1" x14ac:dyDescent="0.3">
      <c r="A59" s="559" t="s">
        <v>2156</v>
      </c>
      <c r="B59" s="560" t="s">
        <v>816</v>
      </c>
      <c r="C59" s="560" t="s">
        <v>1958</v>
      </c>
      <c r="D59" s="560" t="s">
        <v>2017</v>
      </c>
      <c r="E59" s="560" t="s">
        <v>2018</v>
      </c>
      <c r="F59" s="563"/>
      <c r="G59" s="563"/>
      <c r="H59" s="563"/>
      <c r="I59" s="563"/>
      <c r="J59" s="563">
        <v>700</v>
      </c>
      <c r="K59" s="563">
        <v>3626</v>
      </c>
      <c r="L59" s="563"/>
      <c r="M59" s="563">
        <v>5.18</v>
      </c>
      <c r="N59" s="563"/>
      <c r="O59" s="563"/>
      <c r="P59" s="576"/>
      <c r="Q59" s="564"/>
    </row>
    <row r="60" spans="1:17" ht="14.4" customHeight="1" x14ac:dyDescent="0.3">
      <c r="A60" s="559" t="s">
        <v>2156</v>
      </c>
      <c r="B60" s="560" t="s">
        <v>816</v>
      </c>
      <c r="C60" s="560" t="s">
        <v>2026</v>
      </c>
      <c r="D60" s="560" t="s">
        <v>2029</v>
      </c>
      <c r="E60" s="560" t="s">
        <v>2030</v>
      </c>
      <c r="F60" s="563"/>
      <c r="G60" s="563"/>
      <c r="H60" s="563"/>
      <c r="I60" s="563"/>
      <c r="J60" s="563">
        <v>1</v>
      </c>
      <c r="K60" s="563">
        <v>0</v>
      </c>
      <c r="L60" s="563"/>
      <c r="M60" s="563">
        <v>0</v>
      </c>
      <c r="N60" s="563"/>
      <c r="O60" s="563"/>
      <c r="P60" s="576"/>
      <c r="Q60" s="564"/>
    </row>
    <row r="61" spans="1:17" ht="14.4" customHeight="1" x14ac:dyDescent="0.3">
      <c r="A61" s="559" t="s">
        <v>2156</v>
      </c>
      <c r="B61" s="560" t="s">
        <v>816</v>
      </c>
      <c r="C61" s="560" t="s">
        <v>2026</v>
      </c>
      <c r="D61" s="560" t="s">
        <v>2035</v>
      </c>
      <c r="E61" s="560" t="s">
        <v>2036</v>
      </c>
      <c r="F61" s="563">
        <v>3</v>
      </c>
      <c r="G61" s="563">
        <v>3843</v>
      </c>
      <c r="H61" s="563">
        <v>1</v>
      </c>
      <c r="I61" s="563">
        <v>1281</v>
      </c>
      <c r="J61" s="563">
        <v>1</v>
      </c>
      <c r="K61" s="563">
        <v>1283</v>
      </c>
      <c r="L61" s="563">
        <v>0.33385376008326828</v>
      </c>
      <c r="M61" s="563">
        <v>1283</v>
      </c>
      <c r="N61" s="563">
        <v>4</v>
      </c>
      <c r="O61" s="563">
        <v>5144</v>
      </c>
      <c r="P61" s="576">
        <v>1.3385376008326828</v>
      </c>
      <c r="Q61" s="564">
        <v>1286</v>
      </c>
    </row>
    <row r="62" spans="1:17" ht="14.4" customHeight="1" x14ac:dyDescent="0.3">
      <c r="A62" s="559" t="s">
        <v>2156</v>
      </c>
      <c r="B62" s="560" t="s">
        <v>816</v>
      </c>
      <c r="C62" s="560" t="s">
        <v>2026</v>
      </c>
      <c r="D62" s="560" t="s">
        <v>2037</v>
      </c>
      <c r="E62" s="560" t="s">
        <v>2038</v>
      </c>
      <c r="F62" s="563">
        <v>26</v>
      </c>
      <c r="G62" s="563">
        <v>45474</v>
      </c>
      <c r="H62" s="563">
        <v>1</v>
      </c>
      <c r="I62" s="563">
        <v>1749</v>
      </c>
      <c r="J62" s="563">
        <v>34</v>
      </c>
      <c r="K62" s="563">
        <v>59534</v>
      </c>
      <c r="L62" s="563">
        <v>1.3091876676782337</v>
      </c>
      <c r="M62" s="563">
        <v>1751</v>
      </c>
      <c r="N62" s="563">
        <v>38</v>
      </c>
      <c r="O62" s="563">
        <v>66652</v>
      </c>
      <c r="P62" s="576">
        <v>1.4657166732638431</v>
      </c>
      <c r="Q62" s="564">
        <v>1754</v>
      </c>
    </row>
    <row r="63" spans="1:17" ht="14.4" customHeight="1" x14ac:dyDescent="0.3">
      <c r="A63" s="559" t="s">
        <v>2156</v>
      </c>
      <c r="B63" s="560" t="s">
        <v>816</v>
      </c>
      <c r="C63" s="560" t="s">
        <v>2026</v>
      </c>
      <c r="D63" s="560" t="s">
        <v>2039</v>
      </c>
      <c r="E63" s="560" t="s">
        <v>2040</v>
      </c>
      <c r="F63" s="563">
        <v>1</v>
      </c>
      <c r="G63" s="563">
        <v>2232</v>
      </c>
      <c r="H63" s="563">
        <v>1</v>
      </c>
      <c r="I63" s="563">
        <v>2232</v>
      </c>
      <c r="J63" s="563">
        <v>4</v>
      </c>
      <c r="K63" s="563">
        <v>8944</v>
      </c>
      <c r="L63" s="563">
        <v>4.0071684587813623</v>
      </c>
      <c r="M63" s="563">
        <v>2236</v>
      </c>
      <c r="N63" s="563"/>
      <c r="O63" s="563"/>
      <c r="P63" s="576"/>
      <c r="Q63" s="564"/>
    </row>
    <row r="64" spans="1:17" ht="14.4" customHeight="1" x14ac:dyDescent="0.3">
      <c r="A64" s="559" t="s">
        <v>2156</v>
      </c>
      <c r="B64" s="560" t="s">
        <v>816</v>
      </c>
      <c r="C64" s="560" t="s">
        <v>2026</v>
      </c>
      <c r="D64" s="560" t="s">
        <v>2043</v>
      </c>
      <c r="E64" s="560" t="s">
        <v>2044</v>
      </c>
      <c r="F64" s="563">
        <v>1</v>
      </c>
      <c r="G64" s="563">
        <v>576</v>
      </c>
      <c r="H64" s="563">
        <v>1</v>
      </c>
      <c r="I64" s="563">
        <v>576</v>
      </c>
      <c r="J64" s="563">
        <v>1</v>
      </c>
      <c r="K64" s="563">
        <v>578</v>
      </c>
      <c r="L64" s="563">
        <v>1.0034722222222223</v>
      </c>
      <c r="M64" s="563">
        <v>578</v>
      </c>
      <c r="N64" s="563">
        <v>1</v>
      </c>
      <c r="O64" s="563">
        <v>580</v>
      </c>
      <c r="P64" s="576">
        <v>1.0069444444444444</v>
      </c>
      <c r="Q64" s="564">
        <v>580</v>
      </c>
    </row>
    <row r="65" spans="1:17" ht="14.4" customHeight="1" x14ac:dyDescent="0.3">
      <c r="A65" s="559" t="s">
        <v>2156</v>
      </c>
      <c r="B65" s="560" t="s">
        <v>816</v>
      </c>
      <c r="C65" s="560" t="s">
        <v>2026</v>
      </c>
      <c r="D65" s="560" t="s">
        <v>2045</v>
      </c>
      <c r="E65" s="560" t="s">
        <v>2046</v>
      </c>
      <c r="F65" s="563">
        <v>33</v>
      </c>
      <c r="G65" s="563">
        <v>21483</v>
      </c>
      <c r="H65" s="563">
        <v>1</v>
      </c>
      <c r="I65" s="563">
        <v>651</v>
      </c>
      <c r="J65" s="563">
        <v>53</v>
      </c>
      <c r="K65" s="563">
        <v>34609</v>
      </c>
      <c r="L65" s="563">
        <v>1.6109947400269982</v>
      </c>
      <c r="M65" s="563">
        <v>653</v>
      </c>
      <c r="N65" s="563">
        <v>37</v>
      </c>
      <c r="O65" s="563">
        <v>24198</v>
      </c>
      <c r="P65" s="576">
        <v>1.1263789973467393</v>
      </c>
      <c r="Q65" s="564">
        <v>654</v>
      </c>
    </row>
    <row r="66" spans="1:17" ht="14.4" customHeight="1" x14ac:dyDescent="0.3">
      <c r="A66" s="559" t="s">
        <v>2156</v>
      </c>
      <c r="B66" s="560" t="s">
        <v>816</v>
      </c>
      <c r="C66" s="560" t="s">
        <v>2026</v>
      </c>
      <c r="D66" s="560" t="s">
        <v>2049</v>
      </c>
      <c r="E66" s="560" t="s">
        <v>2050</v>
      </c>
      <c r="F66" s="563"/>
      <c r="G66" s="563"/>
      <c r="H66" s="563"/>
      <c r="I66" s="563"/>
      <c r="J66" s="563"/>
      <c r="K66" s="563"/>
      <c r="L66" s="563"/>
      <c r="M66" s="563"/>
      <c r="N66" s="563">
        <v>2</v>
      </c>
      <c r="O66" s="563">
        <v>2338</v>
      </c>
      <c r="P66" s="576"/>
      <c r="Q66" s="564">
        <v>1169</v>
      </c>
    </row>
    <row r="67" spans="1:17" ht="14.4" customHeight="1" x14ac:dyDescent="0.3">
      <c r="A67" s="559" t="s">
        <v>2156</v>
      </c>
      <c r="B67" s="560" t="s">
        <v>816</v>
      </c>
      <c r="C67" s="560" t="s">
        <v>2026</v>
      </c>
      <c r="D67" s="560" t="s">
        <v>2053</v>
      </c>
      <c r="E67" s="560" t="s">
        <v>2054</v>
      </c>
      <c r="F67" s="563">
        <v>2</v>
      </c>
      <c r="G67" s="563">
        <v>818</v>
      </c>
      <c r="H67" s="563">
        <v>1</v>
      </c>
      <c r="I67" s="563">
        <v>409</v>
      </c>
      <c r="J67" s="563">
        <v>3</v>
      </c>
      <c r="K67" s="563">
        <v>1227</v>
      </c>
      <c r="L67" s="563">
        <v>1.5</v>
      </c>
      <c r="M67" s="563">
        <v>409</v>
      </c>
      <c r="N67" s="563">
        <v>2</v>
      </c>
      <c r="O67" s="563">
        <v>820</v>
      </c>
      <c r="P67" s="576">
        <v>1.0024449877750612</v>
      </c>
      <c r="Q67" s="564">
        <v>410</v>
      </c>
    </row>
    <row r="68" spans="1:17" ht="14.4" customHeight="1" x14ac:dyDescent="0.3">
      <c r="A68" s="559" t="s">
        <v>2156</v>
      </c>
      <c r="B68" s="560" t="s">
        <v>816</v>
      </c>
      <c r="C68" s="560" t="s">
        <v>2026</v>
      </c>
      <c r="D68" s="560" t="s">
        <v>2057</v>
      </c>
      <c r="E68" s="560" t="s">
        <v>2058</v>
      </c>
      <c r="F68" s="563">
        <v>44</v>
      </c>
      <c r="G68" s="563">
        <v>21384</v>
      </c>
      <c r="H68" s="563">
        <v>1</v>
      </c>
      <c r="I68" s="563">
        <v>486</v>
      </c>
      <c r="J68" s="563">
        <v>75</v>
      </c>
      <c r="K68" s="563">
        <v>36450</v>
      </c>
      <c r="L68" s="563">
        <v>1.7045454545454546</v>
      </c>
      <c r="M68" s="563">
        <v>486</v>
      </c>
      <c r="N68" s="563">
        <v>66</v>
      </c>
      <c r="O68" s="563">
        <v>32142</v>
      </c>
      <c r="P68" s="576">
        <v>1.5030864197530864</v>
      </c>
      <c r="Q68" s="564">
        <v>487</v>
      </c>
    </row>
    <row r="69" spans="1:17" ht="14.4" customHeight="1" x14ac:dyDescent="0.3">
      <c r="A69" s="559" t="s">
        <v>2156</v>
      </c>
      <c r="B69" s="560" t="s">
        <v>816</v>
      </c>
      <c r="C69" s="560" t="s">
        <v>2026</v>
      </c>
      <c r="D69" s="560" t="s">
        <v>2061</v>
      </c>
      <c r="E69" s="560" t="s">
        <v>2062</v>
      </c>
      <c r="F69" s="563">
        <v>1</v>
      </c>
      <c r="G69" s="563">
        <v>2976</v>
      </c>
      <c r="H69" s="563">
        <v>1</v>
      </c>
      <c r="I69" s="563">
        <v>2976</v>
      </c>
      <c r="J69" s="563"/>
      <c r="K69" s="563"/>
      <c r="L69" s="563"/>
      <c r="M69" s="563"/>
      <c r="N69" s="563"/>
      <c r="O69" s="563"/>
      <c r="P69" s="576"/>
      <c r="Q69" s="564"/>
    </row>
    <row r="70" spans="1:17" ht="14.4" customHeight="1" x14ac:dyDescent="0.3">
      <c r="A70" s="559" t="s">
        <v>2156</v>
      </c>
      <c r="B70" s="560" t="s">
        <v>816</v>
      </c>
      <c r="C70" s="560" t="s">
        <v>2026</v>
      </c>
      <c r="D70" s="560" t="s">
        <v>2063</v>
      </c>
      <c r="E70" s="560" t="s">
        <v>2064</v>
      </c>
      <c r="F70" s="563"/>
      <c r="G70" s="563"/>
      <c r="H70" s="563"/>
      <c r="I70" s="563"/>
      <c r="J70" s="563">
        <v>1</v>
      </c>
      <c r="K70" s="563">
        <v>1302</v>
      </c>
      <c r="L70" s="563"/>
      <c r="M70" s="563">
        <v>1302</v>
      </c>
      <c r="N70" s="563"/>
      <c r="O70" s="563"/>
      <c r="P70" s="576"/>
      <c r="Q70" s="564"/>
    </row>
    <row r="71" spans="1:17" ht="14.4" customHeight="1" x14ac:dyDescent="0.3">
      <c r="A71" s="559" t="s">
        <v>2156</v>
      </c>
      <c r="B71" s="560" t="s">
        <v>816</v>
      </c>
      <c r="C71" s="560" t="s">
        <v>2026</v>
      </c>
      <c r="D71" s="560" t="s">
        <v>2071</v>
      </c>
      <c r="E71" s="560" t="s">
        <v>1954</v>
      </c>
      <c r="F71" s="563">
        <v>38</v>
      </c>
      <c r="G71" s="563">
        <v>627836</v>
      </c>
      <c r="H71" s="563">
        <v>1</v>
      </c>
      <c r="I71" s="563">
        <v>16522</v>
      </c>
      <c r="J71" s="563">
        <v>21</v>
      </c>
      <c r="K71" s="563">
        <v>299686</v>
      </c>
      <c r="L71" s="563">
        <v>0.47733165986021825</v>
      </c>
      <c r="M71" s="563">
        <v>14270.761904761905</v>
      </c>
      <c r="N71" s="563"/>
      <c r="O71" s="563"/>
      <c r="P71" s="576"/>
      <c r="Q71" s="564"/>
    </row>
    <row r="72" spans="1:17" ht="14.4" customHeight="1" x14ac:dyDescent="0.3">
      <c r="A72" s="559" t="s">
        <v>2156</v>
      </c>
      <c r="B72" s="560" t="s">
        <v>816</v>
      </c>
      <c r="C72" s="560" t="s">
        <v>2026</v>
      </c>
      <c r="D72" s="560" t="s">
        <v>2074</v>
      </c>
      <c r="E72" s="560" t="s">
        <v>2075</v>
      </c>
      <c r="F72" s="563">
        <v>3</v>
      </c>
      <c r="G72" s="563">
        <v>7575</v>
      </c>
      <c r="H72" s="563">
        <v>1</v>
      </c>
      <c r="I72" s="563">
        <v>2525</v>
      </c>
      <c r="J72" s="563"/>
      <c r="K72" s="563"/>
      <c r="L72" s="563"/>
      <c r="M72" s="563"/>
      <c r="N72" s="563">
        <v>1</v>
      </c>
      <c r="O72" s="563">
        <v>2535</v>
      </c>
      <c r="P72" s="576">
        <v>0.33465346534653467</v>
      </c>
      <c r="Q72" s="564">
        <v>2535</v>
      </c>
    </row>
    <row r="73" spans="1:17" ht="14.4" customHeight="1" x14ac:dyDescent="0.3">
      <c r="A73" s="559" t="s">
        <v>2156</v>
      </c>
      <c r="B73" s="560" t="s">
        <v>816</v>
      </c>
      <c r="C73" s="560" t="s">
        <v>2026</v>
      </c>
      <c r="D73" s="560" t="s">
        <v>2110</v>
      </c>
      <c r="E73" s="560" t="s">
        <v>2111</v>
      </c>
      <c r="F73" s="563"/>
      <c r="G73" s="563"/>
      <c r="H73" s="563"/>
      <c r="I73" s="563"/>
      <c r="J73" s="563">
        <v>1</v>
      </c>
      <c r="K73" s="563">
        <v>1869</v>
      </c>
      <c r="L73" s="563"/>
      <c r="M73" s="563">
        <v>1869</v>
      </c>
      <c r="N73" s="563">
        <v>1</v>
      </c>
      <c r="O73" s="563">
        <v>1875</v>
      </c>
      <c r="P73" s="576"/>
      <c r="Q73" s="564">
        <v>1875</v>
      </c>
    </row>
    <row r="74" spans="1:17" ht="14.4" customHeight="1" x14ac:dyDescent="0.3">
      <c r="A74" s="559" t="s">
        <v>2156</v>
      </c>
      <c r="B74" s="560" t="s">
        <v>816</v>
      </c>
      <c r="C74" s="560" t="s">
        <v>2026</v>
      </c>
      <c r="D74" s="560" t="s">
        <v>2122</v>
      </c>
      <c r="E74" s="560" t="s">
        <v>2123</v>
      </c>
      <c r="F74" s="563"/>
      <c r="G74" s="563"/>
      <c r="H74" s="563"/>
      <c r="I74" s="563"/>
      <c r="J74" s="563"/>
      <c r="K74" s="563"/>
      <c r="L74" s="563"/>
      <c r="M74" s="563"/>
      <c r="N74" s="563">
        <v>42</v>
      </c>
      <c r="O74" s="563">
        <v>601776</v>
      </c>
      <c r="P74" s="576"/>
      <c r="Q74" s="564">
        <v>14328</v>
      </c>
    </row>
    <row r="75" spans="1:17" ht="14.4" customHeight="1" x14ac:dyDescent="0.3">
      <c r="A75" s="559" t="s">
        <v>2159</v>
      </c>
      <c r="B75" s="560" t="s">
        <v>816</v>
      </c>
      <c r="C75" s="560" t="s">
        <v>1941</v>
      </c>
      <c r="D75" s="560" t="s">
        <v>1949</v>
      </c>
      <c r="E75" s="560" t="s">
        <v>1948</v>
      </c>
      <c r="F75" s="563">
        <v>1.2000000000000002</v>
      </c>
      <c r="G75" s="563">
        <v>1540.08</v>
      </c>
      <c r="H75" s="563">
        <v>1</v>
      </c>
      <c r="I75" s="563">
        <v>1283.3999999999996</v>
      </c>
      <c r="J75" s="563">
        <v>1.4</v>
      </c>
      <c r="K75" s="563">
        <v>1515.72</v>
      </c>
      <c r="L75" s="563">
        <v>0.98418263986286436</v>
      </c>
      <c r="M75" s="563">
        <v>1082.6571428571428</v>
      </c>
      <c r="N75" s="563">
        <v>3.4000000000000004</v>
      </c>
      <c r="O75" s="563">
        <v>3701.92</v>
      </c>
      <c r="P75" s="576">
        <v>2.4037192873097504</v>
      </c>
      <c r="Q75" s="564">
        <v>1088.8</v>
      </c>
    </row>
    <row r="76" spans="1:17" ht="14.4" customHeight="1" x14ac:dyDescent="0.3">
      <c r="A76" s="559" t="s">
        <v>2159</v>
      </c>
      <c r="B76" s="560" t="s">
        <v>816</v>
      </c>
      <c r="C76" s="560" t="s">
        <v>1941</v>
      </c>
      <c r="D76" s="560" t="s">
        <v>1950</v>
      </c>
      <c r="E76" s="560" t="s">
        <v>1948</v>
      </c>
      <c r="F76" s="563">
        <v>15.55</v>
      </c>
      <c r="G76" s="563">
        <v>34347.539999999994</v>
      </c>
      <c r="H76" s="563">
        <v>1</v>
      </c>
      <c r="I76" s="563">
        <v>2208.8450160771699</v>
      </c>
      <c r="J76" s="563">
        <v>28.55</v>
      </c>
      <c r="K76" s="563">
        <v>61819.96</v>
      </c>
      <c r="L76" s="563">
        <v>1.799836611297345</v>
      </c>
      <c r="M76" s="563">
        <v>2165.3225919439578</v>
      </c>
      <c r="N76" s="563">
        <v>19.850000000000001</v>
      </c>
      <c r="O76" s="563">
        <v>43199.11</v>
      </c>
      <c r="P76" s="576">
        <v>1.2577060831721867</v>
      </c>
      <c r="Q76" s="564">
        <v>2176.2775818639798</v>
      </c>
    </row>
    <row r="77" spans="1:17" ht="14.4" customHeight="1" x14ac:dyDescent="0.3">
      <c r="A77" s="559" t="s">
        <v>2159</v>
      </c>
      <c r="B77" s="560" t="s">
        <v>816</v>
      </c>
      <c r="C77" s="560" t="s">
        <v>1941</v>
      </c>
      <c r="D77" s="560" t="s">
        <v>1951</v>
      </c>
      <c r="E77" s="560" t="s">
        <v>1952</v>
      </c>
      <c r="F77" s="563">
        <v>1.25</v>
      </c>
      <c r="G77" s="563">
        <v>1166.1300000000001</v>
      </c>
      <c r="H77" s="563">
        <v>1</v>
      </c>
      <c r="I77" s="563">
        <v>932.90400000000011</v>
      </c>
      <c r="J77" s="563">
        <v>1.55</v>
      </c>
      <c r="K77" s="563">
        <v>1451.73</v>
      </c>
      <c r="L77" s="563">
        <v>1.2449126598235187</v>
      </c>
      <c r="M77" s="563">
        <v>936.6</v>
      </c>
      <c r="N77" s="563">
        <v>0.8</v>
      </c>
      <c r="O77" s="563">
        <v>754.2</v>
      </c>
      <c r="P77" s="576">
        <v>0.64675464999614107</v>
      </c>
      <c r="Q77" s="564">
        <v>942.75</v>
      </c>
    </row>
    <row r="78" spans="1:17" ht="14.4" customHeight="1" x14ac:dyDescent="0.3">
      <c r="A78" s="559" t="s">
        <v>2159</v>
      </c>
      <c r="B78" s="560" t="s">
        <v>816</v>
      </c>
      <c r="C78" s="560" t="s">
        <v>1958</v>
      </c>
      <c r="D78" s="560" t="s">
        <v>1959</v>
      </c>
      <c r="E78" s="560" t="s">
        <v>1960</v>
      </c>
      <c r="F78" s="563"/>
      <c r="G78" s="563"/>
      <c r="H78" s="563"/>
      <c r="I78" s="563"/>
      <c r="J78" s="563">
        <v>180</v>
      </c>
      <c r="K78" s="563">
        <v>3522.6</v>
      </c>
      <c r="L78" s="563"/>
      <c r="M78" s="563">
        <v>19.57</v>
      </c>
      <c r="N78" s="563">
        <v>200</v>
      </c>
      <c r="O78" s="563">
        <v>4186</v>
      </c>
      <c r="P78" s="576"/>
      <c r="Q78" s="564">
        <v>20.93</v>
      </c>
    </row>
    <row r="79" spans="1:17" ht="14.4" customHeight="1" x14ac:dyDescent="0.3">
      <c r="A79" s="559" t="s">
        <v>2159</v>
      </c>
      <c r="B79" s="560" t="s">
        <v>816</v>
      </c>
      <c r="C79" s="560" t="s">
        <v>1958</v>
      </c>
      <c r="D79" s="560" t="s">
        <v>1961</v>
      </c>
      <c r="E79" s="560" t="s">
        <v>1962</v>
      </c>
      <c r="F79" s="563">
        <v>1560</v>
      </c>
      <c r="G79" s="563">
        <v>1977.8000000000002</v>
      </c>
      <c r="H79" s="563">
        <v>1</v>
      </c>
      <c r="I79" s="563">
        <v>1.2678205128205129</v>
      </c>
      <c r="J79" s="563">
        <v>1710</v>
      </c>
      <c r="K79" s="563">
        <v>3199.4</v>
      </c>
      <c r="L79" s="563">
        <v>1.6176559813934674</v>
      </c>
      <c r="M79" s="563">
        <v>1.8709941520467837</v>
      </c>
      <c r="N79" s="563">
        <v>1800</v>
      </c>
      <c r="O79" s="563">
        <v>3466.6000000000004</v>
      </c>
      <c r="P79" s="576">
        <v>1.7527555870158762</v>
      </c>
      <c r="Q79" s="564">
        <v>1.925888888888889</v>
      </c>
    </row>
    <row r="80" spans="1:17" ht="14.4" customHeight="1" x14ac:dyDescent="0.3">
      <c r="A80" s="559" t="s">
        <v>2159</v>
      </c>
      <c r="B80" s="560" t="s">
        <v>816</v>
      </c>
      <c r="C80" s="560" t="s">
        <v>1958</v>
      </c>
      <c r="D80" s="560" t="s">
        <v>1965</v>
      </c>
      <c r="E80" s="560" t="s">
        <v>1966</v>
      </c>
      <c r="F80" s="563">
        <v>20675</v>
      </c>
      <c r="G80" s="563">
        <v>93866.85</v>
      </c>
      <c r="H80" s="563">
        <v>1</v>
      </c>
      <c r="I80" s="563">
        <v>4.540113663845224</v>
      </c>
      <c r="J80" s="563">
        <v>20780</v>
      </c>
      <c r="K80" s="563">
        <v>96033.799999999988</v>
      </c>
      <c r="L80" s="563">
        <v>1.0230853597409519</v>
      </c>
      <c r="M80" s="563">
        <v>4.6214533205004811</v>
      </c>
      <c r="N80" s="563">
        <v>19305</v>
      </c>
      <c r="O80" s="563">
        <v>93714.5</v>
      </c>
      <c r="P80" s="576">
        <v>0.99837695629500722</v>
      </c>
      <c r="Q80" s="564">
        <v>4.8544159544159546</v>
      </c>
    </row>
    <row r="81" spans="1:17" ht="14.4" customHeight="1" x14ac:dyDescent="0.3">
      <c r="A81" s="559" t="s">
        <v>2159</v>
      </c>
      <c r="B81" s="560" t="s">
        <v>816</v>
      </c>
      <c r="C81" s="560" t="s">
        <v>1958</v>
      </c>
      <c r="D81" s="560" t="s">
        <v>1971</v>
      </c>
      <c r="E81" s="560" t="s">
        <v>1972</v>
      </c>
      <c r="F81" s="563"/>
      <c r="G81" s="563"/>
      <c r="H81" s="563"/>
      <c r="I81" s="563"/>
      <c r="J81" s="563"/>
      <c r="K81" s="563"/>
      <c r="L81" s="563"/>
      <c r="M81" s="563"/>
      <c r="N81" s="563">
        <v>700</v>
      </c>
      <c r="O81" s="563">
        <v>4004</v>
      </c>
      <c r="P81" s="576"/>
      <c r="Q81" s="564">
        <v>5.72</v>
      </c>
    </row>
    <row r="82" spans="1:17" ht="14.4" customHeight="1" x14ac:dyDescent="0.3">
      <c r="A82" s="559" t="s">
        <v>2159</v>
      </c>
      <c r="B82" s="560" t="s">
        <v>816</v>
      </c>
      <c r="C82" s="560" t="s">
        <v>1958</v>
      </c>
      <c r="D82" s="560" t="s">
        <v>1973</v>
      </c>
      <c r="E82" s="560" t="s">
        <v>1974</v>
      </c>
      <c r="F82" s="563">
        <v>78600</v>
      </c>
      <c r="G82" s="563">
        <v>416715</v>
      </c>
      <c r="H82" s="563">
        <v>1</v>
      </c>
      <c r="I82" s="563">
        <v>5.3017175572519086</v>
      </c>
      <c r="J82" s="563">
        <v>92850</v>
      </c>
      <c r="K82" s="563">
        <v>504280</v>
      </c>
      <c r="L82" s="563">
        <v>1.2101316247315312</v>
      </c>
      <c r="M82" s="563">
        <v>5.4311254711900911</v>
      </c>
      <c r="N82" s="563">
        <v>39200</v>
      </c>
      <c r="O82" s="563">
        <v>217595</v>
      </c>
      <c r="P82" s="576">
        <v>0.52216742857828491</v>
      </c>
      <c r="Q82" s="564">
        <v>5.5508928571428573</v>
      </c>
    </row>
    <row r="83" spans="1:17" ht="14.4" customHeight="1" x14ac:dyDescent="0.3">
      <c r="A83" s="559" t="s">
        <v>2159</v>
      </c>
      <c r="B83" s="560" t="s">
        <v>816</v>
      </c>
      <c r="C83" s="560" t="s">
        <v>1958</v>
      </c>
      <c r="D83" s="560" t="s">
        <v>1975</v>
      </c>
      <c r="E83" s="560" t="s">
        <v>1976</v>
      </c>
      <c r="F83" s="563"/>
      <c r="G83" s="563"/>
      <c r="H83" s="563"/>
      <c r="I83" s="563"/>
      <c r="J83" s="563"/>
      <c r="K83" s="563"/>
      <c r="L83" s="563"/>
      <c r="M83" s="563"/>
      <c r="N83" s="563">
        <v>140</v>
      </c>
      <c r="O83" s="563">
        <v>1044.4000000000001</v>
      </c>
      <c r="P83" s="576"/>
      <c r="Q83" s="564">
        <v>7.4600000000000009</v>
      </c>
    </row>
    <row r="84" spans="1:17" ht="14.4" customHeight="1" x14ac:dyDescent="0.3">
      <c r="A84" s="559" t="s">
        <v>2159</v>
      </c>
      <c r="B84" s="560" t="s">
        <v>816</v>
      </c>
      <c r="C84" s="560" t="s">
        <v>1958</v>
      </c>
      <c r="D84" s="560" t="s">
        <v>2157</v>
      </c>
      <c r="E84" s="560" t="s">
        <v>2158</v>
      </c>
      <c r="F84" s="563">
        <v>30</v>
      </c>
      <c r="G84" s="563">
        <v>170.4</v>
      </c>
      <c r="H84" s="563">
        <v>1</v>
      </c>
      <c r="I84" s="563">
        <v>5.6800000000000006</v>
      </c>
      <c r="J84" s="563"/>
      <c r="K84" s="563"/>
      <c r="L84" s="563"/>
      <c r="M84" s="563"/>
      <c r="N84" s="563"/>
      <c r="O84" s="563"/>
      <c r="P84" s="576"/>
      <c r="Q84" s="564"/>
    </row>
    <row r="85" spans="1:17" ht="14.4" customHeight="1" x14ac:dyDescent="0.3">
      <c r="A85" s="559" t="s">
        <v>2159</v>
      </c>
      <c r="B85" s="560" t="s">
        <v>816</v>
      </c>
      <c r="C85" s="560" t="s">
        <v>1958</v>
      </c>
      <c r="D85" s="560" t="s">
        <v>1977</v>
      </c>
      <c r="E85" s="560" t="s">
        <v>1978</v>
      </c>
      <c r="F85" s="563">
        <v>120</v>
      </c>
      <c r="G85" s="563">
        <v>622.79999999999995</v>
      </c>
      <c r="H85" s="563">
        <v>1</v>
      </c>
      <c r="I85" s="563">
        <v>5.1899999999999995</v>
      </c>
      <c r="J85" s="563">
        <v>440</v>
      </c>
      <c r="K85" s="563">
        <v>3490.05</v>
      </c>
      <c r="L85" s="563">
        <v>5.603805394990367</v>
      </c>
      <c r="M85" s="563">
        <v>7.9319318181818188</v>
      </c>
      <c r="N85" s="563">
        <v>330</v>
      </c>
      <c r="O85" s="563">
        <v>2546.3000000000002</v>
      </c>
      <c r="P85" s="576">
        <v>4.0884714193962752</v>
      </c>
      <c r="Q85" s="564">
        <v>7.7160606060606067</v>
      </c>
    </row>
    <row r="86" spans="1:17" ht="14.4" customHeight="1" x14ac:dyDescent="0.3">
      <c r="A86" s="559" t="s">
        <v>2159</v>
      </c>
      <c r="B86" s="560" t="s">
        <v>816</v>
      </c>
      <c r="C86" s="560" t="s">
        <v>1958</v>
      </c>
      <c r="D86" s="560" t="s">
        <v>1979</v>
      </c>
      <c r="E86" s="560" t="s">
        <v>1980</v>
      </c>
      <c r="F86" s="563"/>
      <c r="G86" s="563"/>
      <c r="H86" s="563"/>
      <c r="I86" s="563"/>
      <c r="J86" s="563">
        <v>480</v>
      </c>
      <c r="K86" s="563">
        <v>4118.1000000000004</v>
      </c>
      <c r="L86" s="563"/>
      <c r="M86" s="563">
        <v>8.5793750000000006</v>
      </c>
      <c r="N86" s="563">
        <v>290</v>
      </c>
      <c r="O86" s="563">
        <v>2642.2</v>
      </c>
      <c r="P86" s="576"/>
      <c r="Q86" s="564">
        <v>9.1110344827586207</v>
      </c>
    </row>
    <row r="87" spans="1:17" ht="14.4" customHeight="1" x14ac:dyDescent="0.3">
      <c r="A87" s="559" t="s">
        <v>2159</v>
      </c>
      <c r="B87" s="560" t="s">
        <v>816</v>
      </c>
      <c r="C87" s="560" t="s">
        <v>1958</v>
      </c>
      <c r="D87" s="560" t="s">
        <v>1981</v>
      </c>
      <c r="E87" s="560" t="s">
        <v>1982</v>
      </c>
      <c r="F87" s="563">
        <v>800</v>
      </c>
      <c r="G87" s="563">
        <v>10864</v>
      </c>
      <c r="H87" s="563">
        <v>1</v>
      </c>
      <c r="I87" s="563">
        <v>13.58</v>
      </c>
      <c r="J87" s="563"/>
      <c r="K87" s="563"/>
      <c r="L87" s="563"/>
      <c r="M87" s="563"/>
      <c r="N87" s="563"/>
      <c r="O87" s="563"/>
      <c r="P87" s="576"/>
      <c r="Q87" s="564"/>
    </row>
    <row r="88" spans="1:17" ht="14.4" customHeight="1" x14ac:dyDescent="0.3">
      <c r="A88" s="559" t="s">
        <v>2159</v>
      </c>
      <c r="B88" s="560" t="s">
        <v>816</v>
      </c>
      <c r="C88" s="560" t="s">
        <v>1958</v>
      </c>
      <c r="D88" s="560" t="s">
        <v>1989</v>
      </c>
      <c r="E88" s="560" t="s">
        <v>1990</v>
      </c>
      <c r="F88" s="563">
        <v>8156</v>
      </c>
      <c r="G88" s="563">
        <v>115728</v>
      </c>
      <c r="H88" s="563">
        <v>1</v>
      </c>
      <c r="I88" s="563">
        <v>14.189308484551251</v>
      </c>
      <c r="J88" s="563">
        <v>4199</v>
      </c>
      <c r="K88" s="563">
        <v>68685.209999999992</v>
      </c>
      <c r="L88" s="563">
        <v>0.59350554749066775</v>
      </c>
      <c r="M88" s="563">
        <v>16.357516075256012</v>
      </c>
      <c r="N88" s="563">
        <v>2927</v>
      </c>
      <c r="O88" s="563">
        <v>52462.25</v>
      </c>
      <c r="P88" s="576">
        <v>0.4533237418775059</v>
      </c>
      <c r="Q88" s="564">
        <v>17.923556542535017</v>
      </c>
    </row>
    <row r="89" spans="1:17" ht="14.4" customHeight="1" x14ac:dyDescent="0.3">
      <c r="A89" s="559" t="s">
        <v>2159</v>
      </c>
      <c r="B89" s="560" t="s">
        <v>816</v>
      </c>
      <c r="C89" s="560" t="s">
        <v>1958</v>
      </c>
      <c r="D89" s="560" t="s">
        <v>1991</v>
      </c>
      <c r="E89" s="560" t="s">
        <v>1992</v>
      </c>
      <c r="F89" s="563">
        <v>1.5</v>
      </c>
      <c r="G89" s="563">
        <v>1328.68</v>
      </c>
      <c r="H89" s="563">
        <v>1</v>
      </c>
      <c r="I89" s="563">
        <v>885.78666666666675</v>
      </c>
      <c r="J89" s="563"/>
      <c r="K89" s="563"/>
      <c r="L89" s="563"/>
      <c r="M89" s="563"/>
      <c r="N89" s="563"/>
      <c r="O89" s="563"/>
      <c r="P89" s="576"/>
      <c r="Q89" s="564"/>
    </row>
    <row r="90" spans="1:17" ht="14.4" customHeight="1" x14ac:dyDescent="0.3">
      <c r="A90" s="559" t="s">
        <v>2159</v>
      </c>
      <c r="B90" s="560" t="s">
        <v>816</v>
      </c>
      <c r="C90" s="560" t="s">
        <v>1958</v>
      </c>
      <c r="D90" s="560" t="s">
        <v>1993</v>
      </c>
      <c r="E90" s="560" t="s">
        <v>1994</v>
      </c>
      <c r="F90" s="563"/>
      <c r="G90" s="563"/>
      <c r="H90" s="563"/>
      <c r="I90" s="563"/>
      <c r="J90" s="563"/>
      <c r="K90" s="563"/>
      <c r="L90" s="563"/>
      <c r="M90" s="563"/>
      <c r="N90" s="563">
        <v>5.5</v>
      </c>
      <c r="O90" s="563">
        <v>24566.3</v>
      </c>
      <c r="P90" s="576"/>
      <c r="Q90" s="564">
        <v>4466.5999999999995</v>
      </c>
    </row>
    <row r="91" spans="1:17" ht="14.4" customHeight="1" x14ac:dyDescent="0.3">
      <c r="A91" s="559" t="s">
        <v>2159</v>
      </c>
      <c r="B91" s="560" t="s">
        <v>816</v>
      </c>
      <c r="C91" s="560" t="s">
        <v>1958</v>
      </c>
      <c r="D91" s="560" t="s">
        <v>1995</v>
      </c>
      <c r="E91" s="560" t="s">
        <v>1996</v>
      </c>
      <c r="F91" s="563">
        <v>53</v>
      </c>
      <c r="G91" s="563">
        <v>110756.16999999998</v>
      </c>
      <c r="H91" s="563">
        <v>1</v>
      </c>
      <c r="I91" s="563">
        <v>2089.7390566037734</v>
      </c>
      <c r="J91" s="563">
        <v>59</v>
      </c>
      <c r="K91" s="563">
        <v>129519.49000000002</v>
      </c>
      <c r="L91" s="563">
        <v>1.1694110585441879</v>
      </c>
      <c r="M91" s="563">
        <v>2195.2455932203393</v>
      </c>
      <c r="N91" s="563">
        <v>47</v>
      </c>
      <c r="O91" s="563">
        <v>106735.16999999998</v>
      </c>
      <c r="P91" s="576">
        <v>0.96369502484601988</v>
      </c>
      <c r="Q91" s="564">
        <v>2270.9610638297868</v>
      </c>
    </row>
    <row r="92" spans="1:17" ht="14.4" customHeight="1" x14ac:dyDescent="0.3">
      <c r="A92" s="559" t="s">
        <v>2159</v>
      </c>
      <c r="B92" s="560" t="s">
        <v>816</v>
      </c>
      <c r="C92" s="560" t="s">
        <v>1958</v>
      </c>
      <c r="D92" s="560" t="s">
        <v>1997</v>
      </c>
      <c r="E92" s="560" t="s">
        <v>1998</v>
      </c>
      <c r="F92" s="563">
        <v>268</v>
      </c>
      <c r="G92" s="563">
        <v>39286.120000000003</v>
      </c>
      <c r="H92" s="563">
        <v>1</v>
      </c>
      <c r="I92" s="563">
        <v>146.59</v>
      </c>
      <c r="J92" s="563">
        <v>277</v>
      </c>
      <c r="K92" s="563">
        <v>49386.33</v>
      </c>
      <c r="L92" s="563">
        <v>1.2570935994697363</v>
      </c>
      <c r="M92" s="563">
        <v>178.29000000000002</v>
      </c>
      <c r="N92" s="563"/>
      <c r="O92" s="563"/>
      <c r="P92" s="576"/>
      <c r="Q92" s="564"/>
    </row>
    <row r="93" spans="1:17" ht="14.4" customHeight="1" x14ac:dyDescent="0.3">
      <c r="A93" s="559" t="s">
        <v>2159</v>
      </c>
      <c r="B93" s="560" t="s">
        <v>816</v>
      </c>
      <c r="C93" s="560" t="s">
        <v>1958</v>
      </c>
      <c r="D93" s="560" t="s">
        <v>1999</v>
      </c>
      <c r="E93" s="560" t="s">
        <v>2000</v>
      </c>
      <c r="F93" s="563">
        <v>14518</v>
      </c>
      <c r="G93" s="563">
        <v>32229.96</v>
      </c>
      <c r="H93" s="563">
        <v>1</v>
      </c>
      <c r="I93" s="563">
        <v>2.2199999999999998</v>
      </c>
      <c r="J93" s="563">
        <v>20789</v>
      </c>
      <c r="K93" s="563">
        <v>62903.28</v>
      </c>
      <c r="L93" s="563">
        <v>1.9517020809209815</v>
      </c>
      <c r="M93" s="563">
        <v>3.0257963346000287</v>
      </c>
      <c r="N93" s="563">
        <v>11549</v>
      </c>
      <c r="O93" s="563">
        <v>36660.369999999995</v>
      </c>
      <c r="P93" s="576">
        <v>1.1374624728048064</v>
      </c>
      <c r="Q93" s="564">
        <v>3.1743328426703608</v>
      </c>
    </row>
    <row r="94" spans="1:17" ht="14.4" customHeight="1" x14ac:dyDescent="0.3">
      <c r="A94" s="559" t="s">
        <v>2159</v>
      </c>
      <c r="B94" s="560" t="s">
        <v>816</v>
      </c>
      <c r="C94" s="560" t="s">
        <v>1958</v>
      </c>
      <c r="D94" s="560" t="s">
        <v>2001</v>
      </c>
      <c r="E94" s="560" t="s">
        <v>2002</v>
      </c>
      <c r="F94" s="563"/>
      <c r="G94" s="563"/>
      <c r="H94" s="563"/>
      <c r="I94" s="563"/>
      <c r="J94" s="563"/>
      <c r="K94" s="563"/>
      <c r="L94" s="563"/>
      <c r="M94" s="563"/>
      <c r="N94" s="563">
        <v>300</v>
      </c>
      <c r="O94" s="563">
        <v>1857</v>
      </c>
      <c r="P94" s="576"/>
      <c r="Q94" s="564">
        <v>6.19</v>
      </c>
    </row>
    <row r="95" spans="1:17" ht="14.4" customHeight="1" x14ac:dyDescent="0.3">
      <c r="A95" s="559" t="s">
        <v>2159</v>
      </c>
      <c r="B95" s="560" t="s">
        <v>816</v>
      </c>
      <c r="C95" s="560" t="s">
        <v>1958</v>
      </c>
      <c r="D95" s="560" t="s">
        <v>2003</v>
      </c>
      <c r="E95" s="560" t="s">
        <v>2004</v>
      </c>
      <c r="F95" s="563"/>
      <c r="G95" s="563"/>
      <c r="H95" s="563"/>
      <c r="I95" s="563"/>
      <c r="J95" s="563">
        <v>220</v>
      </c>
      <c r="K95" s="563">
        <v>51453.599999999999</v>
      </c>
      <c r="L95" s="563"/>
      <c r="M95" s="563">
        <v>233.88</v>
      </c>
      <c r="N95" s="563"/>
      <c r="O95" s="563"/>
      <c r="P95" s="576"/>
      <c r="Q95" s="564"/>
    </row>
    <row r="96" spans="1:17" ht="14.4" customHeight="1" x14ac:dyDescent="0.3">
      <c r="A96" s="559" t="s">
        <v>2159</v>
      </c>
      <c r="B96" s="560" t="s">
        <v>816</v>
      </c>
      <c r="C96" s="560" t="s">
        <v>1958</v>
      </c>
      <c r="D96" s="560" t="s">
        <v>2007</v>
      </c>
      <c r="E96" s="560" t="s">
        <v>2008</v>
      </c>
      <c r="F96" s="563">
        <v>16786</v>
      </c>
      <c r="G96" s="563">
        <v>565490.80000000005</v>
      </c>
      <c r="H96" s="563">
        <v>1</v>
      </c>
      <c r="I96" s="563">
        <v>33.68824020016681</v>
      </c>
      <c r="J96" s="563">
        <v>27181</v>
      </c>
      <c r="K96" s="563">
        <v>873052.18</v>
      </c>
      <c r="L96" s="563">
        <v>1.5438839676967335</v>
      </c>
      <c r="M96" s="563">
        <v>32.119943342776203</v>
      </c>
      <c r="N96" s="563">
        <v>20241</v>
      </c>
      <c r="O96" s="563">
        <v>672066.39</v>
      </c>
      <c r="P96" s="576">
        <v>1.1884656478938296</v>
      </c>
      <c r="Q96" s="564">
        <v>33.203220690677341</v>
      </c>
    </row>
    <row r="97" spans="1:17" ht="14.4" customHeight="1" x14ac:dyDescent="0.3">
      <c r="A97" s="559" t="s">
        <v>2159</v>
      </c>
      <c r="B97" s="560" t="s">
        <v>816</v>
      </c>
      <c r="C97" s="560" t="s">
        <v>1958</v>
      </c>
      <c r="D97" s="560" t="s">
        <v>2021</v>
      </c>
      <c r="E97" s="560" t="s">
        <v>2022</v>
      </c>
      <c r="F97" s="563"/>
      <c r="G97" s="563"/>
      <c r="H97" s="563"/>
      <c r="I97" s="563"/>
      <c r="J97" s="563">
        <v>397</v>
      </c>
      <c r="K97" s="563">
        <v>26948.36</v>
      </c>
      <c r="L97" s="563"/>
      <c r="M97" s="563">
        <v>67.88</v>
      </c>
      <c r="N97" s="563"/>
      <c r="O97" s="563"/>
      <c r="P97" s="576"/>
      <c r="Q97" s="564"/>
    </row>
    <row r="98" spans="1:17" ht="14.4" customHeight="1" x14ac:dyDescent="0.3">
      <c r="A98" s="559" t="s">
        <v>2159</v>
      </c>
      <c r="B98" s="560" t="s">
        <v>816</v>
      </c>
      <c r="C98" s="560" t="s">
        <v>2023</v>
      </c>
      <c r="D98" s="560" t="s">
        <v>2024</v>
      </c>
      <c r="E98" s="560" t="s">
        <v>2025</v>
      </c>
      <c r="F98" s="563"/>
      <c r="G98" s="563"/>
      <c r="H98" s="563"/>
      <c r="I98" s="563"/>
      <c r="J98" s="563">
        <v>1</v>
      </c>
      <c r="K98" s="563">
        <v>884.32</v>
      </c>
      <c r="L98" s="563"/>
      <c r="M98" s="563">
        <v>884.32</v>
      </c>
      <c r="N98" s="563"/>
      <c r="O98" s="563"/>
      <c r="P98" s="576"/>
      <c r="Q98" s="564"/>
    </row>
    <row r="99" spans="1:17" ht="14.4" customHeight="1" x14ac:dyDescent="0.3">
      <c r="A99" s="559" t="s">
        <v>2159</v>
      </c>
      <c r="B99" s="560" t="s">
        <v>816</v>
      </c>
      <c r="C99" s="560" t="s">
        <v>2026</v>
      </c>
      <c r="D99" s="560" t="s">
        <v>2031</v>
      </c>
      <c r="E99" s="560" t="s">
        <v>2032</v>
      </c>
      <c r="F99" s="563">
        <v>10</v>
      </c>
      <c r="G99" s="563">
        <v>340</v>
      </c>
      <c r="H99" s="563">
        <v>1</v>
      </c>
      <c r="I99" s="563">
        <v>34</v>
      </c>
      <c r="J99" s="563">
        <v>6</v>
      </c>
      <c r="K99" s="563">
        <v>204</v>
      </c>
      <c r="L99" s="563">
        <v>0.6</v>
      </c>
      <c r="M99" s="563">
        <v>34</v>
      </c>
      <c r="N99" s="563">
        <v>1</v>
      </c>
      <c r="O99" s="563">
        <v>34</v>
      </c>
      <c r="P99" s="576">
        <v>0.1</v>
      </c>
      <c r="Q99" s="564">
        <v>34</v>
      </c>
    </row>
    <row r="100" spans="1:17" ht="14.4" customHeight="1" x14ac:dyDescent="0.3">
      <c r="A100" s="559" t="s">
        <v>2159</v>
      </c>
      <c r="B100" s="560" t="s">
        <v>816</v>
      </c>
      <c r="C100" s="560" t="s">
        <v>2026</v>
      </c>
      <c r="D100" s="560" t="s">
        <v>2035</v>
      </c>
      <c r="E100" s="560" t="s">
        <v>2036</v>
      </c>
      <c r="F100" s="563">
        <v>22</v>
      </c>
      <c r="G100" s="563">
        <v>28182</v>
      </c>
      <c r="H100" s="563">
        <v>1</v>
      </c>
      <c r="I100" s="563">
        <v>1281</v>
      </c>
      <c r="J100" s="563">
        <v>30</v>
      </c>
      <c r="K100" s="563">
        <v>38490</v>
      </c>
      <c r="L100" s="563">
        <v>1.3657653821588247</v>
      </c>
      <c r="M100" s="563">
        <v>1283</v>
      </c>
      <c r="N100" s="563">
        <v>17</v>
      </c>
      <c r="O100" s="563">
        <v>21862</v>
      </c>
      <c r="P100" s="576">
        <v>0.77574338230075934</v>
      </c>
      <c r="Q100" s="564">
        <v>1286</v>
      </c>
    </row>
    <row r="101" spans="1:17" ht="14.4" customHeight="1" x14ac:dyDescent="0.3">
      <c r="A101" s="559" t="s">
        <v>2159</v>
      </c>
      <c r="B101" s="560" t="s">
        <v>816</v>
      </c>
      <c r="C101" s="560" t="s">
        <v>2026</v>
      </c>
      <c r="D101" s="560" t="s">
        <v>2037</v>
      </c>
      <c r="E101" s="560" t="s">
        <v>2038</v>
      </c>
      <c r="F101" s="563">
        <v>252</v>
      </c>
      <c r="G101" s="563">
        <v>440748</v>
      </c>
      <c r="H101" s="563">
        <v>1</v>
      </c>
      <c r="I101" s="563">
        <v>1749</v>
      </c>
      <c r="J101" s="563">
        <v>281</v>
      </c>
      <c r="K101" s="563">
        <v>492031</v>
      </c>
      <c r="L101" s="563">
        <v>1.116354470128055</v>
      </c>
      <c r="M101" s="563">
        <v>1751</v>
      </c>
      <c r="N101" s="563">
        <v>173</v>
      </c>
      <c r="O101" s="563">
        <v>303442</v>
      </c>
      <c r="P101" s="576">
        <v>0.68847050922522623</v>
      </c>
      <c r="Q101" s="564">
        <v>1754</v>
      </c>
    </row>
    <row r="102" spans="1:17" ht="14.4" customHeight="1" x14ac:dyDescent="0.3">
      <c r="A102" s="559" t="s">
        <v>2159</v>
      </c>
      <c r="B102" s="560" t="s">
        <v>816</v>
      </c>
      <c r="C102" s="560" t="s">
        <v>2026</v>
      </c>
      <c r="D102" s="560" t="s">
        <v>2039</v>
      </c>
      <c r="E102" s="560" t="s">
        <v>2040</v>
      </c>
      <c r="F102" s="563">
        <v>14</v>
      </c>
      <c r="G102" s="563">
        <v>31248</v>
      </c>
      <c r="H102" s="563">
        <v>1</v>
      </c>
      <c r="I102" s="563">
        <v>2232</v>
      </c>
      <c r="J102" s="563">
        <v>8</v>
      </c>
      <c r="K102" s="563">
        <v>17888</v>
      </c>
      <c r="L102" s="563">
        <v>0.57245263696876603</v>
      </c>
      <c r="M102" s="563">
        <v>2236</v>
      </c>
      <c r="N102" s="563">
        <v>6</v>
      </c>
      <c r="O102" s="563">
        <v>13452</v>
      </c>
      <c r="P102" s="576">
        <v>0.43049155145929341</v>
      </c>
      <c r="Q102" s="564">
        <v>2242</v>
      </c>
    </row>
    <row r="103" spans="1:17" ht="14.4" customHeight="1" x14ac:dyDescent="0.3">
      <c r="A103" s="559" t="s">
        <v>2159</v>
      </c>
      <c r="B103" s="560" t="s">
        <v>816</v>
      </c>
      <c r="C103" s="560" t="s">
        <v>2026</v>
      </c>
      <c r="D103" s="560" t="s">
        <v>2041</v>
      </c>
      <c r="E103" s="560" t="s">
        <v>2042</v>
      </c>
      <c r="F103" s="563">
        <v>2</v>
      </c>
      <c r="G103" s="563">
        <v>834</v>
      </c>
      <c r="H103" s="563">
        <v>1</v>
      </c>
      <c r="I103" s="563">
        <v>417</v>
      </c>
      <c r="J103" s="563">
        <v>13</v>
      </c>
      <c r="K103" s="563">
        <v>5447</v>
      </c>
      <c r="L103" s="563">
        <v>6.5311750599520382</v>
      </c>
      <c r="M103" s="563">
        <v>419</v>
      </c>
      <c r="N103" s="563">
        <v>4</v>
      </c>
      <c r="O103" s="563">
        <v>1680</v>
      </c>
      <c r="P103" s="576">
        <v>2.014388489208633</v>
      </c>
      <c r="Q103" s="564">
        <v>420</v>
      </c>
    </row>
    <row r="104" spans="1:17" ht="14.4" customHeight="1" x14ac:dyDescent="0.3">
      <c r="A104" s="559" t="s">
        <v>2159</v>
      </c>
      <c r="B104" s="560" t="s">
        <v>816</v>
      </c>
      <c r="C104" s="560" t="s">
        <v>2026</v>
      </c>
      <c r="D104" s="560" t="s">
        <v>2043</v>
      </c>
      <c r="E104" s="560" t="s">
        <v>2044</v>
      </c>
      <c r="F104" s="563">
        <v>12</v>
      </c>
      <c r="G104" s="563">
        <v>6912</v>
      </c>
      <c r="H104" s="563">
        <v>1</v>
      </c>
      <c r="I104" s="563">
        <v>576</v>
      </c>
      <c r="J104" s="563">
        <v>11</v>
      </c>
      <c r="K104" s="563">
        <v>6358</v>
      </c>
      <c r="L104" s="563">
        <v>0.91984953703703709</v>
      </c>
      <c r="M104" s="563">
        <v>578</v>
      </c>
      <c r="N104" s="563">
        <v>6</v>
      </c>
      <c r="O104" s="563">
        <v>3480</v>
      </c>
      <c r="P104" s="576">
        <v>0.50347222222222221</v>
      </c>
      <c r="Q104" s="564">
        <v>580</v>
      </c>
    </row>
    <row r="105" spans="1:17" ht="14.4" customHeight="1" x14ac:dyDescent="0.3">
      <c r="A105" s="559" t="s">
        <v>2159</v>
      </c>
      <c r="B105" s="560" t="s">
        <v>816</v>
      </c>
      <c r="C105" s="560" t="s">
        <v>2026</v>
      </c>
      <c r="D105" s="560" t="s">
        <v>2045</v>
      </c>
      <c r="E105" s="560" t="s">
        <v>2046</v>
      </c>
      <c r="F105" s="563">
        <v>53</v>
      </c>
      <c r="G105" s="563">
        <v>34503</v>
      </c>
      <c r="H105" s="563">
        <v>1</v>
      </c>
      <c r="I105" s="563">
        <v>651</v>
      </c>
      <c r="J105" s="563">
        <v>59</v>
      </c>
      <c r="K105" s="563">
        <v>38527</v>
      </c>
      <c r="L105" s="563">
        <v>1.1166275396342347</v>
      </c>
      <c r="M105" s="563">
        <v>653</v>
      </c>
      <c r="N105" s="563">
        <v>47</v>
      </c>
      <c r="O105" s="563">
        <v>30738</v>
      </c>
      <c r="P105" s="576">
        <v>0.89087905399530476</v>
      </c>
      <c r="Q105" s="564">
        <v>654</v>
      </c>
    </row>
    <row r="106" spans="1:17" ht="14.4" customHeight="1" x14ac:dyDescent="0.3">
      <c r="A106" s="559" t="s">
        <v>2159</v>
      </c>
      <c r="B106" s="560" t="s">
        <v>816</v>
      </c>
      <c r="C106" s="560" t="s">
        <v>2026</v>
      </c>
      <c r="D106" s="560" t="s">
        <v>2047</v>
      </c>
      <c r="E106" s="560" t="s">
        <v>2048</v>
      </c>
      <c r="F106" s="563"/>
      <c r="G106" s="563"/>
      <c r="H106" s="563"/>
      <c r="I106" s="563"/>
      <c r="J106" s="563">
        <v>4</v>
      </c>
      <c r="K106" s="563">
        <v>7344</v>
      </c>
      <c r="L106" s="563"/>
      <c r="M106" s="563">
        <v>1836</v>
      </c>
      <c r="N106" s="563">
        <v>2</v>
      </c>
      <c r="O106" s="563">
        <v>3680</v>
      </c>
      <c r="P106" s="576"/>
      <c r="Q106" s="564">
        <v>1840</v>
      </c>
    </row>
    <row r="107" spans="1:17" ht="14.4" customHeight="1" x14ac:dyDescent="0.3">
      <c r="A107" s="559" t="s">
        <v>2159</v>
      </c>
      <c r="B107" s="560" t="s">
        <v>816</v>
      </c>
      <c r="C107" s="560" t="s">
        <v>2026</v>
      </c>
      <c r="D107" s="560" t="s">
        <v>2049</v>
      </c>
      <c r="E107" s="560" t="s">
        <v>2050</v>
      </c>
      <c r="F107" s="563">
        <v>5</v>
      </c>
      <c r="G107" s="563">
        <v>5820</v>
      </c>
      <c r="H107" s="563">
        <v>1</v>
      </c>
      <c r="I107" s="563">
        <v>1164</v>
      </c>
      <c r="J107" s="563">
        <v>7</v>
      </c>
      <c r="K107" s="563">
        <v>8162</v>
      </c>
      <c r="L107" s="563">
        <v>1.4024054982817868</v>
      </c>
      <c r="M107" s="563">
        <v>1166</v>
      </c>
      <c r="N107" s="563">
        <v>3</v>
      </c>
      <c r="O107" s="563">
        <v>3507</v>
      </c>
      <c r="P107" s="576">
        <v>0.60257731958762883</v>
      </c>
      <c r="Q107" s="564">
        <v>1169</v>
      </c>
    </row>
    <row r="108" spans="1:17" ht="14.4" customHeight="1" x14ac:dyDescent="0.3">
      <c r="A108" s="559" t="s">
        <v>2159</v>
      </c>
      <c r="B108" s="560" t="s">
        <v>816</v>
      </c>
      <c r="C108" s="560" t="s">
        <v>2026</v>
      </c>
      <c r="D108" s="560" t="s">
        <v>2051</v>
      </c>
      <c r="E108" s="560" t="s">
        <v>2052</v>
      </c>
      <c r="F108" s="563"/>
      <c r="G108" s="563"/>
      <c r="H108" s="563"/>
      <c r="I108" s="563"/>
      <c r="J108" s="563"/>
      <c r="K108" s="563"/>
      <c r="L108" s="563"/>
      <c r="M108" s="563"/>
      <c r="N108" s="563">
        <v>1</v>
      </c>
      <c r="O108" s="563">
        <v>1383</v>
      </c>
      <c r="P108" s="576"/>
      <c r="Q108" s="564">
        <v>1383</v>
      </c>
    </row>
    <row r="109" spans="1:17" ht="14.4" customHeight="1" x14ac:dyDescent="0.3">
      <c r="A109" s="559" t="s">
        <v>2159</v>
      </c>
      <c r="B109" s="560" t="s">
        <v>816</v>
      </c>
      <c r="C109" s="560" t="s">
        <v>2026</v>
      </c>
      <c r="D109" s="560" t="s">
        <v>2053</v>
      </c>
      <c r="E109" s="560" t="s">
        <v>2054</v>
      </c>
      <c r="F109" s="563">
        <v>30</v>
      </c>
      <c r="G109" s="563">
        <v>12270</v>
      </c>
      <c r="H109" s="563">
        <v>1</v>
      </c>
      <c r="I109" s="563">
        <v>409</v>
      </c>
      <c r="J109" s="563">
        <v>53</v>
      </c>
      <c r="K109" s="563">
        <v>21677</v>
      </c>
      <c r="L109" s="563">
        <v>1.7666666666666666</v>
      </c>
      <c r="M109" s="563">
        <v>409</v>
      </c>
      <c r="N109" s="563">
        <v>22</v>
      </c>
      <c r="O109" s="563">
        <v>9020</v>
      </c>
      <c r="P109" s="576">
        <v>0.7351263243683781</v>
      </c>
      <c r="Q109" s="564">
        <v>410</v>
      </c>
    </row>
    <row r="110" spans="1:17" ht="14.4" customHeight="1" x14ac:dyDescent="0.3">
      <c r="A110" s="559" t="s">
        <v>2159</v>
      </c>
      <c r="B110" s="560" t="s">
        <v>816</v>
      </c>
      <c r="C110" s="560" t="s">
        <v>2026</v>
      </c>
      <c r="D110" s="560" t="s">
        <v>2055</v>
      </c>
      <c r="E110" s="560" t="s">
        <v>2056</v>
      </c>
      <c r="F110" s="563">
        <v>5</v>
      </c>
      <c r="G110" s="563">
        <v>2085</v>
      </c>
      <c r="H110" s="563">
        <v>1</v>
      </c>
      <c r="I110" s="563">
        <v>417</v>
      </c>
      <c r="J110" s="563">
        <v>3</v>
      </c>
      <c r="K110" s="563">
        <v>1251</v>
      </c>
      <c r="L110" s="563">
        <v>0.6</v>
      </c>
      <c r="M110" s="563">
        <v>417</v>
      </c>
      <c r="N110" s="563">
        <v>6</v>
      </c>
      <c r="O110" s="563">
        <v>2508</v>
      </c>
      <c r="P110" s="576">
        <v>1.2028776978417266</v>
      </c>
      <c r="Q110" s="564">
        <v>418</v>
      </c>
    </row>
    <row r="111" spans="1:17" ht="14.4" customHeight="1" x14ac:dyDescent="0.3">
      <c r="A111" s="559" t="s">
        <v>2159</v>
      </c>
      <c r="B111" s="560" t="s">
        <v>816</v>
      </c>
      <c r="C111" s="560" t="s">
        <v>2026</v>
      </c>
      <c r="D111" s="560" t="s">
        <v>2057</v>
      </c>
      <c r="E111" s="560" t="s">
        <v>2058</v>
      </c>
      <c r="F111" s="563">
        <v>113</v>
      </c>
      <c r="G111" s="563">
        <v>54918</v>
      </c>
      <c r="H111" s="563">
        <v>1</v>
      </c>
      <c r="I111" s="563">
        <v>486</v>
      </c>
      <c r="J111" s="563">
        <v>119</v>
      </c>
      <c r="K111" s="563">
        <v>57834</v>
      </c>
      <c r="L111" s="563">
        <v>1.0530973451327434</v>
      </c>
      <c r="M111" s="563">
        <v>486</v>
      </c>
      <c r="N111" s="563">
        <v>115</v>
      </c>
      <c r="O111" s="563">
        <v>56005</v>
      </c>
      <c r="P111" s="576">
        <v>1.0197931461451619</v>
      </c>
      <c r="Q111" s="564">
        <v>487</v>
      </c>
    </row>
    <row r="112" spans="1:17" ht="14.4" customHeight="1" x14ac:dyDescent="0.3">
      <c r="A112" s="559" t="s">
        <v>2159</v>
      </c>
      <c r="B112" s="560" t="s">
        <v>816</v>
      </c>
      <c r="C112" s="560" t="s">
        <v>2026</v>
      </c>
      <c r="D112" s="560" t="s">
        <v>2059</v>
      </c>
      <c r="E112" s="560" t="s">
        <v>2060</v>
      </c>
      <c r="F112" s="563">
        <v>6</v>
      </c>
      <c r="G112" s="563">
        <v>11742</v>
      </c>
      <c r="H112" s="563">
        <v>1</v>
      </c>
      <c r="I112" s="563">
        <v>1957</v>
      </c>
      <c r="J112" s="563">
        <v>11</v>
      </c>
      <c r="K112" s="563">
        <v>21571</v>
      </c>
      <c r="L112" s="563">
        <v>1.8370805654913984</v>
      </c>
      <c r="M112" s="563">
        <v>1961</v>
      </c>
      <c r="N112" s="563">
        <v>8</v>
      </c>
      <c r="O112" s="563">
        <v>15720</v>
      </c>
      <c r="P112" s="576">
        <v>1.3387838528359735</v>
      </c>
      <c r="Q112" s="564">
        <v>1965</v>
      </c>
    </row>
    <row r="113" spans="1:17" ht="14.4" customHeight="1" x14ac:dyDescent="0.3">
      <c r="A113" s="559" t="s">
        <v>2159</v>
      </c>
      <c r="B113" s="560" t="s">
        <v>816</v>
      </c>
      <c r="C113" s="560" t="s">
        <v>2026</v>
      </c>
      <c r="D113" s="560" t="s">
        <v>2061</v>
      </c>
      <c r="E113" s="560" t="s">
        <v>2062</v>
      </c>
      <c r="F113" s="563">
        <v>1</v>
      </c>
      <c r="G113" s="563">
        <v>2976</v>
      </c>
      <c r="H113" s="563">
        <v>1</v>
      </c>
      <c r="I113" s="563">
        <v>2976</v>
      </c>
      <c r="J113" s="563"/>
      <c r="K113" s="563"/>
      <c r="L113" s="563"/>
      <c r="M113" s="563"/>
      <c r="N113" s="563"/>
      <c r="O113" s="563"/>
      <c r="P113" s="576"/>
      <c r="Q113" s="564"/>
    </row>
    <row r="114" spans="1:17" ht="14.4" customHeight="1" x14ac:dyDescent="0.3">
      <c r="A114" s="559" t="s">
        <v>2159</v>
      </c>
      <c r="B114" s="560" t="s">
        <v>816</v>
      </c>
      <c r="C114" s="560" t="s">
        <v>2026</v>
      </c>
      <c r="D114" s="560" t="s">
        <v>2063</v>
      </c>
      <c r="E114" s="560" t="s">
        <v>2064</v>
      </c>
      <c r="F114" s="563">
        <v>1</v>
      </c>
      <c r="G114" s="563">
        <v>1298</v>
      </c>
      <c r="H114" s="563">
        <v>1</v>
      </c>
      <c r="I114" s="563">
        <v>1298</v>
      </c>
      <c r="J114" s="563"/>
      <c r="K114" s="563"/>
      <c r="L114" s="563"/>
      <c r="M114" s="563"/>
      <c r="N114" s="563"/>
      <c r="O114" s="563"/>
      <c r="P114" s="576"/>
      <c r="Q114" s="564"/>
    </row>
    <row r="115" spans="1:17" ht="14.4" customHeight="1" x14ac:dyDescent="0.3">
      <c r="A115" s="559" t="s">
        <v>2159</v>
      </c>
      <c r="B115" s="560" t="s">
        <v>816</v>
      </c>
      <c r="C115" s="560" t="s">
        <v>2026</v>
      </c>
      <c r="D115" s="560" t="s">
        <v>2067</v>
      </c>
      <c r="E115" s="560" t="s">
        <v>2068</v>
      </c>
      <c r="F115" s="563">
        <v>1</v>
      </c>
      <c r="G115" s="563">
        <v>2517</v>
      </c>
      <c r="H115" s="563">
        <v>1</v>
      </c>
      <c r="I115" s="563">
        <v>2517</v>
      </c>
      <c r="J115" s="563"/>
      <c r="K115" s="563"/>
      <c r="L115" s="563"/>
      <c r="M115" s="563"/>
      <c r="N115" s="563"/>
      <c r="O115" s="563"/>
      <c r="P115" s="576"/>
      <c r="Q115" s="564"/>
    </row>
    <row r="116" spans="1:17" ht="14.4" customHeight="1" x14ac:dyDescent="0.3">
      <c r="A116" s="559" t="s">
        <v>2159</v>
      </c>
      <c r="B116" s="560" t="s">
        <v>816</v>
      </c>
      <c r="C116" s="560" t="s">
        <v>2026</v>
      </c>
      <c r="D116" s="560" t="s">
        <v>2069</v>
      </c>
      <c r="E116" s="560" t="s">
        <v>2070</v>
      </c>
      <c r="F116" s="563"/>
      <c r="G116" s="563"/>
      <c r="H116" s="563"/>
      <c r="I116" s="563"/>
      <c r="J116" s="563">
        <v>1</v>
      </c>
      <c r="K116" s="563">
        <v>300</v>
      </c>
      <c r="L116" s="563"/>
      <c r="M116" s="563">
        <v>300</v>
      </c>
      <c r="N116" s="563">
        <v>1</v>
      </c>
      <c r="O116" s="563">
        <v>301</v>
      </c>
      <c r="P116" s="576"/>
      <c r="Q116" s="564">
        <v>301</v>
      </c>
    </row>
    <row r="117" spans="1:17" ht="14.4" customHeight="1" x14ac:dyDescent="0.3">
      <c r="A117" s="559" t="s">
        <v>2159</v>
      </c>
      <c r="B117" s="560" t="s">
        <v>816</v>
      </c>
      <c r="C117" s="560" t="s">
        <v>2026</v>
      </c>
      <c r="D117" s="560" t="s">
        <v>2071</v>
      </c>
      <c r="E117" s="560" t="s">
        <v>1954</v>
      </c>
      <c r="F117" s="563">
        <v>77</v>
      </c>
      <c r="G117" s="563">
        <v>1272194</v>
      </c>
      <c r="H117" s="563">
        <v>1</v>
      </c>
      <c r="I117" s="563">
        <v>16522</v>
      </c>
      <c r="J117" s="563">
        <v>64</v>
      </c>
      <c r="K117" s="563">
        <v>903744</v>
      </c>
      <c r="L117" s="563">
        <v>0.71038222157941322</v>
      </c>
      <c r="M117" s="563">
        <v>14121</v>
      </c>
      <c r="N117" s="563"/>
      <c r="O117" s="563"/>
      <c r="P117" s="576"/>
      <c r="Q117" s="564"/>
    </row>
    <row r="118" spans="1:17" ht="14.4" customHeight="1" x14ac:dyDescent="0.3">
      <c r="A118" s="559" t="s">
        <v>2159</v>
      </c>
      <c r="B118" s="560" t="s">
        <v>816</v>
      </c>
      <c r="C118" s="560" t="s">
        <v>2026</v>
      </c>
      <c r="D118" s="560" t="s">
        <v>2072</v>
      </c>
      <c r="E118" s="560" t="s">
        <v>2073</v>
      </c>
      <c r="F118" s="563">
        <v>1</v>
      </c>
      <c r="G118" s="563">
        <v>132</v>
      </c>
      <c r="H118" s="563">
        <v>1</v>
      </c>
      <c r="I118" s="563">
        <v>132</v>
      </c>
      <c r="J118" s="563"/>
      <c r="K118" s="563"/>
      <c r="L118" s="563"/>
      <c r="M118" s="563"/>
      <c r="N118" s="563"/>
      <c r="O118" s="563"/>
      <c r="P118" s="576"/>
      <c r="Q118" s="564"/>
    </row>
    <row r="119" spans="1:17" ht="14.4" customHeight="1" x14ac:dyDescent="0.3">
      <c r="A119" s="559" t="s">
        <v>2159</v>
      </c>
      <c r="B119" s="560" t="s">
        <v>816</v>
      </c>
      <c r="C119" s="560" t="s">
        <v>2026</v>
      </c>
      <c r="D119" s="560" t="s">
        <v>2074</v>
      </c>
      <c r="E119" s="560" t="s">
        <v>2075</v>
      </c>
      <c r="F119" s="563">
        <v>63</v>
      </c>
      <c r="G119" s="563">
        <v>159075</v>
      </c>
      <c r="H119" s="563">
        <v>1</v>
      </c>
      <c r="I119" s="563">
        <v>2525</v>
      </c>
      <c r="J119" s="563">
        <v>58</v>
      </c>
      <c r="K119" s="563">
        <v>146682</v>
      </c>
      <c r="L119" s="563">
        <v>0.9220933521923621</v>
      </c>
      <c r="M119" s="563">
        <v>2529</v>
      </c>
      <c r="N119" s="563">
        <v>28</v>
      </c>
      <c r="O119" s="563">
        <v>70980</v>
      </c>
      <c r="P119" s="576">
        <v>0.44620462046204623</v>
      </c>
      <c r="Q119" s="564">
        <v>2535</v>
      </c>
    </row>
    <row r="120" spans="1:17" ht="14.4" customHeight="1" x14ac:dyDescent="0.3">
      <c r="A120" s="559" t="s">
        <v>2159</v>
      </c>
      <c r="B120" s="560" t="s">
        <v>816</v>
      </c>
      <c r="C120" s="560" t="s">
        <v>2026</v>
      </c>
      <c r="D120" s="560" t="s">
        <v>2086</v>
      </c>
      <c r="E120" s="560" t="s">
        <v>2087</v>
      </c>
      <c r="F120" s="563"/>
      <c r="G120" s="563"/>
      <c r="H120" s="563"/>
      <c r="I120" s="563"/>
      <c r="J120" s="563">
        <v>3</v>
      </c>
      <c r="K120" s="563">
        <v>549</v>
      </c>
      <c r="L120" s="563"/>
      <c r="M120" s="563">
        <v>183</v>
      </c>
      <c r="N120" s="563"/>
      <c r="O120" s="563"/>
      <c r="P120" s="576"/>
      <c r="Q120" s="564"/>
    </row>
    <row r="121" spans="1:17" ht="14.4" customHeight="1" x14ac:dyDescent="0.3">
      <c r="A121" s="559" t="s">
        <v>2159</v>
      </c>
      <c r="B121" s="560" t="s">
        <v>816</v>
      </c>
      <c r="C121" s="560" t="s">
        <v>2026</v>
      </c>
      <c r="D121" s="560" t="s">
        <v>2092</v>
      </c>
      <c r="E121" s="560" t="s">
        <v>2093</v>
      </c>
      <c r="F121" s="563"/>
      <c r="G121" s="563"/>
      <c r="H121" s="563"/>
      <c r="I121" s="563"/>
      <c r="J121" s="563"/>
      <c r="K121" s="563"/>
      <c r="L121" s="563"/>
      <c r="M121" s="563"/>
      <c r="N121" s="563">
        <v>1</v>
      </c>
      <c r="O121" s="563">
        <v>1553</v>
      </c>
      <c r="P121" s="576"/>
      <c r="Q121" s="564">
        <v>1553</v>
      </c>
    </row>
    <row r="122" spans="1:17" ht="14.4" customHeight="1" x14ac:dyDescent="0.3">
      <c r="A122" s="559" t="s">
        <v>2159</v>
      </c>
      <c r="B122" s="560" t="s">
        <v>816</v>
      </c>
      <c r="C122" s="560" t="s">
        <v>2026</v>
      </c>
      <c r="D122" s="560" t="s">
        <v>2104</v>
      </c>
      <c r="E122" s="560" t="s">
        <v>2105</v>
      </c>
      <c r="F122" s="563">
        <v>2</v>
      </c>
      <c r="G122" s="563">
        <v>32466</v>
      </c>
      <c r="H122" s="563">
        <v>1</v>
      </c>
      <c r="I122" s="563">
        <v>16233</v>
      </c>
      <c r="J122" s="563"/>
      <c r="K122" s="563"/>
      <c r="L122" s="563"/>
      <c r="M122" s="563"/>
      <c r="N122" s="563"/>
      <c r="O122" s="563"/>
      <c r="P122" s="576"/>
      <c r="Q122" s="564"/>
    </row>
    <row r="123" spans="1:17" ht="14.4" customHeight="1" x14ac:dyDescent="0.3">
      <c r="A123" s="559" t="s">
        <v>2159</v>
      </c>
      <c r="B123" s="560" t="s">
        <v>816</v>
      </c>
      <c r="C123" s="560" t="s">
        <v>2026</v>
      </c>
      <c r="D123" s="560" t="s">
        <v>2108</v>
      </c>
      <c r="E123" s="560" t="s">
        <v>2109</v>
      </c>
      <c r="F123" s="563">
        <v>4</v>
      </c>
      <c r="G123" s="563">
        <v>2544</v>
      </c>
      <c r="H123" s="563">
        <v>1</v>
      </c>
      <c r="I123" s="563">
        <v>636</v>
      </c>
      <c r="J123" s="563">
        <v>5</v>
      </c>
      <c r="K123" s="563">
        <v>3190</v>
      </c>
      <c r="L123" s="563">
        <v>1.253930817610063</v>
      </c>
      <c r="M123" s="563">
        <v>638</v>
      </c>
      <c r="N123" s="563">
        <v>9</v>
      </c>
      <c r="O123" s="563">
        <v>5751</v>
      </c>
      <c r="P123" s="576">
        <v>2.2606132075471699</v>
      </c>
      <c r="Q123" s="564">
        <v>639</v>
      </c>
    </row>
    <row r="124" spans="1:17" ht="14.4" customHeight="1" x14ac:dyDescent="0.3">
      <c r="A124" s="559" t="s">
        <v>2159</v>
      </c>
      <c r="B124" s="560" t="s">
        <v>816</v>
      </c>
      <c r="C124" s="560" t="s">
        <v>2026</v>
      </c>
      <c r="D124" s="560" t="s">
        <v>2118</v>
      </c>
      <c r="E124" s="560" t="s">
        <v>2119</v>
      </c>
      <c r="F124" s="563"/>
      <c r="G124" s="563"/>
      <c r="H124" s="563"/>
      <c r="I124" s="563"/>
      <c r="J124" s="563"/>
      <c r="K124" s="563"/>
      <c r="L124" s="563"/>
      <c r="M124" s="563"/>
      <c r="N124" s="563">
        <v>1</v>
      </c>
      <c r="O124" s="563">
        <v>1196</v>
      </c>
      <c r="P124" s="576"/>
      <c r="Q124" s="564">
        <v>1196</v>
      </c>
    </row>
    <row r="125" spans="1:17" ht="14.4" customHeight="1" x14ac:dyDescent="0.3">
      <c r="A125" s="559" t="s">
        <v>2159</v>
      </c>
      <c r="B125" s="560" t="s">
        <v>816</v>
      </c>
      <c r="C125" s="560" t="s">
        <v>2026</v>
      </c>
      <c r="D125" s="560" t="s">
        <v>2122</v>
      </c>
      <c r="E125" s="560" t="s">
        <v>2123</v>
      </c>
      <c r="F125" s="563"/>
      <c r="G125" s="563"/>
      <c r="H125" s="563"/>
      <c r="I125" s="563"/>
      <c r="J125" s="563"/>
      <c r="K125" s="563"/>
      <c r="L125" s="563"/>
      <c r="M125" s="563"/>
      <c r="N125" s="563">
        <v>48</v>
      </c>
      <c r="O125" s="563">
        <v>687744</v>
      </c>
      <c r="P125" s="576"/>
      <c r="Q125" s="564">
        <v>14328</v>
      </c>
    </row>
    <row r="126" spans="1:17" ht="14.4" customHeight="1" x14ac:dyDescent="0.3">
      <c r="A126" s="559" t="s">
        <v>2160</v>
      </c>
      <c r="B126" s="560" t="s">
        <v>816</v>
      </c>
      <c r="C126" s="560" t="s">
        <v>1941</v>
      </c>
      <c r="D126" s="560" t="s">
        <v>1942</v>
      </c>
      <c r="E126" s="560" t="s">
        <v>1943</v>
      </c>
      <c r="F126" s="563"/>
      <c r="G126" s="563"/>
      <c r="H126" s="563"/>
      <c r="I126" s="563"/>
      <c r="J126" s="563">
        <v>0.5</v>
      </c>
      <c r="K126" s="563">
        <v>1238.22</v>
      </c>
      <c r="L126" s="563"/>
      <c r="M126" s="563">
        <v>2476.44</v>
      </c>
      <c r="N126" s="563"/>
      <c r="O126" s="563"/>
      <c r="P126" s="576"/>
      <c r="Q126" s="564"/>
    </row>
    <row r="127" spans="1:17" ht="14.4" customHeight="1" x14ac:dyDescent="0.3">
      <c r="A127" s="559" t="s">
        <v>2160</v>
      </c>
      <c r="B127" s="560" t="s">
        <v>816</v>
      </c>
      <c r="C127" s="560" t="s">
        <v>1941</v>
      </c>
      <c r="D127" s="560" t="s">
        <v>1949</v>
      </c>
      <c r="E127" s="560" t="s">
        <v>1948</v>
      </c>
      <c r="F127" s="563">
        <v>0.8</v>
      </c>
      <c r="G127" s="563">
        <v>1026.72</v>
      </c>
      <c r="H127" s="563">
        <v>1</v>
      </c>
      <c r="I127" s="563">
        <v>1283.3999999999999</v>
      </c>
      <c r="J127" s="563"/>
      <c r="K127" s="563"/>
      <c r="L127" s="563"/>
      <c r="M127" s="563"/>
      <c r="N127" s="563">
        <v>0.60000000000000009</v>
      </c>
      <c r="O127" s="563">
        <v>653.39</v>
      </c>
      <c r="P127" s="576">
        <v>0.63638577216767955</v>
      </c>
      <c r="Q127" s="564">
        <v>1088.9833333333331</v>
      </c>
    </row>
    <row r="128" spans="1:17" ht="14.4" customHeight="1" x14ac:dyDescent="0.3">
      <c r="A128" s="559" t="s">
        <v>2160</v>
      </c>
      <c r="B128" s="560" t="s">
        <v>816</v>
      </c>
      <c r="C128" s="560" t="s">
        <v>1941</v>
      </c>
      <c r="D128" s="560" t="s">
        <v>1950</v>
      </c>
      <c r="E128" s="560" t="s">
        <v>1948</v>
      </c>
      <c r="F128" s="563">
        <v>9.6999999999999993</v>
      </c>
      <c r="G128" s="563">
        <v>22389.599999999999</v>
      </c>
      <c r="H128" s="563">
        <v>1</v>
      </c>
      <c r="I128" s="563">
        <v>2308.2061855670104</v>
      </c>
      <c r="J128" s="563">
        <v>12.35</v>
      </c>
      <c r="K128" s="563">
        <v>26741.780000000002</v>
      </c>
      <c r="L128" s="563">
        <v>1.1943839997141532</v>
      </c>
      <c r="M128" s="563">
        <v>2165.3263157894739</v>
      </c>
      <c r="N128" s="563">
        <v>12.45</v>
      </c>
      <c r="O128" s="563">
        <v>27109.25</v>
      </c>
      <c r="P128" s="576">
        <v>1.2107965305320327</v>
      </c>
      <c r="Q128" s="564">
        <v>2177.4497991967874</v>
      </c>
    </row>
    <row r="129" spans="1:17" ht="14.4" customHeight="1" x14ac:dyDescent="0.3">
      <c r="A129" s="559" t="s">
        <v>2160</v>
      </c>
      <c r="B129" s="560" t="s">
        <v>816</v>
      </c>
      <c r="C129" s="560" t="s">
        <v>1941</v>
      </c>
      <c r="D129" s="560" t="s">
        <v>1951</v>
      </c>
      <c r="E129" s="560" t="s">
        <v>1952</v>
      </c>
      <c r="F129" s="563">
        <v>0.15000000000000002</v>
      </c>
      <c r="G129" s="563">
        <v>152.05000000000001</v>
      </c>
      <c r="H129" s="563">
        <v>1</v>
      </c>
      <c r="I129" s="563">
        <v>1013.6666666666666</v>
      </c>
      <c r="J129" s="563">
        <v>0.3</v>
      </c>
      <c r="K129" s="563">
        <v>280.98</v>
      </c>
      <c r="L129" s="563">
        <v>1.8479447550147978</v>
      </c>
      <c r="M129" s="563">
        <v>936.60000000000014</v>
      </c>
      <c r="N129" s="563">
        <v>0.05</v>
      </c>
      <c r="O129" s="563">
        <v>47.24</v>
      </c>
      <c r="P129" s="576">
        <v>0.31068727392305162</v>
      </c>
      <c r="Q129" s="564">
        <v>944.8</v>
      </c>
    </row>
    <row r="130" spans="1:17" ht="14.4" customHeight="1" x14ac:dyDescent="0.3">
      <c r="A130" s="559" t="s">
        <v>2160</v>
      </c>
      <c r="B130" s="560" t="s">
        <v>816</v>
      </c>
      <c r="C130" s="560" t="s">
        <v>1958</v>
      </c>
      <c r="D130" s="560" t="s">
        <v>1965</v>
      </c>
      <c r="E130" s="560" t="s">
        <v>1966</v>
      </c>
      <c r="F130" s="563">
        <v>250</v>
      </c>
      <c r="G130" s="563">
        <v>1132.5</v>
      </c>
      <c r="H130" s="563">
        <v>1</v>
      </c>
      <c r="I130" s="563">
        <v>4.53</v>
      </c>
      <c r="J130" s="563">
        <v>330</v>
      </c>
      <c r="K130" s="563">
        <v>1523.7</v>
      </c>
      <c r="L130" s="563">
        <v>1.3454304635761589</v>
      </c>
      <c r="M130" s="563">
        <v>4.6172727272727272</v>
      </c>
      <c r="N130" s="563">
        <v>150</v>
      </c>
      <c r="O130" s="563">
        <v>699</v>
      </c>
      <c r="P130" s="576">
        <v>0.61721854304635759</v>
      </c>
      <c r="Q130" s="564">
        <v>4.66</v>
      </c>
    </row>
    <row r="131" spans="1:17" ht="14.4" customHeight="1" x14ac:dyDescent="0.3">
      <c r="A131" s="559" t="s">
        <v>2160</v>
      </c>
      <c r="B131" s="560" t="s">
        <v>816</v>
      </c>
      <c r="C131" s="560" t="s">
        <v>1958</v>
      </c>
      <c r="D131" s="560" t="s">
        <v>1973</v>
      </c>
      <c r="E131" s="560" t="s">
        <v>1974</v>
      </c>
      <c r="F131" s="563">
        <v>1100</v>
      </c>
      <c r="G131" s="563">
        <v>5830</v>
      </c>
      <c r="H131" s="563">
        <v>1</v>
      </c>
      <c r="I131" s="563">
        <v>5.3</v>
      </c>
      <c r="J131" s="563"/>
      <c r="K131" s="563"/>
      <c r="L131" s="563"/>
      <c r="M131" s="563"/>
      <c r="N131" s="563"/>
      <c r="O131" s="563"/>
      <c r="P131" s="576"/>
      <c r="Q131" s="564"/>
    </row>
    <row r="132" spans="1:17" ht="14.4" customHeight="1" x14ac:dyDescent="0.3">
      <c r="A132" s="559" t="s">
        <v>2160</v>
      </c>
      <c r="B132" s="560" t="s">
        <v>816</v>
      </c>
      <c r="C132" s="560" t="s">
        <v>1958</v>
      </c>
      <c r="D132" s="560" t="s">
        <v>2157</v>
      </c>
      <c r="E132" s="560" t="s">
        <v>2158</v>
      </c>
      <c r="F132" s="563"/>
      <c r="G132" s="563"/>
      <c r="H132" s="563"/>
      <c r="I132" s="563"/>
      <c r="J132" s="563">
        <v>45</v>
      </c>
      <c r="K132" s="563">
        <v>292.5</v>
      </c>
      <c r="L132" s="563"/>
      <c r="M132" s="563">
        <v>6.5</v>
      </c>
      <c r="N132" s="563"/>
      <c r="O132" s="563"/>
      <c r="P132" s="576"/>
      <c r="Q132" s="564"/>
    </row>
    <row r="133" spans="1:17" ht="14.4" customHeight="1" x14ac:dyDescent="0.3">
      <c r="A133" s="559" t="s">
        <v>2160</v>
      </c>
      <c r="B133" s="560" t="s">
        <v>816</v>
      </c>
      <c r="C133" s="560" t="s">
        <v>1958</v>
      </c>
      <c r="D133" s="560" t="s">
        <v>1989</v>
      </c>
      <c r="E133" s="560" t="s">
        <v>1990</v>
      </c>
      <c r="F133" s="563">
        <v>610</v>
      </c>
      <c r="G133" s="563">
        <v>8540</v>
      </c>
      <c r="H133" s="563">
        <v>1</v>
      </c>
      <c r="I133" s="563">
        <v>14</v>
      </c>
      <c r="J133" s="563">
        <v>505</v>
      </c>
      <c r="K133" s="563">
        <v>8044.65</v>
      </c>
      <c r="L133" s="563">
        <v>0.94199648711943784</v>
      </c>
      <c r="M133" s="563">
        <v>15.93</v>
      </c>
      <c r="N133" s="563"/>
      <c r="O133" s="563"/>
      <c r="P133" s="576"/>
      <c r="Q133" s="564"/>
    </row>
    <row r="134" spans="1:17" ht="14.4" customHeight="1" x14ac:dyDescent="0.3">
      <c r="A134" s="559" t="s">
        <v>2160</v>
      </c>
      <c r="B134" s="560" t="s">
        <v>816</v>
      </c>
      <c r="C134" s="560" t="s">
        <v>1958</v>
      </c>
      <c r="D134" s="560" t="s">
        <v>1995</v>
      </c>
      <c r="E134" s="560" t="s">
        <v>1996</v>
      </c>
      <c r="F134" s="563"/>
      <c r="G134" s="563"/>
      <c r="H134" s="563"/>
      <c r="I134" s="563"/>
      <c r="J134" s="563"/>
      <c r="K134" s="563"/>
      <c r="L134" s="563"/>
      <c r="M134" s="563"/>
      <c r="N134" s="563">
        <v>1</v>
      </c>
      <c r="O134" s="563">
        <v>2261.84</v>
      </c>
      <c r="P134" s="576"/>
      <c r="Q134" s="564">
        <v>2261.84</v>
      </c>
    </row>
    <row r="135" spans="1:17" ht="14.4" customHeight="1" x14ac:dyDescent="0.3">
      <c r="A135" s="559" t="s">
        <v>2160</v>
      </c>
      <c r="B135" s="560" t="s">
        <v>816</v>
      </c>
      <c r="C135" s="560" t="s">
        <v>1958</v>
      </c>
      <c r="D135" s="560" t="s">
        <v>1999</v>
      </c>
      <c r="E135" s="560" t="s">
        <v>2000</v>
      </c>
      <c r="F135" s="563"/>
      <c r="G135" s="563"/>
      <c r="H135" s="563"/>
      <c r="I135" s="563"/>
      <c r="J135" s="563"/>
      <c r="K135" s="563"/>
      <c r="L135" s="563"/>
      <c r="M135" s="563"/>
      <c r="N135" s="563">
        <v>1473</v>
      </c>
      <c r="O135" s="563">
        <v>4563.6099999999997</v>
      </c>
      <c r="P135" s="576"/>
      <c r="Q135" s="564">
        <v>3.0981737949762387</v>
      </c>
    </row>
    <row r="136" spans="1:17" ht="14.4" customHeight="1" x14ac:dyDescent="0.3">
      <c r="A136" s="559" t="s">
        <v>2160</v>
      </c>
      <c r="B136" s="560" t="s">
        <v>816</v>
      </c>
      <c r="C136" s="560" t="s">
        <v>1958</v>
      </c>
      <c r="D136" s="560" t="s">
        <v>2007</v>
      </c>
      <c r="E136" s="560" t="s">
        <v>2008</v>
      </c>
      <c r="F136" s="563">
        <v>8594</v>
      </c>
      <c r="G136" s="563">
        <v>293899.08999999997</v>
      </c>
      <c r="H136" s="563">
        <v>1</v>
      </c>
      <c r="I136" s="563">
        <v>34.198171980451477</v>
      </c>
      <c r="J136" s="563">
        <v>12666</v>
      </c>
      <c r="K136" s="563">
        <v>402761.1</v>
      </c>
      <c r="L136" s="563">
        <v>1.3704060805360099</v>
      </c>
      <c r="M136" s="563">
        <v>31.798602558029369</v>
      </c>
      <c r="N136" s="563">
        <v>10982</v>
      </c>
      <c r="O136" s="563">
        <v>365020.96000000008</v>
      </c>
      <c r="P136" s="576">
        <v>1.2419941824249954</v>
      </c>
      <c r="Q136" s="564">
        <v>33.238113276270269</v>
      </c>
    </row>
    <row r="137" spans="1:17" ht="14.4" customHeight="1" x14ac:dyDescent="0.3">
      <c r="A137" s="559" t="s">
        <v>2160</v>
      </c>
      <c r="B137" s="560" t="s">
        <v>816</v>
      </c>
      <c r="C137" s="560" t="s">
        <v>1958</v>
      </c>
      <c r="D137" s="560" t="s">
        <v>2013</v>
      </c>
      <c r="E137" s="560" t="s">
        <v>2014</v>
      </c>
      <c r="F137" s="563">
        <v>26690</v>
      </c>
      <c r="G137" s="563">
        <v>432466.9</v>
      </c>
      <c r="H137" s="563">
        <v>1</v>
      </c>
      <c r="I137" s="563">
        <v>16.203330835518923</v>
      </c>
      <c r="J137" s="563">
        <v>31375</v>
      </c>
      <c r="K137" s="563">
        <v>572434.1</v>
      </c>
      <c r="L137" s="563">
        <v>1.3236483532034473</v>
      </c>
      <c r="M137" s="563">
        <v>18.24491155378486</v>
      </c>
      <c r="N137" s="563">
        <v>37255</v>
      </c>
      <c r="O137" s="563">
        <v>720940.95</v>
      </c>
      <c r="P137" s="576">
        <v>1.6670430731230528</v>
      </c>
      <c r="Q137" s="564">
        <v>19.351521943363306</v>
      </c>
    </row>
    <row r="138" spans="1:17" ht="14.4" customHeight="1" x14ac:dyDescent="0.3">
      <c r="A138" s="559" t="s">
        <v>2160</v>
      </c>
      <c r="B138" s="560" t="s">
        <v>816</v>
      </c>
      <c r="C138" s="560" t="s">
        <v>2023</v>
      </c>
      <c r="D138" s="560" t="s">
        <v>2024</v>
      </c>
      <c r="E138" s="560" t="s">
        <v>2025</v>
      </c>
      <c r="F138" s="563"/>
      <c r="G138" s="563"/>
      <c r="H138" s="563"/>
      <c r="I138" s="563"/>
      <c r="J138" s="563">
        <v>2</v>
      </c>
      <c r="K138" s="563">
        <v>1768.64</v>
      </c>
      <c r="L138" s="563"/>
      <c r="M138" s="563">
        <v>884.32</v>
      </c>
      <c r="N138" s="563"/>
      <c r="O138" s="563"/>
      <c r="P138" s="576"/>
      <c r="Q138" s="564"/>
    </row>
    <row r="139" spans="1:17" ht="14.4" customHeight="1" x14ac:dyDescent="0.3">
      <c r="A139" s="559" t="s">
        <v>2160</v>
      </c>
      <c r="B139" s="560" t="s">
        <v>816</v>
      </c>
      <c r="C139" s="560" t="s">
        <v>2026</v>
      </c>
      <c r="D139" s="560" t="s">
        <v>2035</v>
      </c>
      <c r="E139" s="560" t="s">
        <v>2036</v>
      </c>
      <c r="F139" s="563"/>
      <c r="G139" s="563"/>
      <c r="H139" s="563"/>
      <c r="I139" s="563"/>
      <c r="J139" s="563"/>
      <c r="K139" s="563"/>
      <c r="L139" s="563"/>
      <c r="M139" s="563"/>
      <c r="N139" s="563">
        <v>2</v>
      </c>
      <c r="O139" s="563">
        <v>2572</v>
      </c>
      <c r="P139" s="576"/>
      <c r="Q139" s="564">
        <v>1286</v>
      </c>
    </row>
    <row r="140" spans="1:17" ht="14.4" customHeight="1" x14ac:dyDescent="0.3">
      <c r="A140" s="559" t="s">
        <v>2160</v>
      </c>
      <c r="B140" s="560" t="s">
        <v>816</v>
      </c>
      <c r="C140" s="560" t="s">
        <v>2026</v>
      </c>
      <c r="D140" s="560" t="s">
        <v>2037</v>
      </c>
      <c r="E140" s="560" t="s">
        <v>2038</v>
      </c>
      <c r="F140" s="563">
        <v>6</v>
      </c>
      <c r="G140" s="563">
        <v>10494</v>
      </c>
      <c r="H140" s="563">
        <v>1</v>
      </c>
      <c r="I140" s="563">
        <v>1749</v>
      </c>
      <c r="J140" s="563">
        <v>3</v>
      </c>
      <c r="K140" s="563">
        <v>5253</v>
      </c>
      <c r="L140" s="563">
        <v>0.50057175528873643</v>
      </c>
      <c r="M140" s="563">
        <v>1751</v>
      </c>
      <c r="N140" s="563">
        <v>5</v>
      </c>
      <c r="O140" s="563">
        <v>8770</v>
      </c>
      <c r="P140" s="576">
        <v>0.83571564703640178</v>
      </c>
      <c r="Q140" s="564">
        <v>1754</v>
      </c>
    </row>
    <row r="141" spans="1:17" ht="14.4" customHeight="1" x14ac:dyDescent="0.3">
      <c r="A141" s="559" t="s">
        <v>2160</v>
      </c>
      <c r="B141" s="560" t="s">
        <v>816</v>
      </c>
      <c r="C141" s="560" t="s">
        <v>2026</v>
      </c>
      <c r="D141" s="560" t="s">
        <v>2039</v>
      </c>
      <c r="E141" s="560" t="s">
        <v>2040</v>
      </c>
      <c r="F141" s="563">
        <v>1</v>
      </c>
      <c r="G141" s="563">
        <v>2232</v>
      </c>
      <c r="H141" s="563">
        <v>1</v>
      </c>
      <c r="I141" s="563">
        <v>2232</v>
      </c>
      <c r="J141" s="563">
        <v>1</v>
      </c>
      <c r="K141" s="563">
        <v>2236</v>
      </c>
      <c r="L141" s="563">
        <v>1.0017921146953406</v>
      </c>
      <c r="M141" s="563">
        <v>2236</v>
      </c>
      <c r="N141" s="563"/>
      <c r="O141" s="563"/>
      <c r="P141" s="576"/>
      <c r="Q141" s="564"/>
    </row>
    <row r="142" spans="1:17" ht="14.4" customHeight="1" x14ac:dyDescent="0.3">
      <c r="A142" s="559" t="s">
        <v>2160</v>
      </c>
      <c r="B142" s="560" t="s">
        <v>816</v>
      </c>
      <c r="C142" s="560" t="s">
        <v>2026</v>
      </c>
      <c r="D142" s="560" t="s">
        <v>2043</v>
      </c>
      <c r="E142" s="560" t="s">
        <v>2044</v>
      </c>
      <c r="F142" s="563">
        <v>1</v>
      </c>
      <c r="G142" s="563">
        <v>576</v>
      </c>
      <c r="H142" s="563">
        <v>1</v>
      </c>
      <c r="I142" s="563">
        <v>576</v>
      </c>
      <c r="J142" s="563"/>
      <c r="K142" s="563"/>
      <c r="L142" s="563"/>
      <c r="M142" s="563"/>
      <c r="N142" s="563"/>
      <c r="O142" s="563"/>
      <c r="P142" s="576"/>
      <c r="Q142" s="564"/>
    </row>
    <row r="143" spans="1:17" ht="14.4" customHeight="1" x14ac:dyDescent="0.3">
      <c r="A143" s="559" t="s">
        <v>2160</v>
      </c>
      <c r="B143" s="560" t="s">
        <v>816</v>
      </c>
      <c r="C143" s="560" t="s">
        <v>2026</v>
      </c>
      <c r="D143" s="560" t="s">
        <v>2045</v>
      </c>
      <c r="E143" s="560" t="s">
        <v>2046</v>
      </c>
      <c r="F143" s="563"/>
      <c r="G143" s="563"/>
      <c r="H143" s="563"/>
      <c r="I143" s="563"/>
      <c r="J143" s="563"/>
      <c r="K143" s="563"/>
      <c r="L143" s="563"/>
      <c r="M143" s="563"/>
      <c r="N143" s="563">
        <v>1</v>
      </c>
      <c r="O143" s="563">
        <v>654</v>
      </c>
      <c r="P143" s="576"/>
      <c r="Q143" s="564">
        <v>654</v>
      </c>
    </row>
    <row r="144" spans="1:17" ht="14.4" customHeight="1" x14ac:dyDescent="0.3">
      <c r="A144" s="559" t="s">
        <v>2160</v>
      </c>
      <c r="B144" s="560" t="s">
        <v>816</v>
      </c>
      <c r="C144" s="560" t="s">
        <v>2026</v>
      </c>
      <c r="D144" s="560" t="s">
        <v>2053</v>
      </c>
      <c r="E144" s="560" t="s">
        <v>2054</v>
      </c>
      <c r="F144" s="563">
        <v>1</v>
      </c>
      <c r="G144" s="563">
        <v>409</v>
      </c>
      <c r="H144" s="563">
        <v>1</v>
      </c>
      <c r="I144" s="563">
        <v>409</v>
      </c>
      <c r="J144" s="563"/>
      <c r="K144" s="563"/>
      <c r="L144" s="563"/>
      <c r="M144" s="563"/>
      <c r="N144" s="563"/>
      <c r="O144" s="563"/>
      <c r="P144" s="576"/>
      <c r="Q144" s="564"/>
    </row>
    <row r="145" spans="1:17" ht="14.4" customHeight="1" x14ac:dyDescent="0.3">
      <c r="A145" s="559" t="s">
        <v>2160</v>
      </c>
      <c r="B145" s="560" t="s">
        <v>816</v>
      </c>
      <c r="C145" s="560" t="s">
        <v>2026</v>
      </c>
      <c r="D145" s="560" t="s">
        <v>2057</v>
      </c>
      <c r="E145" s="560" t="s">
        <v>2058</v>
      </c>
      <c r="F145" s="563">
        <v>1</v>
      </c>
      <c r="G145" s="563">
        <v>486</v>
      </c>
      <c r="H145" s="563">
        <v>1</v>
      </c>
      <c r="I145" s="563">
        <v>486</v>
      </c>
      <c r="J145" s="563">
        <v>2</v>
      </c>
      <c r="K145" s="563">
        <v>972</v>
      </c>
      <c r="L145" s="563">
        <v>2</v>
      </c>
      <c r="M145" s="563">
        <v>486</v>
      </c>
      <c r="N145" s="563">
        <v>1</v>
      </c>
      <c r="O145" s="563">
        <v>487</v>
      </c>
      <c r="P145" s="576">
        <v>1.0020576131687242</v>
      </c>
      <c r="Q145" s="564">
        <v>487</v>
      </c>
    </row>
    <row r="146" spans="1:17" ht="14.4" customHeight="1" x14ac:dyDescent="0.3">
      <c r="A146" s="559" t="s">
        <v>2160</v>
      </c>
      <c r="B146" s="560" t="s">
        <v>816</v>
      </c>
      <c r="C146" s="560" t="s">
        <v>2026</v>
      </c>
      <c r="D146" s="560" t="s">
        <v>2061</v>
      </c>
      <c r="E146" s="560" t="s">
        <v>2062</v>
      </c>
      <c r="F146" s="563"/>
      <c r="G146" s="563"/>
      <c r="H146" s="563"/>
      <c r="I146" s="563"/>
      <c r="J146" s="563">
        <v>1</v>
      </c>
      <c r="K146" s="563">
        <v>2982</v>
      </c>
      <c r="L146" s="563"/>
      <c r="M146" s="563">
        <v>2982</v>
      </c>
      <c r="N146" s="563"/>
      <c r="O146" s="563"/>
      <c r="P146" s="576"/>
      <c r="Q146" s="564"/>
    </row>
    <row r="147" spans="1:17" ht="14.4" customHeight="1" x14ac:dyDescent="0.3">
      <c r="A147" s="559" t="s">
        <v>2160</v>
      </c>
      <c r="B147" s="560" t="s">
        <v>816</v>
      </c>
      <c r="C147" s="560" t="s">
        <v>2026</v>
      </c>
      <c r="D147" s="560" t="s">
        <v>2071</v>
      </c>
      <c r="E147" s="560" t="s">
        <v>1954</v>
      </c>
      <c r="F147" s="563">
        <v>33</v>
      </c>
      <c r="G147" s="563">
        <v>545226</v>
      </c>
      <c r="H147" s="563">
        <v>1</v>
      </c>
      <c r="I147" s="563">
        <v>16522</v>
      </c>
      <c r="J147" s="563">
        <v>31</v>
      </c>
      <c r="K147" s="563">
        <v>443634</v>
      </c>
      <c r="L147" s="563">
        <v>0.81366992769970614</v>
      </c>
      <c r="M147" s="563">
        <v>14310.774193548386</v>
      </c>
      <c r="N147" s="563"/>
      <c r="O147" s="563"/>
      <c r="P147" s="576"/>
      <c r="Q147" s="564"/>
    </row>
    <row r="148" spans="1:17" ht="14.4" customHeight="1" x14ac:dyDescent="0.3">
      <c r="A148" s="559" t="s">
        <v>2160</v>
      </c>
      <c r="B148" s="560" t="s">
        <v>816</v>
      </c>
      <c r="C148" s="560" t="s">
        <v>2026</v>
      </c>
      <c r="D148" s="560" t="s">
        <v>2074</v>
      </c>
      <c r="E148" s="560" t="s">
        <v>2075</v>
      </c>
      <c r="F148" s="563">
        <v>1</v>
      </c>
      <c r="G148" s="563">
        <v>2525</v>
      </c>
      <c r="H148" s="563">
        <v>1</v>
      </c>
      <c r="I148" s="563">
        <v>2525</v>
      </c>
      <c r="J148" s="563"/>
      <c r="K148" s="563"/>
      <c r="L148" s="563"/>
      <c r="M148" s="563"/>
      <c r="N148" s="563"/>
      <c r="O148" s="563"/>
      <c r="P148" s="576"/>
      <c r="Q148" s="564"/>
    </row>
    <row r="149" spans="1:17" ht="14.4" customHeight="1" x14ac:dyDescent="0.3">
      <c r="A149" s="559" t="s">
        <v>2160</v>
      </c>
      <c r="B149" s="560" t="s">
        <v>816</v>
      </c>
      <c r="C149" s="560" t="s">
        <v>2026</v>
      </c>
      <c r="D149" s="560" t="s">
        <v>2078</v>
      </c>
      <c r="E149" s="560" t="s">
        <v>2079</v>
      </c>
      <c r="F149" s="563">
        <v>1</v>
      </c>
      <c r="G149" s="563">
        <v>682</v>
      </c>
      <c r="H149" s="563">
        <v>1</v>
      </c>
      <c r="I149" s="563">
        <v>682</v>
      </c>
      <c r="J149" s="563"/>
      <c r="K149" s="563"/>
      <c r="L149" s="563"/>
      <c r="M149" s="563"/>
      <c r="N149" s="563">
        <v>2</v>
      </c>
      <c r="O149" s="563">
        <v>1370</v>
      </c>
      <c r="P149" s="576">
        <v>2.0087976539589443</v>
      </c>
      <c r="Q149" s="564">
        <v>685</v>
      </c>
    </row>
    <row r="150" spans="1:17" ht="14.4" customHeight="1" x14ac:dyDescent="0.3">
      <c r="A150" s="559" t="s">
        <v>2160</v>
      </c>
      <c r="B150" s="560" t="s">
        <v>816</v>
      </c>
      <c r="C150" s="560" t="s">
        <v>2026</v>
      </c>
      <c r="D150" s="560" t="s">
        <v>2090</v>
      </c>
      <c r="E150" s="560" t="s">
        <v>2091</v>
      </c>
      <c r="F150" s="563">
        <v>184</v>
      </c>
      <c r="G150" s="563">
        <v>630200</v>
      </c>
      <c r="H150" s="563">
        <v>1</v>
      </c>
      <c r="I150" s="563">
        <v>3425</v>
      </c>
      <c r="J150" s="563">
        <v>232</v>
      </c>
      <c r="K150" s="563">
        <v>795992</v>
      </c>
      <c r="L150" s="563">
        <v>1.2630783878133927</v>
      </c>
      <c r="M150" s="563">
        <v>3431</v>
      </c>
      <c r="N150" s="563">
        <v>294</v>
      </c>
      <c r="O150" s="563">
        <v>1010478</v>
      </c>
      <c r="P150" s="576">
        <v>1.6034243097429388</v>
      </c>
      <c r="Q150" s="564">
        <v>3437</v>
      </c>
    </row>
    <row r="151" spans="1:17" ht="14.4" customHeight="1" x14ac:dyDescent="0.3">
      <c r="A151" s="559" t="s">
        <v>2160</v>
      </c>
      <c r="B151" s="560" t="s">
        <v>816</v>
      </c>
      <c r="C151" s="560" t="s">
        <v>2026</v>
      </c>
      <c r="D151" s="560" t="s">
        <v>2104</v>
      </c>
      <c r="E151" s="560" t="s">
        <v>2105</v>
      </c>
      <c r="F151" s="563">
        <v>3</v>
      </c>
      <c r="G151" s="563">
        <v>48699</v>
      </c>
      <c r="H151" s="563">
        <v>1</v>
      </c>
      <c r="I151" s="563">
        <v>16233</v>
      </c>
      <c r="J151" s="563"/>
      <c r="K151" s="563"/>
      <c r="L151" s="563"/>
      <c r="M151" s="563"/>
      <c r="N151" s="563"/>
      <c r="O151" s="563"/>
      <c r="P151" s="576"/>
      <c r="Q151" s="564"/>
    </row>
    <row r="152" spans="1:17" ht="14.4" customHeight="1" x14ac:dyDescent="0.3">
      <c r="A152" s="559" t="s">
        <v>2160</v>
      </c>
      <c r="B152" s="560" t="s">
        <v>816</v>
      </c>
      <c r="C152" s="560" t="s">
        <v>2026</v>
      </c>
      <c r="D152" s="560" t="s">
        <v>2122</v>
      </c>
      <c r="E152" s="560" t="s">
        <v>2123</v>
      </c>
      <c r="F152" s="563"/>
      <c r="G152" s="563"/>
      <c r="H152" s="563"/>
      <c r="I152" s="563"/>
      <c r="J152" s="563"/>
      <c r="K152" s="563"/>
      <c r="L152" s="563"/>
      <c r="M152" s="563"/>
      <c r="N152" s="563">
        <v>26</v>
      </c>
      <c r="O152" s="563">
        <v>372528</v>
      </c>
      <c r="P152" s="576"/>
      <c r="Q152" s="564">
        <v>14328</v>
      </c>
    </row>
    <row r="153" spans="1:17" ht="14.4" customHeight="1" x14ac:dyDescent="0.3">
      <c r="A153" s="559" t="s">
        <v>2161</v>
      </c>
      <c r="B153" s="560" t="s">
        <v>816</v>
      </c>
      <c r="C153" s="560" t="s">
        <v>1941</v>
      </c>
      <c r="D153" s="560" t="s">
        <v>1950</v>
      </c>
      <c r="E153" s="560" t="s">
        <v>1948</v>
      </c>
      <c r="F153" s="563">
        <v>0.5</v>
      </c>
      <c r="G153" s="563">
        <v>1283.4000000000001</v>
      </c>
      <c r="H153" s="563">
        <v>1</v>
      </c>
      <c r="I153" s="563">
        <v>2566.8000000000002</v>
      </c>
      <c r="J153" s="563">
        <v>1.1000000000000001</v>
      </c>
      <c r="K153" s="563">
        <v>2381.86</v>
      </c>
      <c r="L153" s="563">
        <v>1.8558983948885772</v>
      </c>
      <c r="M153" s="563">
        <v>2165.3272727272729</v>
      </c>
      <c r="N153" s="563">
        <v>0.4</v>
      </c>
      <c r="O153" s="563">
        <v>873.72</v>
      </c>
      <c r="P153" s="576">
        <v>0.68078541374474055</v>
      </c>
      <c r="Q153" s="564">
        <v>2184.2999999999997</v>
      </c>
    </row>
    <row r="154" spans="1:17" ht="14.4" customHeight="1" x14ac:dyDescent="0.3">
      <c r="A154" s="559" t="s">
        <v>2161</v>
      </c>
      <c r="B154" s="560" t="s">
        <v>816</v>
      </c>
      <c r="C154" s="560" t="s">
        <v>1941</v>
      </c>
      <c r="D154" s="560" t="s">
        <v>1951</v>
      </c>
      <c r="E154" s="560" t="s">
        <v>1952</v>
      </c>
      <c r="F154" s="563"/>
      <c r="G154" s="563"/>
      <c r="H154" s="563"/>
      <c r="I154" s="563"/>
      <c r="J154" s="563">
        <v>0.05</v>
      </c>
      <c r="K154" s="563">
        <v>46.83</v>
      </c>
      <c r="L154" s="563"/>
      <c r="M154" s="563">
        <v>936.59999999999991</v>
      </c>
      <c r="N154" s="563">
        <v>0.05</v>
      </c>
      <c r="O154" s="563">
        <v>47.24</v>
      </c>
      <c r="P154" s="576"/>
      <c r="Q154" s="564">
        <v>944.8</v>
      </c>
    </row>
    <row r="155" spans="1:17" ht="14.4" customHeight="1" x14ac:dyDescent="0.3">
      <c r="A155" s="559" t="s">
        <v>2161</v>
      </c>
      <c r="B155" s="560" t="s">
        <v>816</v>
      </c>
      <c r="C155" s="560" t="s">
        <v>1958</v>
      </c>
      <c r="D155" s="560" t="s">
        <v>1961</v>
      </c>
      <c r="E155" s="560" t="s">
        <v>1962</v>
      </c>
      <c r="F155" s="563">
        <v>100</v>
      </c>
      <c r="G155" s="563">
        <v>123</v>
      </c>
      <c r="H155" s="563">
        <v>1</v>
      </c>
      <c r="I155" s="563">
        <v>1.23</v>
      </c>
      <c r="J155" s="563"/>
      <c r="K155" s="563"/>
      <c r="L155" s="563"/>
      <c r="M155" s="563"/>
      <c r="N155" s="563"/>
      <c r="O155" s="563"/>
      <c r="P155" s="576"/>
      <c r="Q155" s="564"/>
    </row>
    <row r="156" spans="1:17" ht="14.4" customHeight="1" x14ac:dyDescent="0.3">
      <c r="A156" s="559" t="s">
        <v>2161</v>
      </c>
      <c r="B156" s="560" t="s">
        <v>816</v>
      </c>
      <c r="C156" s="560" t="s">
        <v>1958</v>
      </c>
      <c r="D156" s="560" t="s">
        <v>1965</v>
      </c>
      <c r="E156" s="560" t="s">
        <v>1966</v>
      </c>
      <c r="F156" s="563"/>
      <c r="G156" s="563"/>
      <c r="H156" s="563"/>
      <c r="I156" s="563"/>
      <c r="J156" s="563">
        <v>400</v>
      </c>
      <c r="K156" s="563">
        <v>1831.5</v>
      </c>
      <c r="L156" s="563"/>
      <c r="M156" s="563">
        <v>4.5787500000000003</v>
      </c>
      <c r="N156" s="563"/>
      <c r="O156" s="563"/>
      <c r="P156" s="576"/>
      <c r="Q156" s="564"/>
    </row>
    <row r="157" spans="1:17" ht="14.4" customHeight="1" x14ac:dyDescent="0.3">
      <c r="A157" s="559" t="s">
        <v>2161</v>
      </c>
      <c r="B157" s="560" t="s">
        <v>816</v>
      </c>
      <c r="C157" s="560" t="s">
        <v>1958</v>
      </c>
      <c r="D157" s="560" t="s">
        <v>1973</v>
      </c>
      <c r="E157" s="560" t="s">
        <v>1974</v>
      </c>
      <c r="F157" s="563">
        <v>800</v>
      </c>
      <c r="G157" s="563">
        <v>4240</v>
      </c>
      <c r="H157" s="563">
        <v>1</v>
      </c>
      <c r="I157" s="563">
        <v>5.3</v>
      </c>
      <c r="J157" s="563">
        <v>3800</v>
      </c>
      <c r="K157" s="563">
        <v>20802</v>
      </c>
      <c r="L157" s="563">
        <v>4.9061320754716977</v>
      </c>
      <c r="M157" s="563">
        <v>5.4742105263157894</v>
      </c>
      <c r="N157" s="563">
        <v>300</v>
      </c>
      <c r="O157" s="563">
        <v>1659</v>
      </c>
      <c r="P157" s="576">
        <v>0.39127358490566039</v>
      </c>
      <c r="Q157" s="564">
        <v>5.53</v>
      </c>
    </row>
    <row r="158" spans="1:17" ht="14.4" customHeight="1" x14ac:dyDescent="0.3">
      <c r="A158" s="559" t="s">
        <v>2161</v>
      </c>
      <c r="B158" s="560" t="s">
        <v>816</v>
      </c>
      <c r="C158" s="560" t="s">
        <v>1958</v>
      </c>
      <c r="D158" s="560" t="s">
        <v>1977</v>
      </c>
      <c r="E158" s="560" t="s">
        <v>1978</v>
      </c>
      <c r="F158" s="563"/>
      <c r="G158" s="563"/>
      <c r="H158" s="563"/>
      <c r="I158" s="563"/>
      <c r="J158" s="563">
        <v>150</v>
      </c>
      <c r="K158" s="563">
        <v>1093.5</v>
      </c>
      <c r="L158" s="563"/>
      <c r="M158" s="563">
        <v>7.29</v>
      </c>
      <c r="N158" s="563"/>
      <c r="O158" s="563"/>
      <c r="P158" s="576"/>
      <c r="Q158" s="564"/>
    </row>
    <row r="159" spans="1:17" ht="14.4" customHeight="1" x14ac:dyDescent="0.3">
      <c r="A159" s="559" t="s">
        <v>2161</v>
      </c>
      <c r="B159" s="560" t="s">
        <v>816</v>
      </c>
      <c r="C159" s="560" t="s">
        <v>1958</v>
      </c>
      <c r="D159" s="560" t="s">
        <v>1981</v>
      </c>
      <c r="E159" s="560" t="s">
        <v>1982</v>
      </c>
      <c r="F159" s="563"/>
      <c r="G159" s="563"/>
      <c r="H159" s="563"/>
      <c r="I159" s="563"/>
      <c r="J159" s="563">
        <v>800</v>
      </c>
      <c r="K159" s="563">
        <v>13304</v>
      </c>
      <c r="L159" s="563"/>
      <c r="M159" s="563">
        <v>16.63</v>
      </c>
      <c r="N159" s="563"/>
      <c r="O159" s="563"/>
      <c r="P159" s="576"/>
      <c r="Q159" s="564"/>
    </row>
    <row r="160" spans="1:17" ht="14.4" customHeight="1" x14ac:dyDescent="0.3">
      <c r="A160" s="559" t="s">
        <v>2161</v>
      </c>
      <c r="B160" s="560" t="s">
        <v>816</v>
      </c>
      <c r="C160" s="560" t="s">
        <v>1958</v>
      </c>
      <c r="D160" s="560" t="s">
        <v>1989</v>
      </c>
      <c r="E160" s="560" t="s">
        <v>1990</v>
      </c>
      <c r="F160" s="563">
        <v>610</v>
      </c>
      <c r="G160" s="563">
        <v>8540</v>
      </c>
      <c r="H160" s="563">
        <v>1</v>
      </c>
      <c r="I160" s="563">
        <v>14</v>
      </c>
      <c r="J160" s="563">
        <v>480</v>
      </c>
      <c r="K160" s="563">
        <v>7646.4</v>
      </c>
      <c r="L160" s="563">
        <v>0.89536299765807958</v>
      </c>
      <c r="M160" s="563">
        <v>15.93</v>
      </c>
      <c r="N160" s="563"/>
      <c r="O160" s="563"/>
      <c r="P160" s="576"/>
      <c r="Q160" s="564"/>
    </row>
    <row r="161" spans="1:17" ht="14.4" customHeight="1" x14ac:dyDescent="0.3">
      <c r="A161" s="559" t="s">
        <v>2161</v>
      </c>
      <c r="B161" s="560" t="s">
        <v>816</v>
      </c>
      <c r="C161" s="560" t="s">
        <v>1958</v>
      </c>
      <c r="D161" s="560" t="s">
        <v>1995</v>
      </c>
      <c r="E161" s="560" t="s">
        <v>1996</v>
      </c>
      <c r="F161" s="563"/>
      <c r="G161" s="563"/>
      <c r="H161" s="563"/>
      <c r="I161" s="563"/>
      <c r="J161" s="563">
        <v>1</v>
      </c>
      <c r="K161" s="563">
        <v>2261.84</v>
      </c>
      <c r="L161" s="563"/>
      <c r="M161" s="563">
        <v>2261.84</v>
      </c>
      <c r="N161" s="563"/>
      <c r="O161" s="563"/>
      <c r="P161" s="576"/>
      <c r="Q161" s="564"/>
    </row>
    <row r="162" spans="1:17" ht="14.4" customHeight="1" x14ac:dyDescent="0.3">
      <c r="A162" s="559" t="s">
        <v>2161</v>
      </c>
      <c r="B162" s="560" t="s">
        <v>816</v>
      </c>
      <c r="C162" s="560" t="s">
        <v>1958</v>
      </c>
      <c r="D162" s="560" t="s">
        <v>2007</v>
      </c>
      <c r="E162" s="560" t="s">
        <v>2008</v>
      </c>
      <c r="F162" s="563">
        <v>1021</v>
      </c>
      <c r="G162" s="563">
        <v>35683.949999999997</v>
      </c>
      <c r="H162" s="563">
        <v>1</v>
      </c>
      <c r="I162" s="563">
        <v>34.949999999999996</v>
      </c>
      <c r="J162" s="563">
        <v>1331</v>
      </c>
      <c r="K162" s="563">
        <v>42411.38</v>
      </c>
      <c r="L162" s="563">
        <v>1.1885281758325521</v>
      </c>
      <c r="M162" s="563">
        <v>31.864297520661154</v>
      </c>
      <c r="N162" s="563">
        <v>407</v>
      </c>
      <c r="O162" s="563">
        <v>13398.44</v>
      </c>
      <c r="P162" s="576">
        <v>0.37547524867622561</v>
      </c>
      <c r="Q162" s="564">
        <v>32.92</v>
      </c>
    </row>
    <row r="163" spans="1:17" ht="14.4" customHeight="1" x14ac:dyDescent="0.3">
      <c r="A163" s="559" t="s">
        <v>2161</v>
      </c>
      <c r="B163" s="560" t="s">
        <v>816</v>
      </c>
      <c r="C163" s="560" t="s">
        <v>2026</v>
      </c>
      <c r="D163" s="560" t="s">
        <v>2031</v>
      </c>
      <c r="E163" s="560" t="s">
        <v>2032</v>
      </c>
      <c r="F163" s="563">
        <v>4</v>
      </c>
      <c r="G163" s="563">
        <v>136</v>
      </c>
      <c r="H163" s="563">
        <v>1</v>
      </c>
      <c r="I163" s="563">
        <v>34</v>
      </c>
      <c r="J163" s="563">
        <v>3</v>
      </c>
      <c r="K163" s="563">
        <v>102</v>
      </c>
      <c r="L163" s="563">
        <v>0.75</v>
      </c>
      <c r="M163" s="563">
        <v>34</v>
      </c>
      <c r="N163" s="563"/>
      <c r="O163" s="563"/>
      <c r="P163" s="576"/>
      <c r="Q163" s="564"/>
    </row>
    <row r="164" spans="1:17" ht="14.4" customHeight="1" x14ac:dyDescent="0.3">
      <c r="A164" s="559" t="s">
        <v>2161</v>
      </c>
      <c r="B164" s="560" t="s">
        <v>816</v>
      </c>
      <c r="C164" s="560" t="s">
        <v>2026</v>
      </c>
      <c r="D164" s="560" t="s">
        <v>2037</v>
      </c>
      <c r="E164" s="560" t="s">
        <v>2038</v>
      </c>
      <c r="F164" s="563">
        <v>2</v>
      </c>
      <c r="G164" s="563">
        <v>3498</v>
      </c>
      <c r="H164" s="563">
        <v>1</v>
      </c>
      <c r="I164" s="563">
        <v>1749</v>
      </c>
      <c r="J164" s="563">
        <v>8</v>
      </c>
      <c r="K164" s="563">
        <v>14008</v>
      </c>
      <c r="L164" s="563">
        <v>4.0045740423098914</v>
      </c>
      <c r="M164" s="563">
        <v>1751</v>
      </c>
      <c r="N164" s="563">
        <v>1</v>
      </c>
      <c r="O164" s="563">
        <v>1754</v>
      </c>
      <c r="P164" s="576">
        <v>0.50142938822184102</v>
      </c>
      <c r="Q164" s="564">
        <v>1754</v>
      </c>
    </row>
    <row r="165" spans="1:17" ht="14.4" customHeight="1" x14ac:dyDescent="0.3">
      <c r="A165" s="559" t="s">
        <v>2161</v>
      </c>
      <c r="B165" s="560" t="s">
        <v>816</v>
      </c>
      <c r="C165" s="560" t="s">
        <v>2026</v>
      </c>
      <c r="D165" s="560" t="s">
        <v>2039</v>
      </c>
      <c r="E165" s="560" t="s">
        <v>2040</v>
      </c>
      <c r="F165" s="563">
        <v>1</v>
      </c>
      <c r="G165" s="563">
        <v>2232</v>
      </c>
      <c r="H165" s="563">
        <v>1</v>
      </c>
      <c r="I165" s="563">
        <v>2232</v>
      </c>
      <c r="J165" s="563">
        <v>1</v>
      </c>
      <c r="K165" s="563">
        <v>2236</v>
      </c>
      <c r="L165" s="563">
        <v>1.0017921146953406</v>
      </c>
      <c r="M165" s="563">
        <v>2236</v>
      </c>
      <c r="N165" s="563"/>
      <c r="O165" s="563"/>
      <c r="P165" s="576"/>
      <c r="Q165" s="564"/>
    </row>
    <row r="166" spans="1:17" ht="14.4" customHeight="1" x14ac:dyDescent="0.3">
      <c r="A166" s="559" t="s">
        <v>2161</v>
      </c>
      <c r="B166" s="560" t="s">
        <v>816</v>
      </c>
      <c r="C166" s="560" t="s">
        <v>2026</v>
      </c>
      <c r="D166" s="560" t="s">
        <v>2041</v>
      </c>
      <c r="E166" s="560" t="s">
        <v>2042</v>
      </c>
      <c r="F166" s="563"/>
      <c r="G166" s="563"/>
      <c r="H166" s="563"/>
      <c r="I166" s="563"/>
      <c r="J166" s="563">
        <v>2</v>
      </c>
      <c r="K166" s="563">
        <v>838</v>
      </c>
      <c r="L166" s="563"/>
      <c r="M166" s="563">
        <v>419</v>
      </c>
      <c r="N166" s="563"/>
      <c r="O166" s="563"/>
      <c r="P166" s="576"/>
      <c r="Q166" s="564"/>
    </row>
    <row r="167" spans="1:17" ht="14.4" customHeight="1" x14ac:dyDescent="0.3">
      <c r="A167" s="559" t="s">
        <v>2161</v>
      </c>
      <c r="B167" s="560" t="s">
        <v>816</v>
      </c>
      <c r="C167" s="560" t="s">
        <v>2026</v>
      </c>
      <c r="D167" s="560" t="s">
        <v>2043</v>
      </c>
      <c r="E167" s="560" t="s">
        <v>2044</v>
      </c>
      <c r="F167" s="563"/>
      <c r="G167" s="563"/>
      <c r="H167" s="563"/>
      <c r="I167" s="563"/>
      <c r="J167" s="563"/>
      <c r="K167" s="563"/>
      <c r="L167" s="563"/>
      <c r="M167" s="563"/>
      <c r="N167" s="563">
        <v>1</v>
      </c>
      <c r="O167" s="563">
        <v>580</v>
      </c>
      <c r="P167" s="576"/>
      <c r="Q167" s="564">
        <v>580</v>
      </c>
    </row>
    <row r="168" spans="1:17" ht="14.4" customHeight="1" x14ac:dyDescent="0.3">
      <c r="A168" s="559" t="s">
        <v>2161</v>
      </c>
      <c r="B168" s="560" t="s">
        <v>816</v>
      </c>
      <c r="C168" s="560" t="s">
        <v>2026</v>
      </c>
      <c r="D168" s="560" t="s">
        <v>2045</v>
      </c>
      <c r="E168" s="560" t="s">
        <v>2046</v>
      </c>
      <c r="F168" s="563"/>
      <c r="G168" s="563"/>
      <c r="H168" s="563"/>
      <c r="I168" s="563"/>
      <c r="J168" s="563">
        <v>1</v>
      </c>
      <c r="K168" s="563">
        <v>653</v>
      </c>
      <c r="L168" s="563"/>
      <c r="M168" s="563">
        <v>653</v>
      </c>
      <c r="N168" s="563"/>
      <c r="O168" s="563"/>
      <c r="P168" s="576"/>
      <c r="Q168" s="564"/>
    </row>
    <row r="169" spans="1:17" ht="14.4" customHeight="1" x14ac:dyDescent="0.3">
      <c r="A169" s="559" t="s">
        <v>2161</v>
      </c>
      <c r="B169" s="560" t="s">
        <v>816</v>
      </c>
      <c r="C169" s="560" t="s">
        <v>2026</v>
      </c>
      <c r="D169" s="560" t="s">
        <v>2047</v>
      </c>
      <c r="E169" s="560" t="s">
        <v>2048</v>
      </c>
      <c r="F169" s="563"/>
      <c r="G169" s="563"/>
      <c r="H169" s="563"/>
      <c r="I169" s="563"/>
      <c r="J169" s="563">
        <v>1</v>
      </c>
      <c r="K169" s="563">
        <v>1836</v>
      </c>
      <c r="L169" s="563"/>
      <c r="M169" s="563">
        <v>1836</v>
      </c>
      <c r="N169" s="563"/>
      <c r="O169" s="563"/>
      <c r="P169" s="576"/>
      <c r="Q169" s="564"/>
    </row>
    <row r="170" spans="1:17" ht="14.4" customHeight="1" x14ac:dyDescent="0.3">
      <c r="A170" s="559" t="s">
        <v>2161</v>
      </c>
      <c r="B170" s="560" t="s">
        <v>816</v>
      </c>
      <c r="C170" s="560" t="s">
        <v>2026</v>
      </c>
      <c r="D170" s="560" t="s">
        <v>2053</v>
      </c>
      <c r="E170" s="560" t="s">
        <v>2054</v>
      </c>
      <c r="F170" s="563"/>
      <c r="G170" s="563"/>
      <c r="H170" s="563"/>
      <c r="I170" s="563"/>
      <c r="J170" s="563">
        <v>4</v>
      </c>
      <c r="K170" s="563">
        <v>1636</v>
      </c>
      <c r="L170" s="563"/>
      <c r="M170" s="563">
        <v>409</v>
      </c>
      <c r="N170" s="563">
        <v>1</v>
      </c>
      <c r="O170" s="563">
        <v>410</v>
      </c>
      <c r="P170" s="576"/>
      <c r="Q170" s="564">
        <v>410</v>
      </c>
    </row>
    <row r="171" spans="1:17" ht="14.4" customHeight="1" x14ac:dyDescent="0.3">
      <c r="A171" s="559" t="s">
        <v>2161</v>
      </c>
      <c r="B171" s="560" t="s">
        <v>816</v>
      </c>
      <c r="C171" s="560" t="s">
        <v>2026</v>
      </c>
      <c r="D171" s="560" t="s">
        <v>2057</v>
      </c>
      <c r="E171" s="560" t="s">
        <v>2058</v>
      </c>
      <c r="F171" s="563"/>
      <c r="G171" s="563"/>
      <c r="H171" s="563"/>
      <c r="I171" s="563"/>
      <c r="J171" s="563">
        <v>2</v>
      </c>
      <c r="K171" s="563">
        <v>972</v>
      </c>
      <c r="L171" s="563"/>
      <c r="M171" s="563">
        <v>486</v>
      </c>
      <c r="N171" s="563"/>
      <c r="O171" s="563"/>
      <c r="P171" s="576"/>
      <c r="Q171" s="564"/>
    </row>
    <row r="172" spans="1:17" ht="14.4" customHeight="1" x14ac:dyDescent="0.3">
      <c r="A172" s="559" t="s">
        <v>2161</v>
      </c>
      <c r="B172" s="560" t="s">
        <v>816</v>
      </c>
      <c r="C172" s="560" t="s">
        <v>2026</v>
      </c>
      <c r="D172" s="560" t="s">
        <v>2059</v>
      </c>
      <c r="E172" s="560" t="s">
        <v>2060</v>
      </c>
      <c r="F172" s="563">
        <v>1</v>
      </c>
      <c r="G172" s="563">
        <v>1957</v>
      </c>
      <c r="H172" s="563">
        <v>1</v>
      </c>
      <c r="I172" s="563">
        <v>1957</v>
      </c>
      <c r="J172" s="563">
        <v>1</v>
      </c>
      <c r="K172" s="563">
        <v>1961</v>
      </c>
      <c r="L172" s="563">
        <v>1.0020439448134901</v>
      </c>
      <c r="M172" s="563">
        <v>1961</v>
      </c>
      <c r="N172" s="563"/>
      <c r="O172" s="563"/>
      <c r="P172" s="576"/>
      <c r="Q172" s="564"/>
    </row>
    <row r="173" spans="1:17" ht="14.4" customHeight="1" x14ac:dyDescent="0.3">
      <c r="A173" s="559" t="s">
        <v>2161</v>
      </c>
      <c r="B173" s="560" t="s">
        <v>816</v>
      </c>
      <c r="C173" s="560" t="s">
        <v>2026</v>
      </c>
      <c r="D173" s="560" t="s">
        <v>2067</v>
      </c>
      <c r="E173" s="560" t="s">
        <v>2068</v>
      </c>
      <c r="F173" s="563"/>
      <c r="G173" s="563"/>
      <c r="H173" s="563"/>
      <c r="I173" s="563"/>
      <c r="J173" s="563">
        <v>1</v>
      </c>
      <c r="K173" s="563">
        <v>2521</v>
      </c>
      <c r="L173" s="563"/>
      <c r="M173" s="563">
        <v>2521</v>
      </c>
      <c r="N173" s="563"/>
      <c r="O173" s="563"/>
      <c r="P173" s="576"/>
      <c r="Q173" s="564"/>
    </row>
    <row r="174" spans="1:17" ht="14.4" customHeight="1" x14ac:dyDescent="0.3">
      <c r="A174" s="559" t="s">
        <v>2161</v>
      </c>
      <c r="B174" s="560" t="s">
        <v>816</v>
      </c>
      <c r="C174" s="560" t="s">
        <v>2026</v>
      </c>
      <c r="D174" s="560" t="s">
        <v>2071</v>
      </c>
      <c r="E174" s="560" t="s">
        <v>1954</v>
      </c>
      <c r="F174" s="563">
        <v>4</v>
      </c>
      <c r="G174" s="563">
        <v>66088</v>
      </c>
      <c r="H174" s="563">
        <v>1</v>
      </c>
      <c r="I174" s="563">
        <v>16522</v>
      </c>
      <c r="J174" s="563">
        <v>3</v>
      </c>
      <c r="K174" s="563">
        <v>40106</v>
      </c>
      <c r="L174" s="563">
        <v>0.60685752330226361</v>
      </c>
      <c r="M174" s="563">
        <v>13368.666666666666</v>
      </c>
      <c r="N174" s="563"/>
      <c r="O174" s="563"/>
      <c r="P174" s="576"/>
      <c r="Q174" s="564"/>
    </row>
    <row r="175" spans="1:17" ht="14.4" customHeight="1" x14ac:dyDescent="0.3">
      <c r="A175" s="559" t="s">
        <v>2161</v>
      </c>
      <c r="B175" s="560" t="s">
        <v>816</v>
      </c>
      <c r="C175" s="560" t="s">
        <v>2026</v>
      </c>
      <c r="D175" s="560" t="s">
        <v>2122</v>
      </c>
      <c r="E175" s="560" t="s">
        <v>2123</v>
      </c>
      <c r="F175" s="563"/>
      <c r="G175" s="563"/>
      <c r="H175" s="563"/>
      <c r="I175" s="563"/>
      <c r="J175" s="563"/>
      <c r="K175" s="563"/>
      <c r="L175" s="563"/>
      <c r="M175" s="563"/>
      <c r="N175" s="563">
        <v>1</v>
      </c>
      <c r="O175" s="563">
        <v>14328</v>
      </c>
      <c r="P175" s="576"/>
      <c r="Q175" s="564">
        <v>14328</v>
      </c>
    </row>
    <row r="176" spans="1:17" ht="14.4" customHeight="1" x14ac:dyDescent="0.3">
      <c r="A176" s="559" t="s">
        <v>2162</v>
      </c>
      <c r="B176" s="560" t="s">
        <v>816</v>
      </c>
      <c r="C176" s="560" t="s">
        <v>1941</v>
      </c>
      <c r="D176" s="560" t="s">
        <v>1950</v>
      </c>
      <c r="E176" s="560" t="s">
        <v>1948</v>
      </c>
      <c r="F176" s="563">
        <v>0.6</v>
      </c>
      <c r="G176" s="563">
        <v>1253.4100000000001</v>
      </c>
      <c r="H176" s="563">
        <v>1</v>
      </c>
      <c r="I176" s="563">
        <v>2089.0166666666669</v>
      </c>
      <c r="J176" s="563">
        <v>1</v>
      </c>
      <c r="K176" s="563">
        <v>2165.3200000000002</v>
      </c>
      <c r="L176" s="563">
        <v>1.7275432619813149</v>
      </c>
      <c r="M176" s="563">
        <v>2165.3200000000002</v>
      </c>
      <c r="N176" s="563"/>
      <c r="O176" s="563"/>
      <c r="P176" s="576"/>
      <c r="Q176" s="564"/>
    </row>
    <row r="177" spans="1:17" ht="14.4" customHeight="1" x14ac:dyDescent="0.3">
      <c r="A177" s="559" t="s">
        <v>2162</v>
      </c>
      <c r="B177" s="560" t="s">
        <v>816</v>
      </c>
      <c r="C177" s="560" t="s">
        <v>1941</v>
      </c>
      <c r="D177" s="560" t="s">
        <v>1951</v>
      </c>
      <c r="E177" s="560" t="s">
        <v>1952</v>
      </c>
      <c r="F177" s="563">
        <v>0.05</v>
      </c>
      <c r="G177" s="563">
        <v>42.15</v>
      </c>
      <c r="H177" s="563">
        <v>1</v>
      </c>
      <c r="I177" s="563">
        <v>842.99999999999989</v>
      </c>
      <c r="J177" s="563">
        <v>0.05</v>
      </c>
      <c r="K177" s="563">
        <v>46.83</v>
      </c>
      <c r="L177" s="563">
        <v>1.1110320284697508</v>
      </c>
      <c r="M177" s="563">
        <v>936.59999999999991</v>
      </c>
      <c r="N177" s="563"/>
      <c r="O177" s="563"/>
      <c r="P177" s="576"/>
      <c r="Q177" s="564"/>
    </row>
    <row r="178" spans="1:17" ht="14.4" customHeight="1" x14ac:dyDescent="0.3">
      <c r="A178" s="559" t="s">
        <v>2162</v>
      </c>
      <c r="B178" s="560" t="s">
        <v>816</v>
      </c>
      <c r="C178" s="560" t="s">
        <v>1958</v>
      </c>
      <c r="D178" s="560" t="s">
        <v>1989</v>
      </c>
      <c r="E178" s="560" t="s">
        <v>1990</v>
      </c>
      <c r="F178" s="563">
        <v>590</v>
      </c>
      <c r="G178" s="563">
        <v>8260</v>
      </c>
      <c r="H178" s="563">
        <v>1</v>
      </c>
      <c r="I178" s="563">
        <v>14</v>
      </c>
      <c r="J178" s="563"/>
      <c r="K178" s="563"/>
      <c r="L178" s="563"/>
      <c r="M178" s="563"/>
      <c r="N178" s="563"/>
      <c r="O178" s="563"/>
      <c r="P178" s="576"/>
      <c r="Q178" s="564"/>
    </row>
    <row r="179" spans="1:17" ht="14.4" customHeight="1" x14ac:dyDescent="0.3">
      <c r="A179" s="559" t="s">
        <v>2162</v>
      </c>
      <c r="B179" s="560" t="s">
        <v>816</v>
      </c>
      <c r="C179" s="560" t="s">
        <v>1958</v>
      </c>
      <c r="D179" s="560" t="s">
        <v>1999</v>
      </c>
      <c r="E179" s="560" t="s">
        <v>2000</v>
      </c>
      <c r="F179" s="563">
        <v>869</v>
      </c>
      <c r="G179" s="563">
        <v>1929.18</v>
      </c>
      <c r="H179" s="563">
        <v>1</v>
      </c>
      <c r="I179" s="563">
        <v>2.2200000000000002</v>
      </c>
      <c r="J179" s="563"/>
      <c r="K179" s="563"/>
      <c r="L179" s="563"/>
      <c r="M179" s="563"/>
      <c r="N179" s="563"/>
      <c r="O179" s="563"/>
      <c r="P179" s="576"/>
      <c r="Q179" s="564"/>
    </row>
    <row r="180" spans="1:17" ht="14.4" customHeight="1" x14ac:dyDescent="0.3">
      <c r="A180" s="559" t="s">
        <v>2162</v>
      </c>
      <c r="B180" s="560" t="s">
        <v>816</v>
      </c>
      <c r="C180" s="560" t="s">
        <v>1958</v>
      </c>
      <c r="D180" s="560" t="s">
        <v>2007</v>
      </c>
      <c r="E180" s="560" t="s">
        <v>2008</v>
      </c>
      <c r="F180" s="563">
        <v>929</v>
      </c>
      <c r="G180" s="563">
        <v>32468.55</v>
      </c>
      <c r="H180" s="563">
        <v>1</v>
      </c>
      <c r="I180" s="563">
        <v>34.949999999999996</v>
      </c>
      <c r="J180" s="563">
        <v>903</v>
      </c>
      <c r="K180" s="563">
        <v>28658.82</v>
      </c>
      <c r="L180" s="563">
        <v>0.88266399331044965</v>
      </c>
      <c r="M180" s="563">
        <v>31.737342192691031</v>
      </c>
      <c r="N180" s="563"/>
      <c r="O180" s="563"/>
      <c r="P180" s="576"/>
      <c r="Q180" s="564"/>
    </row>
    <row r="181" spans="1:17" ht="14.4" customHeight="1" x14ac:dyDescent="0.3">
      <c r="A181" s="559" t="s">
        <v>2162</v>
      </c>
      <c r="B181" s="560" t="s">
        <v>816</v>
      </c>
      <c r="C181" s="560" t="s">
        <v>1958</v>
      </c>
      <c r="D181" s="560" t="s">
        <v>2011</v>
      </c>
      <c r="E181" s="560" t="s">
        <v>2012</v>
      </c>
      <c r="F181" s="563"/>
      <c r="G181" s="563"/>
      <c r="H181" s="563"/>
      <c r="I181" s="563"/>
      <c r="J181" s="563"/>
      <c r="K181" s="563"/>
      <c r="L181" s="563"/>
      <c r="M181" s="563"/>
      <c r="N181" s="563">
        <v>180</v>
      </c>
      <c r="O181" s="563">
        <v>28378.799999999999</v>
      </c>
      <c r="P181" s="576"/>
      <c r="Q181" s="564">
        <v>157.66</v>
      </c>
    </row>
    <row r="182" spans="1:17" ht="14.4" customHeight="1" x14ac:dyDescent="0.3">
      <c r="A182" s="559" t="s">
        <v>2162</v>
      </c>
      <c r="B182" s="560" t="s">
        <v>816</v>
      </c>
      <c r="C182" s="560" t="s">
        <v>2026</v>
      </c>
      <c r="D182" s="560" t="s">
        <v>2035</v>
      </c>
      <c r="E182" s="560" t="s">
        <v>2036</v>
      </c>
      <c r="F182" s="563">
        <v>1</v>
      </c>
      <c r="G182" s="563">
        <v>1281</v>
      </c>
      <c r="H182" s="563">
        <v>1</v>
      </c>
      <c r="I182" s="563">
        <v>1281</v>
      </c>
      <c r="J182" s="563"/>
      <c r="K182" s="563"/>
      <c r="L182" s="563"/>
      <c r="M182" s="563"/>
      <c r="N182" s="563"/>
      <c r="O182" s="563"/>
      <c r="P182" s="576"/>
      <c r="Q182" s="564"/>
    </row>
    <row r="183" spans="1:17" ht="14.4" customHeight="1" x14ac:dyDescent="0.3">
      <c r="A183" s="559" t="s">
        <v>2162</v>
      </c>
      <c r="B183" s="560" t="s">
        <v>816</v>
      </c>
      <c r="C183" s="560" t="s">
        <v>2026</v>
      </c>
      <c r="D183" s="560" t="s">
        <v>2037</v>
      </c>
      <c r="E183" s="560" t="s">
        <v>2038</v>
      </c>
      <c r="F183" s="563">
        <v>3</v>
      </c>
      <c r="G183" s="563">
        <v>5247</v>
      </c>
      <c r="H183" s="563">
        <v>1</v>
      </c>
      <c r="I183" s="563">
        <v>1749</v>
      </c>
      <c r="J183" s="563"/>
      <c r="K183" s="563"/>
      <c r="L183" s="563"/>
      <c r="M183" s="563"/>
      <c r="N183" s="563">
        <v>1</v>
      </c>
      <c r="O183" s="563">
        <v>1754</v>
      </c>
      <c r="P183" s="576">
        <v>0.3342862588145607</v>
      </c>
      <c r="Q183" s="564">
        <v>1754</v>
      </c>
    </row>
    <row r="184" spans="1:17" ht="14.4" customHeight="1" x14ac:dyDescent="0.3">
      <c r="A184" s="559" t="s">
        <v>2162</v>
      </c>
      <c r="B184" s="560" t="s">
        <v>816</v>
      </c>
      <c r="C184" s="560" t="s">
        <v>2026</v>
      </c>
      <c r="D184" s="560" t="s">
        <v>2039</v>
      </c>
      <c r="E184" s="560" t="s">
        <v>2040</v>
      </c>
      <c r="F184" s="563">
        <v>1</v>
      </c>
      <c r="G184" s="563">
        <v>2232</v>
      </c>
      <c r="H184" s="563">
        <v>1</v>
      </c>
      <c r="I184" s="563">
        <v>2232</v>
      </c>
      <c r="J184" s="563"/>
      <c r="K184" s="563"/>
      <c r="L184" s="563"/>
      <c r="M184" s="563"/>
      <c r="N184" s="563"/>
      <c r="O184" s="563"/>
      <c r="P184" s="576"/>
      <c r="Q184" s="564"/>
    </row>
    <row r="185" spans="1:17" ht="14.4" customHeight="1" x14ac:dyDescent="0.3">
      <c r="A185" s="559" t="s">
        <v>2162</v>
      </c>
      <c r="B185" s="560" t="s">
        <v>816</v>
      </c>
      <c r="C185" s="560" t="s">
        <v>2026</v>
      </c>
      <c r="D185" s="560" t="s">
        <v>2053</v>
      </c>
      <c r="E185" s="560" t="s">
        <v>2054</v>
      </c>
      <c r="F185" s="563"/>
      <c r="G185" s="563"/>
      <c r="H185" s="563"/>
      <c r="I185" s="563"/>
      <c r="J185" s="563"/>
      <c r="K185" s="563"/>
      <c r="L185" s="563"/>
      <c r="M185" s="563"/>
      <c r="N185" s="563">
        <v>1</v>
      </c>
      <c r="O185" s="563">
        <v>410</v>
      </c>
      <c r="P185" s="576"/>
      <c r="Q185" s="564">
        <v>410</v>
      </c>
    </row>
    <row r="186" spans="1:17" ht="14.4" customHeight="1" x14ac:dyDescent="0.3">
      <c r="A186" s="559" t="s">
        <v>2162</v>
      </c>
      <c r="B186" s="560" t="s">
        <v>816</v>
      </c>
      <c r="C186" s="560" t="s">
        <v>2026</v>
      </c>
      <c r="D186" s="560" t="s">
        <v>2071</v>
      </c>
      <c r="E186" s="560" t="s">
        <v>1954</v>
      </c>
      <c r="F186" s="563">
        <v>2</v>
      </c>
      <c r="G186" s="563">
        <v>33044</v>
      </c>
      <c r="H186" s="563">
        <v>1</v>
      </c>
      <c r="I186" s="563">
        <v>16522</v>
      </c>
      <c r="J186" s="563">
        <v>2</v>
      </c>
      <c r="K186" s="563">
        <v>30684</v>
      </c>
      <c r="L186" s="563">
        <v>0.92858007505144657</v>
      </c>
      <c r="M186" s="563">
        <v>15342</v>
      </c>
      <c r="N186" s="563"/>
      <c r="O186" s="563"/>
      <c r="P186" s="576"/>
      <c r="Q186" s="564"/>
    </row>
    <row r="187" spans="1:17" ht="14.4" customHeight="1" x14ac:dyDescent="0.3">
      <c r="A187" s="559" t="s">
        <v>2163</v>
      </c>
      <c r="B187" s="560" t="s">
        <v>816</v>
      </c>
      <c r="C187" s="560" t="s">
        <v>1941</v>
      </c>
      <c r="D187" s="560" t="s">
        <v>1950</v>
      </c>
      <c r="E187" s="560" t="s">
        <v>1948</v>
      </c>
      <c r="F187" s="563"/>
      <c r="G187" s="563"/>
      <c r="H187" s="563"/>
      <c r="I187" s="563"/>
      <c r="J187" s="563">
        <v>0.3</v>
      </c>
      <c r="K187" s="563">
        <v>649.59</v>
      </c>
      <c r="L187" s="563"/>
      <c r="M187" s="563">
        <v>2165.3000000000002</v>
      </c>
      <c r="N187" s="563">
        <v>0.5</v>
      </c>
      <c r="O187" s="563">
        <v>1092.1600000000001</v>
      </c>
      <c r="P187" s="576"/>
      <c r="Q187" s="564">
        <v>2184.3200000000002</v>
      </c>
    </row>
    <row r="188" spans="1:17" ht="14.4" customHeight="1" x14ac:dyDescent="0.3">
      <c r="A188" s="559" t="s">
        <v>2163</v>
      </c>
      <c r="B188" s="560" t="s">
        <v>816</v>
      </c>
      <c r="C188" s="560" t="s">
        <v>1958</v>
      </c>
      <c r="D188" s="560" t="s">
        <v>1971</v>
      </c>
      <c r="E188" s="560" t="s">
        <v>1972</v>
      </c>
      <c r="F188" s="563">
        <v>900</v>
      </c>
      <c r="G188" s="563">
        <v>4005</v>
      </c>
      <c r="H188" s="563">
        <v>1</v>
      </c>
      <c r="I188" s="563">
        <v>4.45</v>
      </c>
      <c r="J188" s="563">
        <v>800</v>
      </c>
      <c r="K188" s="563">
        <v>4496</v>
      </c>
      <c r="L188" s="563">
        <v>1.1225967540574282</v>
      </c>
      <c r="M188" s="563">
        <v>5.62</v>
      </c>
      <c r="N188" s="563"/>
      <c r="O188" s="563"/>
      <c r="P188" s="576"/>
      <c r="Q188" s="564"/>
    </row>
    <row r="189" spans="1:17" ht="14.4" customHeight="1" x14ac:dyDescent="0.3">
      <c r="A189" s="559" t="s">
        <v>2163</v>
      </c>
      <c r="B189" s="560" t="s">
        <v>816</v>
      </c>
      <c r="C189" s="560" t="s">
        <v>1958</v>
      </c>
      <c r="D189" s="560" t="s">
        <v>2007</v>
      </c>
      <c r="E189" s="560" t="s">
        <v>2008</v>
      </c>
      <c r="F189" s="563"/>
      <c r="G189" s="563"/>
      <c r="H189" s="563"/>
      <c r="I189" s="563"/>
      <c r="J189" s="563">
        <v>404</v>
      </c>
      <c r="K189" s="563">
        <v>12572.48</v>
      </c>
      <c r="L189" s="563"/>
      <c r="M189" s="563">
        <v>31.119999999999997</v>
      </c>
      <c r="N189" s="563">
        <v>400</v>
      </c>
      <c r="O189" s="563">
        <v>13308</v>
      </c>
      <c r="P189" s="576"/>
      <c r="Q189" s="564">
        <v>33.270000000000003</v>
      </c>
    </row>
    <row r="190" spans="1:17" ht="14.4" customHeight="1" x14ac:dyDescent="0.3">
      <c r="A190" s="559" t="s">
        <v>2163</v>
      </c>
      <c r="B190" s="560" t="s">
        <v>816</v>
      </c>
      <c r="C190" s="560" t="s">
        <v>1958</v>
      </c>
      <c r="D190" s="560" t="s">
        <v>2009</v>
      </c>
      <c r="E190" s="560" t="s">
        <v>2010</v>
      </c>
      <c r="F190" s="563">
        <v>0</v>
      </c>
      <c r="G190" s="563">
        <v>0</v>
      </c>
      <c r="H190" s="563"/>
      <c r="I190" s="563"/>
      <c r="J190" s="563"/>
      <c r="K190" s="563"/>
      <c r="L190" s="563"/>
      <c r="M190" s="563"/>
      <c r="N190" s="563"/>
      <c r="O190" s="563"/>
      <c r="P190" s="576"/>
      <c r="Q190" s="564"/>
    </row>
    <row r="191" spans="1:17" ht="14.4" customHeight="1" x14ac:dyDescent="0.3">
      <c r="A191" s="559" t="s">
        <v>2163</v>
      </c>
      <c r="B191" s="560" t="s">
        <v>816</v>
      </c>
      <c r="C191" s="560" t="s">
        <v>2026</v>
      </c>
      <c r="D191" s="560" t="s">
        <v>2037</v>
      </c>
      <c r="E191" s="560" t="s">
        <v>2038</v>
      </c>
      <c r="F191" s="563">
        <v>1</v>
      </c>
      <c r="G191" s="563">
        <v>1749</v>
      </c>
      <c r="H191" s="563">
        <v>1</v>
      </c>
      <c r="I191" s="563">
        <v>1749</v>
      </c>
      <c r="J191" s="563"/>
      <c r="K191" s="563"/>
      <c r="L191" s="563"/>
      <c r="M191" s="563"/>
      <c r="N191" s="563"/>
      <c r="O191" s="563"/>
      <c r="P191" s="576"/>
      <c r="Q191" s="564"/>
    </row>
    <row r="192" spans="1:17" ht="14.4" customHeight="1" x14ac:dyDescent="0.3">
      <c r="A192" s="559" t="s">
        <v>2163</v>
      </c>
      <c r="B192" s="560" t="s">
        <v>816</v>
      </c>
      <c r="C192" s="560" t="s">
        <v>2026</v>
      </c>
      <c r="D192" s="560" t="s">
        <v>2053</v>
      </c>
      <c r="E192" s="560" t="s">
        <v>2054</v>
      </c>
      <c r="F192" s="563">
        <v>1</v>
      </c>
      <c r="G192" s="563">
        <v>409</v>
      </c>
      <c r="H192" s="563">
        <v>1</v>
      </c>
      <c r="I192" s="563">
        <v>409</v>
      </c>
      <c r="J192" s="563">
        <v>1</v>
      </c>
      <c r="K192" s="563">
        <v>409</v>
      </c>
      <c r="L192" s="563">
        <v>1</v>
      </c>
      <c r="M192" s="563">
        <v>409</v>
      </c>
      <c r="N192" s="563"/>
      <c r="O192" s="563"/>
      <c r="P192" s="576"/>
      <c r="Q192" s="564"/>
    </row>
    <row r="193" spans="1:17" ht="14.4" customHeight="1" x14ac:dyDescent="0.3">
      <c r="A193" s="559" t="s">
        <v>2163</v>
      </c>
      <c r="B193" s="560" t="s">
        <v>816</v>
      </c>
      <c r="C193" s="560" t="s">
        <v>2026</v>
      </c>
      <c r="D193" s="560" t="s">
        <v>2071</v>
      </c>
      <c r="E193" s="560" t="s">
        <v>1954</v>
      </c>
      <c r="F193" s="563">
        <v>1</v>
      </c>
      <c r="G193" s="563">
        <v>16522</v>
      </c>
      <c r="H193" s="563">
        <v>1</v>
      </c>
      <c r="I193" s="563">
        <v>16522</v>
      </c>
      <c r="J193" s="563">
        <v>1</v>
      </c>
      <c r="K193" s="563">
        <v>14158</v>
      </c>
      <c r="L193" s="563">
        <v>0.85691804866238952</v>
      </c>
      <c r="M193" s="563">
        <v>14158</v>
      </c>
      <c r="N193" s="563"/>
      <c r="O193" s="563"/>
      <c r="P193" s="576"/>
      <c r="Q193" s="564"/>
    </row>
    <row r="194" spans="1:17" ht="14.4" customHeight="1" x14ac:dyDescent="0.3">
      <c r="A194" s="559" t="s">
        <v>2163</v>
      </c>
      <c r="B194" s="560" t="s">
        <v>816</v>
      </c>
      <c r="C194" s="560" t="s">
        <v>2026</v>
      </c>
      <c r="D194" s="560" t="s">
        <v>2164</v>
      </c>
      <c r="E194" s="560" t="s">
        <v>2165</v>
      </c>
      <c r="F194" s="563">
        <v>1</v>
      </c>
      <c r="G194" s="563">
        <v>645</v>
      </c>
      <c r="H194" s="563">
        <v>1</v>
      </c>
      <c r="I194" s="563">
        <v>645</v>
      </c>
      <c r="J194" s="563"/>
      <c r="K194" s="563"/>
      <c r="L194" s="563"/>
      <c r="M194" s="563"/>
      <c r="N194" s="563"/>
      <c r="O194" s="563"/>
      <c r="P194" s="576"/>
      <c r="Q194" s="564"/>
    </row>
    <row r="195" spans="1:17" ht="14.4" customHeight="1" x14ac:dyDescent="0.3">
      <c r="A195" s="559" t="s">
        <v>2163</v>
      </c>
      <c r="B195" s="560" t="s">
        <v>816</v>
      </c>
      <c r="C195" s="560" t="s">
        <v>2026</v>
      </c>
      <c r="D195" s="560" t="s">
        <v>2092</v>
      </c>
      <c r="E195" s="560" t="s">
        <v>2093</v>
      </c>
      <c r="F195" s="563">
        <v>1</v>
      </c>
      <c r="G195" s="563">
        <v>1548</v>
      </c>
      <c r="H195" s="563">
        <v>1</v>
      </c>
      <c r="I195" s="563">
        <v>1548</v>
      </c>
      <c r="J195" s="563">
        <v>1</v>
      </c>
      <c r="K195" s="563">
        <v>1550</v>
      </c>
      <c r="L195" s="563">
        <v>1.0012919896640826</v>
      </c>
      <c r="M195" s="563">
        <v>1550</v>
      </c>
      <c r="N195" s="563"/>
      <c r="O195" s="563"/>
      <c r="P195" s="576"/>
      <c r="Q195" s="564"/>
    </row>
    <row r="196" spans="1:17" ht="14.4" customHeight="1" x14ac:dyDescent="0.3">
      <c r="A196" s="559" t="s">
        <v>2163</v>
      </c>
      <c r="B196" s="560" t="s">
        <v>816</v>
      </c>
      <c r="C196" s="560" t="s">
        <v>2026</v>
      </c>
      <c r="D196" s="560" t="s">
        <v>2122</v>
      </c>
      <c r="E196" s="560" t="s">
        <v>2123</v>
      </c>
      <c r="F196" s="563"/>
      <c r="G196" s="563"/>
      <c r="H196" s="563"/>
      <c r="I196" s="563"/>
      <c r="J196" s="563"/>
      <c r="K196" s="563"/>
      <c r="L196" s="563"/>
      <c r="M196" s="563"/>
      <c r="N196" s="563">
        <v>1</v>
      </c>
      <c r="O196" s="563">
        <v>14328</v>
      </c>
      <c r="P196" s="576"/>
      <c r="Q196" s="564">
        <v>14328</v>
      </c>
    </row>
    <row r="197" spans="1:17" ht="14.4" customHeight="1" x14ac:dyDescent="0.3">
      <c r="A197" s="559" t="s">
        <v>2166</v>
      </c>
      <c r="B197" s="560" t="s">
        <v>816</v>
      </c>
      <c r="C197" s="560" t="s">
        <v>1941</v>
      </c>
      <c r="D197" s="560" t="s">
        <v>1950</v>
      </c>
      <c r="E197" s="560" t="s">
        <v>1948</v>
      </c>
      <c r="F197" s="563">
        <v>0.4</v>
      </c>
      <c r="G197" s="563">
        <v>835.6</v>
      </c>
      <c r="H197" s="563">
        <v>1</v>
      </c>
      <c r="I197" s="563">
        <v>2089</v>
      </c>
      <c r="J197" s="563">
        <v>1.1000000000000001</v>
      </c>
      <c r="K197" s="563">
        <v>2381.86</v>
      </c>
      <c r="L197" s="563">
        <v>2.850478697941599</v>
      </c>
      <c r="M197" s="563">
        <v>2165.3272727272729</v>
      </c>
      <c r="N197" s="563">
        <v>0.5</v>
      </c>
      <c r="O197" s="563">
        <v>1082.6600000000001</v>
      </c>
      <c r="P197" s="576">
        <v>1.2956677836285304</v>
      </c>
      <c r="Q197" s="564">
        <v>2165.3200000000002</v>
      </c>
    </row>
    <row r="198" spans="1:17" ht="14.4" customHeight="1" x14ac:dyDescent="0.3">
      <c r="A198" s="559" t="s">
        <v>2166</v>
      </c>
      <c r="B198" s="560" t="s">
        <v>816</v>
      </c>
      <c r="C198" s="560" t="s">
        <v>1941</v>
      </c>
      <c r="D198" s="560" t="s">
        <v>1951</v>
      </c>
      <c r="E198" s="560" t="s">
        <v>1952</v>
      </c>
      <c r="F198" s="563">
        <v>0.05</v>
      </c>
      <c r="G198" s="563">
        <v>42.15</v>
      </c>
      <c r="H198" s="563">
        <v>1</v>
      </c>
      <c r="I198" s="563">
        <v>842.99999999999989</v>
      </c>
      <c r="J198" s="563">
        <v>0.05</v>
      </c>
      <c r="K198" s="563">
        <v>46.83</v>
      </c>
      <c r="L198" s="563">
        <v>1.1110320284697508</v>
      </c>
      <c r="M198" s="563">
        <v>936.59999999999991</v>
      </c>
      <c r="N198" s="563"/>
      <c r="O198" s="563"/>
      <c r="P198" s="576"/>
      <c r="Q198" s="564"/>
    </row>
    <row r="199" spans="1:17" ht="14.4" customHeight="1" x14ac:dyDescent="0.3">
      <c r="A199" s="559" t="s">
        <v>2166</v>
      </c>
      <c r="B199" s="560" t="s">
        <v>816</v>
      </c>
      <c r="C199" s="560" t="s">
        <v>1958</v>
      </c>
      <c r="D199" s="560" t="s">
        <v>1965</v>
      </c>
      <c r="E199" s="560" t="s">
        <v>1966</v>
      </c>
      <c r="F199" s="563">
        <v>550</v>
      </c>
      <c r="G199" s="563">
        <v>2497.5</v>
      </c>
      <c r="H199" s="563">
        <v>1</v>
      </c>
      <c r="I199" s="563">
        <v>4.540909090909091</v>
      </c>
      <c r="J199" s="563">
        <v>550</v>
      </c>
      <c r="K199" s="563">
        <v>2551</v>
      </c>
      <c r="L199" s="563">
        <v>1.0214214214214214</v>
      </c>
      <c r="M199" s="563">
        <v>4.6381818181818177</v>
      </c>
      <c r="N199" s="563">
        <v>180</v>
      </c>
      <c r="O199" s="563">
        <v>871.2</v>
      </c>
      <c r="P199" s="576">
        <v>0.34882882882882887</v>
      </c>
      <c r="Q199" s="564">
        <v>4.84</v>
      </c>
    </row>
    <row r="200" spans="1:17" ht="14.4" customHeight="1" x14ac:dyDescent="0.3">
      <c r="A200" s="559" t="s">
        <v>2166</v>
      </c>
      <c r="B200" s="560" t="s">
        <v>816</v>
      </c>
      <c r="C200" s="560" t="s">
        <v>1958</v>
      </c>
      <c r="D200" s="560" t="s">
        <v>1977</v>
      </c>
      <c r="E200" s="560" t="s">
        <v>1978</v>
      </c>
      <c r="F200" s="563"/>
      <c r="G200" s="563"/>
      <c r="H200" s="563"/>
      <c r="I200" s="563"/>
      <c r="J200" s="563">
        <v>130</v>
      </c>
      <c r="K200" s="563">
        <v>1107.5999999999999</v>
      </c>
      <c r="L200" s="563"/>
      <c r="M200" s="563">
        <v>8.52</v>
      </c>
      <c r="N200" s="563"/>
      <c r="O200" s="563"/>
      <c r="P200" s="576"/>
      <c r="Q200" s="564"/>
    </row>
    <row r="201" spans="1:17" ht="14.4" customHeight="1" x14ac:dyDescent="0.3">
      <c r="A201" s="559" t="s">
        <v>2166</v>
      </c>
      <c r="B201" s="560" t="s">
        <v>816</v>
      </c>
      <c r="C201" s="560" t="s">
        <v>1958</v>
      </c>
      <c r="D201" s="560" t="s">
        <v>1995</v>
      </c>
      <c r="E201" s="560" t="s">
        <v>1996</v>
      </c>
      <c r="F201" s="563">
        <v>1</v>
      </c>
      <c r="G201" s="563">
        <v>2054.9699999999998</v>
      </c>
      <c r="H201" s="563">
        <v>1</v>
      </c>
      <c r="I201" s="563">
        <v>2054.9699999999998</v>
      </c>
      <c r="J201" s="563">
        <v>3</v>
      </c>
      <c r="K201" s="563">
        <v>6609.18</v>
      </c>
      <c r="L201" s="563">
        <v>3.2161929371231701</v>
      </c>
      <c r="M201" s="563">
        <v>2203.06</v>
      </c>
      <c r="N201" s="563"/>
      <c r="O201" s="563"/>
      <c r="P201" s="576"/>
      <c r="Q201" s="564"/>
    </row>
    <row r="202" spans="1:17" ht="14.4" customHeight="1" x14ac:dyDescent="0.3">
      <c r="A202" s="559" t="s">
        <v>2166</v>
      </c>
      <c r="B202" s="560" t="s">
        <v>816</v>
      </c>
      <c r="C202" s="560" t="s">
        <v>1958</v>
      </c>
      <c r="D202" s="560" t="s">
        <v>2007</v>
      </c>
      <c r="E202" s="560" t="s">
        <v>2008</v>
      </c>
      <c r="F202" s="563">
        <v>306</v>
      </c>
      <c r="G202" s="563">
        <v>10694.7</v>
      </c>
      <c r="H202" s="563">
        <v>1</v>
      </c>
      <c r="I202" s="563">
        <v>34.950000000000003</v>
      </c>
      <c r="J202" s="563">
        <v>978</v>
      </c>
      <c r="K202" s="563">
        <v>30435.360000000001</v>
      </c>
      <c r="L202" s="563">
        <v>2.845835787820135</v>
      </c>
      <c r="M202" s="563">
        <v>31.12</v>
      </c>
      <c r="N202" s="563">
        <v>412</v>
      </c>
      <c r="O202" s="563">
        <v>13707.24</v>
      </c>
      <c r="P202" s="576">
        <v>1.2816853207663608</v>
      </c>
      <c r="Q202" s="564">
        <v>33.269999999999996</v>
      </c>
    </row>
    <row r="203" spans="1:17" ht="14.4" customHeight="1" x14ac:dyDescent="0.3">
      <c r="A203" s="559" t="s">
        <v>2166</v>
      </c>
      <c r="B203" s="560" t="s">
        <v>816</v>
      </c>
      <c r="C203" s="560" t="s">
        <v>2023</v>
      </c>
      <c r="D203" s="560" t="s">
        <v>2024</v>
      </c>
      <c r="E203" s="560" t="s">
        <v>2025</v>
      </c>
      <c r="F203" s="563"/>
      <c r="G203" s="563"/>
      <c r="H203" s="563"/>
      <c r="I203" s="563"/>
      <c r="J203" s="563">
        <v>1</v>
      </c>
      <c r="K203" s="563">
        <v>884.32</v>
      </c>
      <c r="L203" s="563"/>
      <c r="M203" s="563">
        <v>884.32</v>
      </c>
      <c r="N203" s="563"/>
      <c r="O203" s="563"/>
      <c r="P203" s="576"/>
      <c r="Q203" s="564"/>
    </row>
    <row r="204" spans="1:17" ht="14.4" customHeight="1" x14ac:dyDescent="0.3">
      <c r="A204" s="559" t="s">
        <v>2166</v>
      </c>
      <c r="B204" s="560" t="s">
        <v>816</v>
      </c>
      <c r="C204" s="560" t="s">
        <v>2026</v>
      </c>
      <c r="D204" s="560" t="s">
        <v>2037</v>
      </c>
      <c r="E204" s="560" t="s">
        <v>2038</v>
      </c>
      <c r="F204" s="563">
        <v>1</v>
      </c>
      <c r="G204" s="563">
        <v>1749</v>
      </c>
      <c r="H204" s="563">
        <v>1</v>
      </c>
      <c r="I204" s="563">
        <v>1749</v>
      </c>
      <c r="J204" s="563">
        <v>1</v>
      </c>
      <c r="K204" s="563">
        <v>1751</v>
      </c>
      <c r="L204" s="563">
        <v>1.0011435105774729</v>
      </c>
      <c r="M204" s="563">
        <v>1751</v>
      </c>
      <c r="N204" s="563">
        <v>1</v>
      </c>
      <c r="O204" s="563">
        <v>1754</v>
      </c>
      <c r="P204" s="576">
        <v>1.002858776443682</v>
      </c>
      <c r="Q204" s="564">
        <v>1754</v>
      </c>
    </row>
    <row r="205" spans="1:17" ht="14.4" customHeight="1" x14ac:dyDescent="0.3">
      <c r="A205" s="559" t="s">
        <v>2166</v>
      </c>
      <c r="B205" s="560" t="s">
        <v>816</v>
      </c>
      <c r="C205" s="560" t="s">
        <v>2026</v>
      </c>
      <c r="D205" s="560" t="s">
        <v>2045</v>
      </c>
      <c r="E205" s="560" t="s">
        <v>2046</v>
      </c>
      <c r="F205" s="563">
        <v>1</v>
      </c>
      <c r="G205" s="563">
        <v>651</v>
      </c>
      <c r="H205" s="563">
        <v>1</v>
      </c>
      <c r="I205" s="563">
        <v>651</v>
      </c>
      <c r="J205" s="563">
        <v>3</v>
      </c>
      <c r="K205" s="563">
        <v>1959</v>
      </c>
      <c r="L205" s="563">
        <v>3.0092165898617513</v>
      </c>
      <c r="M205" s="563">
        <v>653</v>
      </c>
      <c r="N205" s="563"/>
      <c r="O205" s="563"/>
      <c r="P205" s="576"/>
      <c r="Q205" s="564"/>
    </row>
    <row r="206" spans="1:17" ht="14.4" customHeight="1" x14ac:dyDescent="0.3">
      <c r="A206" s="559" t="s">
        <v>2166</v>
      </c>
      <c r="B206" s="560" t="s">
        <v>816</v>
      </c>
      <c r="C206" s="560" t="s">
        <v>2026</v>
      </c>
      <c r="D206" s="560" t="s">
        <v>2047</v>
      </c>
      <c r="E206" s="560" t="s">
        <v>2048</v>
      </c>
      <c r="F206" s="563"/>
      <c r="G206" s="563"/>
      <c r="H206" s="563"/>
      <c r="I206" s="563"/>
      <c r="J206" s="563">
        <v>1</v>
      </c>
      <c r="K206" s="563">
        <v>1836</v>
      </c>
      <c r="L206" s="563"/>
      <c r="M206" s="563">
        <v>1836</v>
      </c>
      <c r="N206" s="563"/>
      <c r="O206" s="563"/>
      <c r="P206" s="576"/>
      <c r="Q206" s="564"/>
    </row>
    <row r="207" spans="1:17" ht="14.4" customHeight="1" x14ac:dyDescent="0.3">
      <c r="A207" s="559" t="s">
        <v>2166</v>
      </c>
      <c r="B207" s="560" t="s">
        <v>816</v>
      </c>
      <c r="C207" s="560" t="s">
        <v>2026</v>
      </c>
      <c r="D207" s="560" t="s">
        <v>2057</v>
      </c>
      <c r="E207" s="560" t="s">
        <v>2058</v>
      </c>
      <c r="F207" s="563">
        <v>3</v>
      </c>
      <c r="G207" s="563">
        <v>1458</v>
      </c>
      <c r="H207" s="563">
        <v>1</v>
      </c>
      <c r="I207" s="563">
        <v>486</v>
      </c>
      <c r="J207" s="563">
        <v>4</v>
      </c>
      <c r="K207" s="563">
        <v>1944</v>
      </c>
      <c r="L207" s="563">
        <v>1.3333333333333333</v>
      </c>
      <c r="M207" s="563">
        <v>486</v>
      </c>
      <c r="N207" s="563">
        <v>1</v>
      </c>
      <c r="O207" s="563">
        <v>487</v>
      </c>
      <c r="P207" s="576">
        <v>0.33401920438957478</v>
      </c>
      <c r="Q207" s="564">
        <v>487</v>
      </c>
    </row>
    <row r="208" spans="1:17" ht="14.4" customHeight="1" x14ac:dyDescent="0.3">
      <c r="A208" s="559" t="s">
        <v>2166</v>
      </c>
      <c r="B208" s="560" t="s">
        <v>816</v>
      </c>
      <c r="C208" s="560" t="s">
        <v>2026</v>
      </c>
      <c r="D208" s="560" t="s">
        <v>2071</v>
      </c>
      <c r="E208" s="560" t="s">
        <v>1954</v>
      </c>
      <c r="F208" s="563">
        <v>1</v>
      </c>
      <c r="G208" s="563">
        <v>16522</v>
      </c>
      <c r="H208" s="563">
        <v>1</v>
      </c>
      <c r="I208" s="563">
        <v>16522</v>
      </c>
      <c r="J208" s="563">
        <v>2</v>
      </c>
      <c r="K208" s="563">
        <v>30684</v>
      </c>
      <c r="L208" s="563">
        <v>1.8571601501028931</v>
      </c>
      <c r="M208" s="563">
        <v>15342</v>
      </c>
      <c r="N208" s="563"/>
      <c r="O208" s="563"/>
      <c r="P208" s="576"/>
      <c r="Q208" s="564"/>
    </row>
    <row r="209" spans="1:17" ht="14.4" customHeight="1" x14ac:dyDescent="0.3">
      <c r="A209" s="559" t="s">
        <v>2166</v>
      </c>
      <c r="B209" s="560" t="s">
        <v>816</v>
      </c>
      <c r="C209" s="560" t="s">
        <v>2026</v>
      </c>
      <c r="D209" s="560" t="s">
        <v>2080</v>
      </c>
      <c r="E209" s="560" t="s">
        <v>2081</v>
      </c>
      <c r="F209" s="563">
        <v>1</v>
      </c>
      <c r="G209" s="563">
        <v>162</v>
      </c>
      <c r="H209" s="563">
        <v>1</v>
      </c>
      <c r="I209" s="563">
        <v>162</v>
      </c>
      <c r="J209" s="563"/>
      <c r="K209" s="563"/>
      <c r="L209" s="563"/>
      <c r="M209" s="563"/>
      <c r="N209" s="563"/>
      <c r="O209" s="563"/>
      <c r="P209" s="576"/>
      <c r="Q209" s="564"/>
    </row>
    <row r="210" spans="1:17" ht="14.4" customHeight="1" x14ac:dyDescent="0.3">
      <c r="A210" s="559" t="s">
        <v>2166</v>
      </c>
      <c r="B210" s="560" t="s">
        <v>816</v>
      </c>
      <c r="C210" s="560" t="s">
        <v>2026</v>
      </c>
      <c r="D210" s="560" t="s">
        <v>2122</v>
      </c>
      <c r="E210" s="560" t="s">
        <v>2123</v>
      </c>
      <c r="F210" s="563"/>
      <c r="G210" s="563"/>
      <c r="H210" s="563"/>
      <c r="I210" s="563"/>
      <c r="J210" s="563"/>
      <c r="K210" s="563"/>
      <c r="L210" s="563"/>
      <c r="M210" s="563"/>
      <c r="N210" s="563">
        <v>1</v>
      </c>
      <c r="O210" s="563">
        <v>14328</v>
      </c>
      <c r="P210" s="576"/>
      <c r="Q210" s="564">
        <v>14328</v>
      </c>
    </row>
    <row r="211" spans="1:17" ht="14.4" customHeight="1" x14ac:dyDescent="0.3">
      <c r="A211" s="559" t="s">
        <v>2167</v>
      </c>
      <c r="B211" s="560" t="s">
        <v>816</v>
      </c>
      <c r="C211" s="560" t="s">
        <v>1958</v>
      </c>
      <c r="D211" s="560" t="s">
        <v>1975</v>
      </c>
      <c r="E211" s="560" t="s">
        <v>1976</v>
      </c>
      <c r="F211" s="563"/>
      <c r="G211" s="563"/>
      <c r="H211" s="563"/>
      <c r="I211" s="563"/>
      <c r="J211" s="563"/>
      <c r="K211" s="563"/>
      <c r="L211" s="563"/>
      <c r="M211" s="563"/>
      <c r="N211" s="563">
        <v>25</v>
      </c>
      <c r="O211" s="563">
        <v>205.5</v>
      </c>
      <c r="P211" s="576"/>
      <c r="Q211" s="564">
        <v>8.2200000000000006</v>
      </c>
    </row>
    <row r="212" spans="1:17" ht="14.4" customHeight="1" x14ac:dyDescent="0.3">
      <c r="A212" s="559" t="s">
        <v>2167</v>
      </c>
      <c r="B212" s="560" t="s">
        <v>816</v>
      </c>
      <c r="C212" s="560" t="s">
        <v>2026</v>
      </c>
      <c r="D212" s="560" t="s">
        <v>2051</v>
      </c>
      <c r="E212" s="560" t="s">
        <v>2052</v>
      </c>
      <c r="F212" s="563"/>
      <c r="G212" s="563"/>
      <c r="H212" s="563"/>
      <c r="I212" s="563"/>
      <c r="J212" s="563"/>
      <c r="K212" s="563"/>
      <c r="L212" s="563"/>
      <c r="M212" s="563"/>
      <c r="N212" s="563">
        <v>1</v>
      </c>
      <c r="O212" s="563">
        <v>1383</v>
      </c>
      <c r="P212" s="576"/>
      <c r="Q212" s="564">
        <v>1383</v>
      </c>
    </row>
    <row r="213" spans="1:17" ht="14.4" customHeight="1" x14ac:dyDescent="0.3">
      <c r="A213" s="559" t="s">
        <v>2168</v>
      </c>
      <c r="B213" s="560" t="s">
        <v>816</v>
      </c>
      <c r="C213" s="560" t="s">
        <v>1941</v>
      </c>
      <c r="D213" s="560" t="s">
        <v>1944</v>
      </c>
      <c r="E213" s="560" t="s">
        <v>1945</v>
      </c>
      <c r="F213" s="563"/>
      <c r="G213" s="563"/>
      <c r="H213" s="563"/>
      <c r="I213" s="563"/>
      <c r="J213" s="563"/>
      <c r="K213" s="563"/>
      <c r="L213" s="563"/>
      <c r="M213" s="563"/>
      <c r="N213" s="563">
        <v>0.03</v>
      </c>
      <c r="O213" s="563">
        <v>258.43</v>
      </c>
      <c r="P213" s="576"/>
      <c r="Q213" s="564">
        <v>8614.3333333333339</v>
      </c>
    </row>
    <row r="214" spans="1:17" ht="14.4" customHeight="1" x14ac:dyDescent="0.3">
      <c r="A214" s="559" t="s">
        <v>2168</v>
      </c>
      <c r="B214" s="560" t="s">
        <v>816</v>
      </c>
      <c r="C214" s="560" t="s">
        <v>1941</v>
      </c>
      <c r="D214" s="560" t="s">
        <v>1950</v>
      </c>
      <c r="E214" s="560" t="s">
        <v>1948</v>
      </c>
      <c r="F214" s="563">
        <v>0.95</v>
      </c>
      <c r="G214" s="563">
        <v>1984.57</v>
      </c>
      <c r="H214" s="563">
        <v>1</v>
      </c>
      <c r="I214" s="563">
        <v>2089.0210526315791</v>
      </c>
      <c r="J214" s="563">
        <v>3.45</v>
      </c>
      <c r="K214" s="563">
        <v>7470.3600000000006</v>
      </c>
      <c r="L214" s="563">
        <v>3.7642209647429925</v>
      </c>
      <c r="M214" s="563">
        <v>2165.3217391304347</v>
      </c>
      <c r="N214" s="563">
        <v>0.9</v>
      </c>
      <c r="O214" s="563">
        <v>1965.88</v>
      </c>
      <c r="P214" s="576">
        <v>0.99058234277450541</v>
      </c>
      <c r="Q214" s="564">
        <v>2184.3111111111111</v>
      </c>
    </row>
    <row r="215" spans="1:17" ht="14.4" customHeight="1" x14ac:dyDescent="0.3">
      <c r="A215" s="559" t="s">
        <v>2168</v>
      </c>
      <c r="B215" s="560" t="s">
        <v>816</v>
      </c>
      <c r="C215" s="560" t="s">
        <v>1941</v>
      </c>
      <c r="D215" s="560" t="s">
        <v>1951</v>
      </c>
      <c r="E215" s="560" t="s">
        <v>1952</v>
      </c>
      <c r="F215" s="563">
        <v>0.05</v>
      </c>
      <c r="G215" s="563">
        <v>67.75</v>
      </c>
      <c r="H215" s="563">
        <v>1</v>
      </c>
      <c r="I215" s="563">
        <v>1355</v>
      </c>
      <c r="J215" s="563">
        <v>0.36</v>
      </c>
      <c r="K215" s="563">
        <v>327.8</v>
      </c>
      <c r="L215" s="563">
        <v>4.8383763837638378</v>
      </c>
      <c r="M215" s="563">
        <v>910.55555555555566</v>
      </c>
      <c r="N215" s="563">
        <v>0.05</v>
      </c>
      <c r="O215" s="563">
        <v>47.24</v>
      </c>
      <c r="P215" s="576">
        <v>0.69726937269372702</v>
      </c>
      <c r="Q215" s="564">
        <v>944.8</v>
      </c>
    </row>
    <row r="216" spans="1:17" ht="14.4" customHeight="1" x14ac:dyDescent="0.3">
      <c r="A216" s="559" t="s">
        <v>2168</v>
      </c>
      <c r="B216" s="560" t="s">
        <v>816</v>
      </c>
      <c r="C216" s="560" t="s">
        <v>1958</v>
      </c>
      <c r="D216" s="560" t="s">
        <v>1961</v>
      </c>
      <c r="E216" s="560" t="s">
        <v>1962</v>
      </c>
      <c r="F216" s="563">
        <v>1035</v>
      </c>
      <c r="G216" s="563">
        <v>1273.05</v>
      </c>
      <c r="H216" s="563">
        <v>1</v>
      </c>
      <c r="I216" s="563">
        <v>1.23</v>
      </c>
      <c r="J216" s="563">
        <v>600</v>
      </c>
      <c r="K216" s="563">
        <v>1104</v>
      </c>
      <c r="L216" s="563">
        <v>0.86720867208672092</v>
      </c>
      <c r="M216" s="563">
        <v>1.84</v>
      </c>
      <c r="N216" s="563">
        <v>513</v>
      </c>
      <c r="O216" s="563">
        <v>996</v>
      </c>
      <c r="P216" s="576">
        <v>0.78237304112171557</v>
      </c>
      <c r="Q216" s="564">
        <v>1.9415204678362572</v>
      </c>
    </row>
    <row r="217" spans="1:17" ht="14.4" customHeight="1" x14ac:dyDescent="0.3">
      <c r="A217" s="559" t="s">
        <v>2168</v>
      </c>
      <c r="B217" s="560" t="s">
        <v>816</v>
      </c>
      <c r="C217" s="560" t="s">
        <v>1958</v>
      </c>
      <c r="D217" s="560" t="s">
        <v>1973</v>
      </c>
      <c r="E217" s="560" t="s">
        <v>1974</v>
      </c>
      <c r="F217" s="563"/>
      <c r="G217" s="563"/>
      <c r="H217" s="563"/>
      <c r="I217" s="563"/>
      <c r="J217" s="563">
        <v>900</v>
      </c>
      <c r="K217" s="563">
        <v>4950</v>
      </c>
      <c r="L217" s="563"/>
      <c r="M217" s="563">
        <v>5.5</v>
      </c>
      <c r="N217" s="563"/>
      <c r="O217" s="563"/>
      <c r="P217" s="576"/>
      <c r="Q217" s="564"/>
    </row>
    <row r="218" spans="1:17" ht="14.4" customHeight="1" x14ac:dyDescent="0.3">
      <c r="A218" s="559" t="s">
        <v>2168</v>
      </c>
      <c r="B218" s="560" t="s">
        <v>816</v>
      </c>
      <c r="C218" s="560" t="s">
        <v>1958</v>
      </c>
      <c r="D218" s="560" t="s">
        <v>1975</v>
      </c>
      <c r="E218" s="560" t="s">
        <v>1976</v>
      </c>
      <c r="F218" s="563">
        <v>774</v>
      </c>
      <c r="G218" s="563">
        <v>5073.1399999999994</v>
      </c>
      <c r="H218" s="563">
        <v>1</v>
      </c>
      <c r="I218" s="563">
        <v>6.5544444444444441</v>
      </c>
      <c r="J218" s="563">
        <v>493</v>
      </c>
      <c r="K218" s="563">
        <v>3639.5800000000004</v>
      </c>
      <c r="L218" s="563">
        <v>0.71742155745751168</v>
      </c>
      <c r="M218" s="563">
        <v>7.3825152129817448</v>
      </c>
      <c r="N218" s="563">
        <v>704</v>
      </c>
      <c r="O218" s="563">
        <v>5652.5499999999993</v>
      </c>
      <c r="P218" s="576">
        <v>1.1142113168570156</v>
      </c>
      <c r="Q218" s="564">
        <v>8.0291903409090892</v>
      </c>
    </row>
    <row r="219" spans="1:17" ht="14.4" customHeight="1" x14ac:dyDescent="0.3">
      <c r="A219" s="559" t="s">
        <v>2168</v>
      </c>
      <c r="B219" s="560" t="s">
        <v>816</v>
      </c>
      <c r="C219" s="560" t="s">
        <v>1958</v>
      </c>
      <c r="D219" s="560" t="s">
        <v>1977</v>
      </c>
      <c r="E219" s="560" t="s">
        <v>1978</v>
      </c>
      <c r="F219" s="563"/>
      <c r="G219" s="563"/>
      <c r="H219" s="563"/>
      <c r="I219" s="563"/>
      <c r="J219" s="563">
        <v>55</v>
      </c>
      <c r="K219" s="563">
        <v>468.6</v>
      </c>
      <c r="L219" s="563"/>
      <c r="M219" s="563">
        <v>8.52</v>
      </c>
      <c r="N219" s="563"/>
      <c r="O219" s="563"/>
      <c r="P219" s="576"/>
      <c r="Q219" s="564"/>
    </row>
    <row r="220" spans="1:17" ht="14.4" customHeight="1" x14ac:dyDescent="0.3">
      <c r="A220" s="559" t="s">
        <v>2168</v>
      </c>
      <c r="B220" s="560" t="s">
        <v>816</v>
      </c>
      <c r="C220" s="560" t="s">
        <v>1958</v>
      </c>
      <c r="D220" s="560" t="s">
        <v>1979</v>
      </c>
      <c r="E220" s="560" t="s">
        <v>1980</v>
      </c>
      <c r="F220" s="563">
        <v>1149</v>
      </c>
      <c r="G220" s="563">
        <v>8861.7099999999991</v>
      </c>
      <c r="H220" s="563">
        <v>1</v>
      </c>
      <c r="I220" s="563">
        <v>7.7125413402959087</v>
      </c>
      <c r="J220" s="563">
        <v>425</v>
      </c>
      <c r="K220" s="563">
        <v>3636.3100000000004</v>
      </c>
      <c r="L220" s="563">
        <v>0.41033953943426277</v>
      </c>
      <c r="M220" s="563">
        <v>8.5560235294117657</v>
      </c>
      <c r="N220" s="563">
        <v>101.5</v>
      </c>
      <c r="O220" s="563">
        <v>899.56999999999994</v>
      </c>
      <c r="P220" s="576">
        <v>0.10151201066159918</v>
      </c>
      <c r="Q220" s="564">
        <v>8.8627586206896538</v>
      </c>
    </row>
    <row r="221" spans="1:17" ht="14.4" customHeight="1" x14ac:dyDescent="0.3">
      <c r="A221" s="559" t="s">
        <v>2168</v>
      </c>
      <c r="B221" s="560" t="s">
        <v>816</v>
      </c>
      <c r="C221" s="560" t="s">
        <v>1958</v>
      </c>
      <c r="D221" s="560" t="s">
        <v>1987</v>
      </c>
      <c r="E221" s="560" t="s">
        <v>1988</v>
      </c>
      <c r="F221" s="563">
        <v>300</v>
      </c>
      <c r="G221" s="563">
        <v>1395</v>
      </c>
      <c r="H221" s="563">
        <v>1</v>
      </c>
      <c r="I221" s="563">
        <v>4.6500000000000004</v>
      </c>
      <c r="J221" s="563"/>
      <c r="K221" s="563"/>
      <c r="L221" s="563"/>
      <c r="M221" s="563"/>
      <c r="N221" s="563"/>
      <c r="O221" s="563"/>
      <c r="P221" s="576"/>
      <c r="Q221" s="564"/>
    </row>
    <row r="222" spans="1:17" ht="14.4" customHeight="1" x14ac:dyDescent="0.3">
      <c r="A222" s="559" t="s">
        <v>2168</v>
      </c>
      <c r="B222" s="560" t="s">
        <v>816</v>
      </c>
      <c r="C222" s="560" t="s">
        <v>1958</v>
      </c>
      <c r="D222" s="560" t="s">
        <v>1989</v>
      </c>
      <c r="E222" s="560" t="s">
        <v>1990</v>
      </c>
      <c r="F222" s="563"/>
      <c r="G222" s="563"/>
      <c r="H222" s="563"/>
      <c r="I222" s="563"/>
      <c r="J222" s="563">
        <v>410</v>
      </c>
      <c r="K222" s="563">
        <v>6740.4</v>
      </c>
      <c r="L222" s="563"/>
      <c r="M222" s="563">
        <v>16.439999999999998</v>
      </c>
      <c r="N222" s="563">
        <v>711</v>
      </c>
      <c r="O222" s="563">
        <v>13208.55</v>
      </c>
      <c r="P222" s="576"/>
      <c r="Q222" s="564">
        <v>18.577426160337552</v>
      </c>
    </row>
    <row r="223" spans="1:17" ht="14.4" customHeight="1" x14ac:dyDescent="0.3">
      <c r="A223" s="559" t="s">
        <v>2168</v>
      </c>
      <c r="B223" s="560" t="s">
        <v>816</v>
      </c>
      <c r="C223" s="560" t="s">
        <v>1958</v>
      </c>
      <c r="D223" s="560" t="s">
        <v>1991</v>
      </c>
      <c r="E223" s="560" t="s">
        <v>1992</v>
      </c>
      <c r="F223" s="563"/>
      <c r="G223" s="563"/>
      <c r="H223" s="563"/>
      <c r="I223" s="563"/>
      <c r="J223" s="563"/>
      <c r="K223" s="563"/>
      <c r="L223" s="563"/>
      <c r="M223" s="563"/>
      <c r="N223" s="563">
        <v>6</v>
      </c>
      <c r="O223" s="563">
        <v>9481.98</v>
      </c>
      <c r="P223" s="576"/>
      <c r="Q223" s="564">
        <v>1580.33</v>
      </c>
    </row>
    <row r="224" spans="1:17" ht="14.4" customHeight="1" x14ac:dyDescent="0.3">
      <c r="A224" s="559" t="s">
        <v>2168</v>
      </c>
      <c r="B224" s="560" t="s">
        <v>816</v>
      </c>
      <c r="C224" s="560" t="s">
        <v>1958</v>
      </c>
      <c r="D224" s="560" t="s">
        <v>1999</v>
      </c>
      <c r="E224" s="560" t="s">
        <v>2000</v>
      </c>
      <c r="F224" s="563"/>
      <c r="G224" s="563"/>
      <c r="H224" s="563"/>
      <c r="I224" s="563"/>
      <c r="J224" s="563"/>
      <c r="K224" s="563"/>
      <c r="L224" s="563"/>
      <c r="M224" s="563"/>
      <c r="N224" s="563">
        <v>984</v>
      </c>
      <c r="O224" s="563">
        <v>3070.08</v>
      </c>
      <c r="P224" s="576"/>
      <c r="Q224" s="564">
        <v>3.12</v>
      </c>
    </row>
    <row r="225" spans="1:17" ht="14.4" customHeight="1" x14ac:dyDescent="0.3">
      <c r="A225" s="559" t="s">
        <v>2168</v>
      </c>
      <c r="B225" s="560" t="s">
        <v>816</v>
      </c>
      <c r="C225" s="560" t="s">
        <v>1958</v>
      </c>
      <c r="D225" s="560" t="s">
        <v>2003</v>
      </c>
      <c r="E225" s="560" t="s">
        <v>2004</v>
      </c>
      <c r="F225" s="563"/>
      <c r="G225" s="563"/>
      <c r="H225" s="563"/>
      <c r="I225" s="563"/>
      <c r="J225" s="563">
        <v>200</v>
      </c>
      <c r="K225" s="563">
        <v>46766</v>
      </c>
      <c r="L225" s="563"/>
      <c r="M225" s="563">
        <v>233.83</v>
      </c>
      <c r="N225" s="563">
        <v>220</v>
      </c>
      <c r="O225" s="563">
        <v>51442.6</v>
      </c>
      <c r="P225" s="576"/>
      <c r="Q225" s="564">
        <v>233.82999999999998</v>
      </c>
    </row>
    <row r="226" spans="1:17" ht="14.4" customHeight="1" x14ac:dyDescent="0.3">
      <c r="A226" s="559" t="s">
        <v>2168</v>
      </c>
      <c r="B226" s="560" t="s">
        <v>816</v>
      </c>
      <c r="C226" s="560" t="s">
        <v>1958</v>
      </c>
      <c r="D226" s="560" t="s">
        <v>2007</v>
      </c>
      <c r="E226" s="560" t="s">
        <v>2008</v>
      </c>
      <c r="F226" s="563">
        <v>1250</v>
      </c>
      <c r="G226" s="563">
        <v>38900</v>
      </c>
      <c r="H226" s="563">
        <v>1</v>
      </c>
      <c r="I226" s="563">
        <v>31.12</v>
      </c>
      <c r="J226" s="563">
        <v>3844</v>
      </c>
      <c r="K226" s="563">
        <v>123376.48000000001</v>
      </c>
      <c r="L226" s="563">
        <v>3.1716318766066842</v>
      </c>
      <c r="M226" s="563">
        <v>32.095858480749222</v>
      </c>
      <c r="N226" s="563">
        <v>907</v>
      </c>
      <c r="O226" s="563">
        <v>30191.399999999998</v>
      </c>
      <c r="P226" s="576">
        <v>0.77612853470437015</v>
      </c>
      <c r="Q226" s="564">
        <v>33.287100330760744</v>
      </c>
    </row>
    <row r="227" spans="1:17" ht="14.4" customHeight="1" x14ac:dyDescent="0.3">
      <c r="A227" s="559" t="s">
        <v>2168</v>
      </c>
      <c r="B227" s="560" t="s">
        <v>816</v>
      </c>
      <c r="C227" s="560" t="s">
        <v>2026</v>
      </c>
      <c r="D227" s="560" t="s">
        <v>2029</v>
      </c>
      <c r="E227" s="560" t="s">
        <v>2030</v>
      </c>
      <c r="F227" s="563"/>
      <c r="G227" s="563"/>
      <c r="H227" s="563"/>
      <c r="I227" s="563"/>
      <c r="J227" s="563">
        <v>1</v>
      </c>
      <c r="K227" s="563">
        <v>0</v>
      </c>
      <c r="L227" s="563"/>
      <c r="M227" s="563">
        <v>0</v>
      </c>
      <c r="N227" s="563"/>
      <c r="O227" s="563"/>
      <c r="P227" s="576"/>
      <c r="Q227" s="564"/>
    </row>
    <row r="228" spans="1:17" ht="14.4" customHeight="1" x14ac:dyDescent="0.3">
      <c r="A228" s="559" t="s">
        <v>2168</v>
      </c>
      <c r="B228" s="560" t="s">
        <v>816</v>
      </c>
      <c r="C228" s="560" t="s">
        <v>2026</v>
      </c>
      <c r="D228" s="560" t="s">
        <v>2035</v>
      </c>
      <c r="E228" s="560" t="s">
        <v>2036</v>
      </c>
      <c r="F228" s="563"/>
      <c r="G228" s="563"/>
      <c r="H228" s="563"/>
      <c r="I228" s="563"/>
      <c r="J228" s="563"/>
      <c r="K228" s="563"/>
      <c r="L228" s="563"/>
      <c r="M228" s="563"/>
      <c r="N228" s="563">
        <v>2</v>
      </c>
      <c r="O228" s="563">
        <v>2572</v>
      </c>
      <c r="P228" s="576"/>
      <c r="Q228" s="564">
        <v>1286</v>
      </c>
    </row>
    <row r="229" spans="1:17" ht="14.4" customHeight="1" x14ac:dyDescent="0.3">
      <c r="A229" s="559" t="s">
        <v>2168</v>
      </c>
      <c r="B229" s="560" t="s">
        <v>816</v>
      </c>
      <c r="C229" s="560" t="s">
        <v>2026</v>
      </c>
      <c r="D229" s="560" t="s">
        <v>2037</v>
      </c>
      <c r="E229" s="560" t="s">
        <v>2038</v>
      </c>
      <c r="F229" s="563"/>
      <c r="G229" s="563"/>
      <c r="H229" s="563"/>
      <c r="I229" s="563"/>
      <c r="J229" s="563">
        <v>5</v>
      </c>
      <c r="K229" s="563">
        <v>8755</v>
      </c>
      <c r="L229" s="563"/>
      <c r="M229" s="563">
        <v>1751</v>
      </c>
      <c r="N229" s="563">
        <v>6</v>
      </c>
      <c r="O229" s="563">
        <v>10524</v>
      </c>
      <c r="P229" s="576"/>
      <c r="Q229" s="564">
        <v>1754</v>
      </c>
    </row>
    <row r="230" spans="1:17" ht="14.4" customHeight="1" x14ac:dyDescent="0.3">
      <c r="A230" s="559" t="s">
        <v>2168</v>
      </c>
      <c r="B230" s="560" t="s">
        <v>816</v>
      </c>
      <c r="C230" s="560" t="s">
        <v>2026</v>
      </c>
      <c r="D230" s="560" t="s">
        <v>2039</v>
      </c>
      <c r="E230" s="560" t="s">
        <v>2040</v>
      </c>
      <c r="F230" s="563"/>
      <c r="G230" s="563"/>
      <c r="H230" s="563"/>
      <c r="I230" s="563"/>
      <c r="J230" s="563">
        <v>1</v>
      </c>
      <c r="K230" s="563">
        <v>2236</v>
      </c>
      <c r="L230" s="563"/>
      <c r="M230" s="563">
        <v>2236</v>
      </c>
      <c r="N230" s="563">
        <v>2</v>
      </c>
      <c r="O230" s="563">
        <v>4484</v>
      </c>
      <c r="P230" s="576"/>
      <c r="Q230" s="564">
        <v>2242</v>
      </c>
    </row>
    <row r="231" spans="1:17" ht="14.4" customHeight="1" x14ac:dyDescent="0.3">
      <c r="A231" s="559" t="s">
        <v>2168</v>
      </c>
      <c r="B231" s="560" t="s">
        <v>816</v>
      </c>
      <c r="C231" s="560" t="s">
        <v>2026</v>
      </c>
      <c r="D231" s="560" t="s">
        <v>2047</v>
      </c>
      <c r="E231" s="560" t="s">
        <v>2048</v>
      </c>
      <c r="F231" s="563">
        <v>29</v>
      </c>
      <c r="G231" s="563">
        <v>53186</v>
      </c>
      <c r="H231" s="563">
        <v>1</v>
      </c>
      <c r="I231" s="563">
        <v>1834</v>
      </c>
      <c r="J231" s="563">
        <v>8</v>
      </c>
      <c r="K231" s="563">
        <v>14688</v>
      </c>
      <c r="L231" s="563">
        <v>0.27616290001128119</v>
      </c>
      <c r="M231" s="563">
        <v>1836</v>
      </c>
      <c r="N231" s="563">
        <v>3</v>
      </c>
      <c r="O231" s="563">
        <v>5520</v>
      </c>
      <c r="P231" s="576">
        <v>0.10378671078855338</v>
      </c>
      <c r="Q231" s="564">
        <v>1840</v>
      </c>
    </row>
    <row r="232" spans="1:17" ht="14.4" customHeight="1" x14ac:dyDescent="0.3">
      <c r="A232" s="559" t="s">
        <v>2168</v>
      </c>
      <c r="B232" s="560" t="s">
        <v>816</v>
      </c>
      <c r="C232" s="560" t="s">
        <v>2026</v>
      </c>
      <c r="D232" s="560" t="s">
        <v>2049</v>
      </c>
      <c r="E232" s="560" t="s">
        <v>2050</v>
      </c>
      <c r="F232" s="563"/>
      <c r="G232" s="563"/>
      <c r="H232" s="563"/>
      <c r="I232" s="563"/>
      <c r="J232" s="563"/>
      <c r="K232" s="563"/>
      <c r="L232" s="563"/>
      <c r="M232" s="563"/>
      <c r="N232" s="563">
        <v>1</v>
      </c>
      <c r="O232" s="563">
        <v>1169</v>
      </c>
      <c r="P232" s="576"/>
      <c r="Q232" s="564">
        <v>1169</v>
      </c>
    </row>
    <row r="233" spans="1:17" ht="14.4" customHeight="1" x14ac:dyDescent="0.3">
      <c r="A233" s="559" t="s">
        <v>2168</v>
      </c>
      <c r="B233" s="560" t="s">
        <v>816</v>
      </c>
      <c r="C233" s="560" t="s">
        <v>2026</v>
      </c>
      <c r="D233" s="560" t="s">
        <v>2051</v>
      </c>
      <c r="E233" s="560" t="s">
        <v>2052</v>
      </c>
      <c r="F233" s="563">
        <v>16</v>
      </c>
      <c r="G233" s="563">
        <v>22048</v>
      </c>
      <c r="H233" s="563">
        <v>1</v>
      </c>
      <c r="I233" s="563">
        <v>1378</v>
      </c>
      <c r="J233" s="563">
        <v>10</v>
      </c>
      <c r="K233" s="563">
        <v>13800</v>
      </c>
      <c r="L233" s="563">
        <v>0.62590711175616831</v>
      </c>
      <c r="M233" s="563">
        <v>1380</v>
      </c>
      <c r="N233" s="563">
        <v>13</v>
      </c>
      <c r="O233" s="563">
        <v>17979</v>
      </c>
      <c r="P233" s="576">
        <v>0.81544811320754718</v>
      </c>
      <c r="Q233" s="564">
        <v>1383</v>
      </c>
    </row>
    <row r="234" spans="1:17" ht="14.4" customHeight="1" x14ac:dyDescent="0.3">
      <c r="A234" s="559" t="s">
        <v>2168</v>
      </c>
      <c r="B234" s="560" t="s">
        <v>816</v>
      </c>
      <c r="C234" s="560" t="s">
        <v>2026</v>
      </c>
      <c r="D234" s="560" t="s">
        <v>2053</v>
      </c>
      <c r="E234" s="560" t="s">
        <v>2054</v>
      </c>
      <c r="F234" s="563"/>
      <c r="G234" s="563"/>
      <c r="H234" s="563"/>
      <c r="I234" s="563"/>
      <c r="J234" s="563">
        <v>1</v>
      </c>
      <c r="K234" s="563">
        <v>409</v>
      </c>
      <c r="L234" s="563"/>
      <c r="M234" s="563">
        <v>409</v>
      </c>
      <c r="N234" s="563"/>
      <c r="O234" s="563"/>
      <c r="P234" s="576"/>
      <c r="Q234" s="564"/>
    </row>
    <row r="235" spans="1:17" ht="14.4" customHeight="1" x14ac:dyDescent="0.3">
      <c r="A235" s="559" t="s">
        <v>2168</v>
      </c>
      <c r="B235" s="560" t="s">
        <v>816</v>
      </c>
      <c r="C235" s="560" t="s">
        <v>2026</v>
      </c>
      <c r="D235" s="560" t="s">
        <v>2063</v>
      </c>
      <c r="E235" s="560" t="s">
        <v>2064</v>
      </c>
      <c r="F235" s="563">
        <v>7</v>
      </c>
      <c r="G235" s="563">
        <v>9086</v>
      </c>
      <c r="H235" s="563">
        <v>1</v>
      </c>
      <c r="I235" s="563">
        <v>1298</v>
      </c>
      <c r="J235" s="563">
        <v>3</v>
      </c>
      <c r="K235" s="563">
        <v>3906</v>
      </c>
      <c r="L235" s="563">
        <v>0.42989214175654855</v>
      </c>
      <c r="M235" s="563">
        <v>1302</v>
      </c>
      <c r="N235" s="563">
        <v>3</v>
      </c>
      <c r="O235" s="563">
        <v>3918</v>
      </c>
      <c r="P235" s="576">
        <v>0.4312128549416685</v>
      </c>
      <c r="Q235" s="564">
        <v>1306</v>
      </c>
    </row>
    <row r="236" spans="1:17" ht="14.4" customHeight="1" x14ac:dyDescent="0.3">
      <c r="A236" s="559" t="s">
        <v>2168</v>
      </c>
      <c r="B236" s="560" t="s">
        <v>816</v>
      </c>
      <c r="C236" s="560" t="s">
        <v>2026</v>
      </c>
      <c r="D236" s="560" t="s">
        <v>2065</v>
      </c>
      <c r="E236" s="560" t="s">
        <v>2066</v>
      </c>
      <c r="F236" s="563">
        <v>2</v>
      </c>
      <c r="G236" s="563">
        <v>996</v>
      </c>
      <c r="H236" s="563">
        <v>1</v>
      </c>
      <c r="I236" s="563">
        <v>498</v>
      </c>
      <c r="J236" s="563">
        <v>1</v>
      </c>
      <c r="K236" s="563">
        <v>498</v>
      </c>
      <c r="L236" s="563">
        <v>0.5</v>
      </c>
      <c r="M236" s="563">
        <v>498</v>
      </c>
      <c r="N236" s="563"/>
      <c r="O236" s="563"/>
      <c r="P236" s="576"/>
      <c r="Q236" s="564"/>
    </row>
    <row r="237" spans="1:17" ht="14.4" customHeight="1" x14ac:dyDescent="0.3">
      <c r="A237" s="559" t="s">
        <v>2168</v>
      </c>
      <c r="B237" s="560" t="s">
        <v>816</v>
      </c>
      <c r="C237" s="560" t="s">
        <v>2026</v>
      </c>
      <c r="D237" s="560" t="s">
        <v>2071</v>
      </c>
      <c r="E237" s="560" t="s">
        <v>1954</v>
      </c>
      <c r="F237" s="563">
        <v>3</v>
      </c>
      <c r="G237" s="563">
        <v>49566</v>
      </c>
      <c r="H237" s="563">
        <v>1</v>
      </c>
      <c r="I237" s="563">
        <v>16522</v>
      </c>
      <c r="J237" s="563">
        <v>11</v>
      </c>
      <c r="K237" s="563">
        <v>153370</v>
      </c>
      <c r="L237" s="563">
        <v>3.0942581608360569</v>
      </c>
      <c r="M237" s="563">
        <v>13942.727272727272</v>
      </c>
      <c r="N237" s="563"/>
      <c r="O237" s="563"/>
      <c r="P237" s="576"/>
      <c r="Q237" s="564"/>
    </row>
    <row r="238" spans="1:17" ht="14.4" customHeight="1" x14ac:dyDescent="0.3">
      <c r="A238" s="559" t="s">
        <v>2168</v>
      </c>
      <c r="B238" s="560" t="s">
        <v>816</v>
      </c>
      <c r="C238" s="560" t="s">
        <v>2026</v>
      </c>
      <c r="D238" s="560" t="s">
        <v>2074</v>
      </c>
      <c r="E238" s="560" t="s">
        <v>2075</v>
      </c>
      <c r="F238" s="563"/>
      <c r="G238" s="563"/>
      <c r="H238" s="563"/>
      <c r="I238" s="563"/>
      <c r="J238" s="563">
        <v>1</v>
      </c>
      <c r="K238" s="563">
        <v>2529</v>
      </c>
      <c r="L238" s="563"/>
      <c r="M238" s="563">
        <v>2529</v>
      </c>
      <c r="N238" s="563">
        <v>1</v>
      </c>
      <c r="O238" s="563">
        <v>2535</v>
      </c>
      <c r="P238" s="576"/>
      <c r="Q238" s="564">
        <v>2535</v>
      </c>
    </row>
    <row r="239" spans="1:17" ht="14.4" customHeight="1" x14ac:dyDescent="0.3">
      <c r="A239" s="559" t="s">
        <v>2168</v>
      </c>
      <c r="B239" s="560" t="s">
        <v>816</v>
      </c>
      <c r="C239" s="560" t="s">
        <v>2026</v>
      </c>
      <c r="D239" s="560" t="s">
        <v>2110</v>
      </c>
      <c r="E239" s="560" t="s">
        <v>2111</v>
      </c>
      <c r="F239" s="563">
        <v>1</v>
      </c>
      <c r="G239" s="563">
        <v>1865</v>
      </c>
      <c r="H239" s="563">
        <v>1</v>
      </c>
      <c r="I239" s="563">
        <v>1865</v>
      </c>
      <c r="J239" s="563"/>
      <c r="K239" s="563"/>
      <c r="L239" s="563"/>
      <c r="M239" s="563"/>
      <c r="N239" s="563"/>
      <c r="O239" s="563"/>
      <c r="P239" s="576"/>
      <c r="Q239" s="564"/>
    </row>
    <row r="240" spans="1:17" ht="14.4" customHeight="1" x14ac:dyDescent="0.3">
      <c r="A240" s="559" t="s">
        <v>2168</v>
      </c>
      <c r="B240" s="560" t="s">
        <v>816</v>
      </c>
      <c r="C240" s="560" t="s">
        <v>2026</v>
      </c>
      <c r="D240" s="560" t="s">
        <v>2122</v>
      </c>
      <c r="E240" s="560" t="s">
        <v>2123</v>
      </c>
      <c r="F240" s="563"/>
      <c r="G240" s="563"/>
      <c r="H240" s="563"/>
      <c r="I240" s="563"/>
      <c r="J240" s="563"/>
      <c r="K240" s="563"/>
      <c r="L240" s="563"/>
      <c r="M240" s="563"/>
      <c r="N240" s="563">
        <v>3</v>
      </c>
      <c r="O240" s="563">
        <v>42984</v>
      </c>
      <c r="P240" s="576"/>
      <c r="Q240" s="564">
        <v>14328</v>
      </c>
    </row>
    <row r="241" spans="1:17" ht="14.4" customHeight="1" x14ac:dyDescent="0.3">
      <c r="A241" s="559" t="s">
        <v>2168</v>
      </c>
      <c r="B241" s="560" t="s">
        <v>816</v>
      </c>
      <c r="C241" s="560" t="s">
        <v>2026</v>
      </c>
      <c r="D241" s="560" t="s">
        <v>2169</v>
      </c>
      <c r="E241" s="560" t="s">
        <v>2170</v>
      </c>
      <c r="F241" s="563"/>
      <c r="G241" s="563"/>
      <c r="H241" s="563"/>
      <c r="I241" s="563"/>
      <c r="J241" s="563"/>
      <c r="K241" s="563"/>
      <c r="L241" s="563"/>
      <c r="M241" s="563"/>
      <c r="N241" s="563">
        <v>1</v>
      </c>
      <c r="O241" s="563">
        <v>413</v>
      </c>
      <c r="P241" s="576"/>
      <c r="Q241" s="564">
        <v>413</v>
      </c>
    </row>
    <row r="242" spans="1:17" ht="14.4" customHeight="1" x14ac:dyDescent="0.3">
      <c r="A242" s="559" t="s">
        <v>2171</v>
      </c>
      <c r="B242" s="560" t="s">
        <v>816</v>
      </c>
      <c r="C242" s="560" t="s">
        <v>1941</v>
      </c>
      <c r="D242" s="560" t="s">
        <v>1950</v>
      </c>
      <c r="E242" s="560" t="s">
        <v>1948</v>
      </c>
      <c r="F242" s="563"/>
      <c r="G242" s="563"/>
      <c r="H242" s="563"/>
      <c r="I242" s="563"/>
      <c r="J242" s="563"/>
      <c r="K242" s="563"/>
      <c r="L242" s="563"/>
      <c r="M242" s="563"/>
      <c r="N242" s="563">
        <v>0.5</v>
      </c>
      <c r="O242" s="563">
        <v>1092.1600000000001</v>
      </c>
      <c r="P242" s="576"/>
      <c r="Q242" s="564">
        <v>2184.3200000000002</v>
      </c>
    </row>
    <row r="243" spans="1:17" ht="14.4" customHeight="1" x14ac:dyDescent="0.3">
      <c r="A243" s="559" t="s">
        <v>2171</v>
      </c>
      <c r="B243" s="560" t="s">
        <v>816</v>
      </c>
      <c r="C243" s="560" t="s">
        <v>1958</v>
      </c>
      <c r="D243" s="560" t="s">
        <v>1965</v>
      </c>
      <c r="E243" s="560" t="s">
        <v>1966</v>
      </c>
      <c r="F243" s="563">
        <v>980</v>
      </c>
      <c r="G243" s="563">
        <v>4450.3999999999996</v>
      </c>
      <c r="H243" s="563">
        <v>1</v>
      </c>
      <c r="I243" s="563">
        <v>4.5412244897959182</v>
      </c>
      <c r="J243" s="563">
        <v>400</v>
      </c>
      <c r="K243" s="563">
        <v>1836</v>
      </c>
      <c r="L243" s="563">
        <v>0.41254718676972862</v>
      </c>
      <c r="M243" s="563">
        <v>4.59</v>
      </c>
      <c r="N243" s="563">
        <v>540</v>
      </c>
      <c r="O243" s="563">
        <v>2613.6000000000004</v>
      </c>
      <c r="P243" s="576">
        <v>0.58727305410749608</v>
      </c>
      <c r="Q243" s="564">
        <v>4.8400000000000007</v>
      </c>
    </row>
    <row r="244" spans="1:17" ht="14.4" customHeight="1" x14ac:dyDescent="0.3">
      <c r="A244" s="559" t="s">
        <v>2171</v>
      </c>
      <c r="B244" s="560" t="s">
        <v>816</v>
      </c>
      <c r="C244" s="560" t="s">
        <v>1958</v>
      </c>
      <c r="D244" s="560" t="s">
        <v>1989</v>
      </c>
      <c r="E244" s="560" t="s">
        <v>1990</v>
      </c>
      <c r="F244" s="563">
        <v>503</v>
      </c>
      <c r="G244" s="563">
        <v>7042</v>
      </c>
      <c r="H244" s="563">
        <v>1</v>
      </c>
      <c r="I244" s="563">
        <v>14</v>
      </c>
      <c r="J244" s="563">
        <v>2324</v>
      </c>
      <c r="K244" s="563">
        <v>38436.65</v>
      </c>
      <c r="L244" s="563">
        <v>5.4582007952286284</v>
      </c>
      <c r="M244" s="563">
        <v>16.539006024096388</v>
      </c>
      <c r="N244" s="563">
        <v>500</v>
      </c>
      <c r="O244" s="563">
        <v>8725</v>
      </c>
      <c r="P244" s="576">
        <v>1.2389946038057371</v>
      </c>
      <c r="Q244" s="564">
        <v>17.45</v>
      </c>
    </row>
    <row r="245" spans="1:17" ht="14.4" customHeight="1" x14ac:dyDescent="0.3">
      <c r="A245" s="559" t="s">
        <v>2171</v>
      </c>
      <c r="B245" s="560" t="s">
        <v>816</v>
      </c>
      <c r="C245" s="560" t="s">
        <v>1958</v>
      </c>
      <c r="D245" s="560" t="s">
        <v>1995</v>
      </c>
      <c r="E245" s="560" t="s">
        <v>1996</v>
      </c>
      <c r="F245" s="563">
        <v>2</v>
      </c>
      <c r="G245" s="563">
        <v>4190.0599999999995</v>
      </c>
      <c r="H245" s="563">
        <v>1</v>
      </c>
      <c r="I245" s="563">
        <v>2095.0299999999997</v>
      </c>
      <c r="J245" s="563">
        <v>1</v>
      </c>
      <c r="K245" s="563">
        <v>2212.25</v>
      </c>
      <c r="L245" s="563">
        <v>0.5279757330443956</v>
      </c>
      <c r="M245" s="563">
        <v>2212.25</v>
      </c>
      <c r="N245" s="563"/>
      <c r="O245" s="563"/>
      <c r="P245" s="576"/>
      <c r="Q245" s="564"/>
    </row>
    <row r="246" spans="1:17" ht="14.4" customHeight="1" x14ac:dyDescent="0.3">
      <c r="A246" s="559" t="s">
        <v>2171</v>
      </c>
      <c r="B246" s="560" t="s">
        <v>816</v>
      </c>
      <c r="C246" s="560" t="s">
        <v>1958</v>
      </c>
      <c r="D246" s="560" t="s">
        <v>1999</v>
      </c>
      <c r="E246" s="560" t="s">
        <v>2000</v>
      </c>
      <c r="F246" s="563"/>
      <c r="G246" s="563"/>
      <c r="H246" s="563"/>
      <c r="I246" s="563"/>
      <c r="J246" s="563">
        <v>1390</v>
      </c>
      <c r="K246" s="563">
        <v>4254.7</v>
      </c>
      <c r="L246" s="563"/>
      <c r="M246" s="563">
        <v>3.0609352517985609</v>
      </c>
      <c r="N246" s="563"/>
      <c r="O246" s="563"/>
      <c r="P246" s="576"/>
      <c r="Q246" s="564"/>
    </row>
    <row r="247" spans="1:17" ht="14.4" customHeight="1" x14ac:dyDescent="0.3">
      <c r="A247" s="559" t="s">
        <v>2171</v>
      </c>
      <c r="B247" s="560" t="s">
        <v>816</v>
      </c>
      <c r="C247" s="560" t="s">
        <v>1958</v>
      </c>
      <c r="D247" s="560" t="s">
        <v>2007</v>
      </c>
      <c r="E247" s="560" t="s">
        <v>2008</v>
      </c>
      <c r="F247" s="563"/>
      <c r="G247" s="563"/>
      <c r="H247" s="563"/>
      <c r="I247" s="563"/>
      <c r="J247" s="563"/>
      <c r="K247" s="563"/>
      <c r="L247" s="563"/>
      <c r="M247" s="563"/>
      <c r="N247" s="563">
        <v>386</v>
      </c>
      <c r="O247" s="563">
        <v>12853.8</v>
      </c>
      <c r="P247" s="576"/>
      <c r="Q247" s="564">
        <v>33.299999999999997</v>
      </c>
    </row>
    <row r="248" spans="1:17" ht="14.4" customHeight="1" x14ac:dyDescent="0.3">
      <c r="A248" s="559" t="s">
        <v>2171</v>
      </c>
      <c r="B248" s="560" t="s">
        <v>816</v>
      </c>
      <c r="C248" s="560" t="s">
        <v>2026</v>
      </c>
      <c r="D248" s="560" t="s">
        <v>2035</v>
      </c>
      <c r="E248" s="560" t="s">
        <v>2036</v>
      </c>
      <c r="F248" s="563"/>
      <c r="G248" s="563"/>
      <c r="H248" s="563"/>
      <c r="I248" s="563"/>
      <c r="J248" s="563">
        <v>2</v>
      </c>
      <c r="K248" s="563">
        <v>2566</v>
      </c>
      <c r="L248" s="563"/>
      <c r="M248" s="563">
        <v>1283</v>
      </c>
      <c r="N248" s="563"/>
      <c r="O248" s="563"/>
      <c r="P248" s="576"/>
      <c r="Q248" s="564"/>
    </row>
    <row r="249" spans="1:17" ht="14.4" customHeight="1" x14ac:dyDescent="0.3">
      <c r="A249" s="559" t="s">
        <v>2171</v>
      </c>
      <c r="B249" s="560" t="s">
        <v>816</v>
      </c>
      <c r="C249" s="560" t="s">
        <v>2026</v>
      </c>
      <c r="D249" s="560" t="s">
        <v>2037</v>
      </c>
      <c r="E249" s="560" t="s">
        <v>2038</v>
      </c>
      <c r="F249" s="563">
        <v>4</v>
      </c>
      <c r="G249" s="563">
        <v>6996</v>
      </c>
      <c r="H249" s="563">
        <v>1</v>
      </c>
      <c r="I249" s="563">
        <v>1749</v>
      </c>
      <c r="J249" s="563">
        <v>11</v>
      </c>
      <c r="K249" s="563">
        <v>19261</v>
      </c>
      <c r="L249" s="563">
        <v>2.7531446540880502</v>
      </c>
      <c r="M249" s="563">
        <v>1751</v>
      </c>
      <c r="N249" s="563">
        <v>4</v>
      </c>
      <c r="O249" s="563">
        <v>7016</v>
      </c>
      <c r="P249" s="576">
        <v>1.002858776443682</v>
      </c>
      <c r="Q249" s="564">
        <v>1754</v>
      </c>
    </row>
    <row r="250" spans="1:17" ht="14.4" customHeight="1" x14ac:dyDescent="0.3">
      <c r="A250" s="559" t="s">
        <v>2171</v>
      </c>
      <c r="B250" s="560" t="s">
        <v>816</v>
      </c>
      <c r="C250" s="560" t="s">
        <v>2026</v>
      </c>
      <c r="D250" s="560" t="s">
        <v>2039</v>
      </c>
      <c r="E250" s="560" t="s">
        <v>2040</v>
      </c>
      <c r="F250" s="563">
        <v>1</v>
      </c>
      <c r="G250" s="563">
        <v>2232</v>
      </c>
      <c r="H250" s="563">
        <v>1</v>
      </c>
      <c r="I250" s="563">
        <v>2232</v>
      </c>
      <c r="J250" s="563">
        <v>4</v>
      </c>
      <c r="K250" s="563">
        <v>8944</v>
      </c>
      <c r="L250" s="563">
        <v>4.0071684587813623</v>
      </c>
      <c r="M250" s="563">
        <v>2236</v>
      </c>
      <c r="N250" s="563">
        <v>1</v>
      </c>
      <c r="O250" s="563">
        <v>2242</v>
      </c>
      <c r="P250" s="576">
        <v>1.0044802867383513</v>
      </c>
      <c r="Q250" s="564">
        <v>2242</v>
      </c>
    </row>
    <row r="251" spans="1:17" ht="14.4" customHeight="1" x14ac:dyDescent="0.3">
      <c r="A251" s="559" t="s">
        <v>2171</v>
      </c>
      <c r="B251" s="560" t="s">
        <v>816</v>
      </c>
      <c r="C251" s="560" t="s">
        <v>2026</v>
      </c>
      <c r="D251" s="560" t="s">
        <v>2045</v>
      </c>
      <c r="E251" s="560" t="s">
        <v>2046</v>
      </c>
      <c r="F251" s="563">
        <v>2</v>
      </c>
      <c r="G251" s="563">
        <v>1302</v>
      </c>
      <c r="H251" s="563">
        <v>1</v>
      </c>
      <c r="I251" s="563">
        <v>651</v>
      </c>
      <c r="J251" s="563">
        <v>1</v>
      </c>
      <c r="K251" s="563">
        <v>653</v>
      </c>
      <c r="L251" s="563">
        <v>0.50153609831029189</v>
      </c>
      <c r="M251" s="563">
        <v>653</v>
      </c>
      <c r="N251" s="563"/>
      <c r="O251" s="563"/>
      <c r="P251" s="576"/>
      <c r="Q251" s="564"/>
    </row>
    <row r="252" spans="1:17" ht="14.4" customHeight="1" x14ac:dyDescent="0.3">
      <c r="A252" s="559" t="s">
        <v>2171</v>
      </c>
      <c r="B252" s="560" t="s">
        <v>816</v>
      </c>
      <c r="C252" s="560" t="s">
        <v>2026</v>
      </c>
      <c r="D252" s="560" t="s">
        <v>2057</v>
      </c>
      <c r="E252" s="560" t="s">
        <v>2058</v>
      </c>
      <c r="F252" s="563">
        <v>5</v>
      </c>
      <c r="G252" s="563">
        <v>2430</v>
      </c>
      <c r="H252" s="563">
        <v>1</v>
      </c>
      <c r="I252" s="563">
        <v>486</v>
      </c>
      <c r="J252" s="563">
        <v>2</v>
      </c>
      <c r="K252" s="563">
        <v>972</v>
      </c>
      <c r="L252" s="563">
        <v>0.4</v>
      </c>
      <c r="M252" s="563">
        <v>486</v>
      </c>
      <c r="N252" s="563">
        <v>3</v>
      </c>
      <c r="O252" s="563">
        <v>1461</v>
      </c>
      <c r="P252" s="576">
        <v>0.60123456790123453</v>
      </c>
      <c r="Q252" s="564">
        <v>487</v>
      </c>
    </row>
    <row r="253" spans="1:17" ht="14.4" customHeight="1" x14ac:dyDescent="0.3">
      <c r="A253" s="559" t="s">
        <v>2171</v>
      </c>
      <c r="B253" s="560" t="s">
        <v>816</v>
      </c>
      <c r="C253" s="560" t="s">
        <v>2026</v>
      </c>
      <c r="D253" s="560" t="s">
        <v>2122</v>
      </c>
      <c r="E253" s="560" t="s">
        <v>2123</v>
      </c>
      <c r="F253" s="563"/>
      <c r="G253" s="563"/>
      <c r="H253" s="563"/>
      <c r="I253" s="563"/>
      <c r="J253" s="563"/>
      <c r="K253" s="563"/>
      <c r="L253" s="563"/>
      <c r="M253" s="563"/>
      <c r="N253" s="563">
        <v>1</v>
      </c>
      <c r="O253" s="563">
        <v>14328</v>
      </c>
      <c r="P253" s="576"/>
      <c r="Q253" s="564">
        <v>14328</v>
      </c>
    </row>
    <row r="254" spans="1:17" ht="14.4" customHeight="1" x14ac:dyDescent="0.3">
      <c r="A254" s="559" t="s">
        <v>2172</v>
      </c>
      <c r="B254" s="560" t="s">
        <v>816</v>
      </c>
      <c r="C254" s="560" t="s">
        <v>1941</v>
      </c>
      <c r="D254" s="560" t="s">
        <v>1942</v>
      </c>
      <c r="E254" s="560" t="s">
        <v>1943</v>
      </c>
      <c r="F254" s="563"/>
      <c r="G254" s="563"/>
      <c r="H254" s="563"/>
      <c r="I254" s="563"/>
      <c r="J254" s="563">
        <v>0.6</v>
      </c>
      <c r="K254" s="563">
        <v>1485.85</v>
      </c>
      <c r="L254" s="563"/>
      <c r="M254" s="563">
        <v>2476.4166666666665</v>
      </c>
      <c r="N254" s="563"/>
      <c r="O254" s="563"/>
      <c r="P254" s="576"/>
      <c r="Q254" s="564"/>
    </row>
    <row r="255" spans="1:17" ht="14.4" customHeight="1" x14ac:dyDescent="0.3">
      <c r="A255" s="559" t="s">
        <v>2172</v>
      </c>
      <c r="B255" s="560" t="s">
        <v>816</v>
      </c>
      <c r="C255" s="560" t="s">
        <v>1941</v>
      </c>
      <c r="D255" s="560" t="s">
        <v>1949</v>
      </c>
      <c r="E255" s="560" t="s">
        <v>1948</v>
      </c>
      <c r="F255" s="563">
        <v>0.2</v>
      </c>
      <c r="G255" s="563">
        <v>256.68</v>
      </c>
      <c r="H255" s="563">
        <v>1</v>
      </c>
      <c r="I255" s="563">
        <v>1283.3999999999999</v>
      </c>
      <c r="J255" s="563"/>
      <c r="K255" s="563"/>
      <c r="L255" s="563"/>
      <c r="M255" s="563"/>
      <c r="N255" s="563"/>
      <c r="O255" s="563"/>
      <c r="P255" s="576"/>
      <c r="Q255" s="564"/>
    </row>
    <row r="256" spans="1:17" ht="14.4" customHeight="1" x14ac:dyDescent="0.3">
      <c r="A256" s="559" t="s">
        <v>2172</v>
      </c>
      <c r="B256" s="560" t="s">
        <v>816</v>
      </c>
      <c r="C256" s="560" t="s">
        <v>1941</v>
      </c>
      <c r="D256" s="560" t="s">
        <v>1950</v>
      </c>
      <c r="E256" s="560" t="s">
        <v>1948</v>
      </c>
      <c r="F256" s="563">
        <v>1.45</v>
      </c>
      <c r="G256" s="563">
        <v>3267.96</v>
      </c>
      <c r="H256" s="563">
        <v>1</v>
      </c>
      <c r="I256" s="563">
        <v>2253.7655172413793</v>
      </c>
      <c r="J256" s="563">
        <v>0.5</v>
      </c>
      <c r="K256" s="563">
        <v>1082.6600000000001</v>
      </c>
      <c r="L256" s="563">
        <v>0.33129536469234633</v>
      </c>
      <c r="M256" s="563">
        <v>2165.3200000000002</v>
      </c>
      <c r="N256" s="563">
        <v>0.4</v>
      </c>
      <c r="O256" s="563">
        <v>866.13</v>
      </c>
      <c r="P256" s="576">
        <v>0.26503690375647193</v>
      </c>
      <c r="Q256" s="564">
        <v>2165.3249999999998</v>
      </c>
    </row>
    <row r="257" spans="1:17" ht="14.4" customHeight="1" x14ac:dyDescent="0.3">
      <c r="A257" s="559" t="s">
        <v>2172</v>
      </c>
      <c r="B257" s="560" t="s">
        <v>816</v>
      </c>
      <c r="C257" s="560" t="s">
        <v>1941</v>
      </c>
      <c r="D257" s="560" t="s">
        <v>1951</v>
      </c>
      <c r="E257" s="560" t="s">
        <v>1952</v>
      </c>
      <c r="F257" s="563">
        <v>0.1</v>
      </c>
      <c r="G257" s="563">
        <v>84.3</v>
      </c>
      <c r="H257" s="563">
        <v>1</v>
      </c>
      <c r="I257" s="563">
        <v>842.99999999999989</v>
      </c>
      <c r="J257" s="563">
        <v>0.15000000000000002</v>
      </c>
      <c r="K257" s="563">
        <v>140.49</v>
      </c>
      <c r="L257" s="563">
        <v>1.6665480427046264</v>
      </c>
      <c r="M257" s="563">
        <v>936.59999999999991</v>
      </c>
      <c r="N257" s="563">
        <v>0.05</v>
      </c>
      <c r="O257" s="563">
        <v>46.83</v>
      </c>
      <c r="P257" s="576">
        <v>0.5555160142348754</v>
      </c>
      <c r="Q257" s="564">
        <v>936.59999999999991</v>
      </c>
    </row>
    <row r="258" spans="1:17" ht="14.4" customHeight="1" x14ac:dyDescent="0.3">
      <c r="A258" s="559" t="s">
        <v>2172</v>
      </c>
      <c r="B258" s="560" t="s">
        <v>816</v>
      </c>
      <c r="C258" s="560" t="s">
        <v>1958</v>
      </c>
      <c r="D258" s="560" t="s">
        <v>1965</v>
      </c>
      <c r="E258" s="560" t="s">
        <v>1966</v>
      </c>
      <c r="F258" s="563">
        <v>550</v>
      </c>
      <c r="G258" s="563">
        <v>2494.5</v>
      </c>
      <c r="H258" s="563">
        <v>1</v>
      </c>
      <c r="I258" s="563">
        <v>4.5354545454545452</v>
      </c>
      <c r="J258" s="563">
        <v>730</v>
      </c>
      <c r="K258" s="563">
        <v>3359.7</v>
      </c>
      <c r="L258" s="563">
        <v>1.3468430547203847</v>
      </c>
      <c r="M258" s="563">
        <v>4.6023287671232875</v>
      </c>
      <c r="N258" s="563">
        <v>365</v>
      </c>
      <c r="O258" s="563">
        <v>1766.6</v>
      </c>
      <c r="P258" s="576">
        <v>0.7081980356784926</v>
      </c>
      <c r="Q258" s="564">
        <v>4.84</v>
      </c>
    </row>
    <row r="259" spans="1:17" ht="14.4" customHeight="1" x14ac:dyDescent="0.3">
      <c r="A259" s="559" t="s">
        <v>2172</v>
      </c>
      <c r="B259" s="560" t="s">
        <v>816</v>
      </c>
      <c r="C259" s="560" t="s">
        <v>1958</v>
      </c>
      <c r="D259" s="560" t="s">
        <v>1975</v>
      </c>
      <c r="E259" s="560" t="s">
        <v>1976</v>
      </c>
      <c r="F259" s="563">
        <v>265</v>
      </c>
      <c r="G259" s="563">
        <v>1688.0500000000002</v>
      </c>
      <c r="H259" s="563">
        <v>1</v>
      </c>
      <c r="I259" s="563">
        <v>6.370000000000001</v>
      </c>
      <c r="J259" s="563">
        <v>910</v>
      </c>
      <c r="K259" s="563">
        <v>6680.1</v>
      </c>
      <c r="L259" s="563">
        <v>3.9572879950238438</v>
      </c>
      <c r="M259" s="563">
        <v>7.3407692307692312</v>
      </c>
      <c r="N259" s="563">
        <v>400</v>
      </c>
      <c r="O259" s="563">
        <v>3141.3</v>
      </c>
      <c r="P259" s="576">
        <v>1.8609045940582327</v>
      </c>
      <c r="Q259" s="564">
        <v>7.8532500000000001</v>
      </c>
    </row>
    <row r="260" spans="1:17" ht="14.4" customHeight="1" x14ac:dyDescent="0.3">
      <c r="A260" s="559" t="s">
        <v>2172</v>
      </c>
      <c r="B260" s="560" t="s">
        <v>816</v>
      </c>
      <c r="C260" s="560" t="s">
        <v>1958</v>
      </c>
      <c r="D260" s="560" t="s">
        <v>1979</v>
      </c>
      <c r="E260" s="560" t="s">
        <v>1980</v>
      </c>
      <c r="F260" s="563">
        <v>385</v>
      </c>
      <c r="G260" s="563">
        <v>3033.05</v>
      </c>
      <c r="H260" s="563">
        <v>1</v>
      </c>
      <c r="I260" s="563">
        <v>7.8780519480519482</v>
      </c>
      <c r="J260" s="563">
        <v>570</v>
      </c>
      <c r="K260" s="563">
        <v>4827.8999999999996</v>
      </c>
      <c r="L260" s="563">
        <v>1.5917640658742847</v>
      </c>
      <c r="M260" s="563">
        <v>8.4699999999999989</v>
      </c>
      <c r="N260" s="563"/>
      <c r="O260" s="563"/>
      <c r="P260" s="576"/>
      <c r="Q260" s="564"/>
    </row>
    <row r="261" spans="1:17" ht="14.4" customHeight="1" x14ac:dyDescent="0.3">
      <c r="A261" s="559" t="s">
        <v>2172</v>
      </c>
      <c r="B261" s="560" t="s">
        <v>816</v>
      </c>
      <c r="C261" s="560" t="s">
        <v>1958</v>
      </c>
      <c r="D261" s="560" t="s">
        <v>1989</v>
      </c>
      <c r="E261" s="560" t="s">
        <v>1990</v>
      </c>
      <c r="F261" s="563">
        <v>460</v>
      </c>
      <c r="G261" s="563">
        <v>7327.8</v>
      </c>
      <c r="H261" s="563">
        <v>1</v>
      </c>
      <c r="I261" s="563">
        <v>15.93</v>
      </c>
      <c r="J261" s="563"/>
      <c r="K261" s="563"/>
      <c r="L261" s="563"/>
      <c r="M261" s="563"/>
      <c r="N261" s="563"/>
      <c r="O261" s="563"/>
      <c r="P261" s="576"/>
      <c r="Q261" s="564"/>
    </row>
    <row r="262" spans="1:17" ht="14.4" customHeight="1" x14ac:dyDescent="0.3">
      <c r="A262" s="559" t="s">
        <v>2172</v>
      </c>
      <c r="B262" s="560" t="s">
        <v>816</v>
      </c>
      <c r="C262" s="560" t="s">
        <v>1958</v>
      </c>
      <c r="D262" s="560" t="s">
        <v>1995</v>
      </c>
      <c r="E262" s="560" t="s">
        <v>1996</v>
      </c>
      <c r="F262" s="563">
        <v>2</v>
      </c>
      <c r="G262" s="563">
        <v>4190.0599999999995</v>
      </c>
      <c r="H262" s="563">
        <v>1</v>
      </c>
      <c r="I262" s="563">
        <v>2095.0299999999997</v>
      </c>
      <c r="J262" s="563">
        <v>2</v>
      </c>
      <c r="K262" s="563">
        <v>4347.34</v>
      </c>
      <c r="L262" s="563">
        <v>1.0375364553252222</v>
      </c>
      <c r="M262" s="563">
        <v>2173.67</v>
      </c>
      <c r="N262" s="563"/>
      <c r="O262" s="563"/>
      <c r="P262" s="576"/>
      <c r="Q262" s="564"/>
    </row>
    <row r="263" spans="1:17" ht="14.4" customHeight="1" x14ac:dyDescent="0.3">
      <c r="A263" s="559" t="s">
        <v>2172</v>
      </c>
      <c r="B263" s="560" t="s">
        <v>816</v>
      </c>
      <c r="C263" s="560" t="s">
        <v>1958</v>
      </c>
      <c r="D263" s="560" t="s">
        <v>1999</v>
      </c>
      <c r="E263" s="560" t="s">
        <v>2000</v>
      </c>
      <c r="F263" s="563">
        <v>3409</v>
      </c>
      <c r="G263" s="563">
        <v>8161.26</v>
      </c>
      <c r="H263" s="563">
        <v>1</v>
      </c>
      <c r="I263" s="563">
        <v>2.3940334408917572</v>
      </c>
      <c r="J263" s="563">
        <v>5995</v>
      </c>
      <c r="K263" s="563">
        <v>18010.660000000003</v>
      </c>
      <c r="L263" s="563">
        <v>2.2068479622019153</v>
      </c>
      <c r="M263" s="563">
        <v>3.0042802335279406</v>
      </c>
      <c r="N263" s="563">
        <v>2816</v>
      </c>
      <c r="O263" s="563">
        <v>8710.1200000000008</v>
      </c>
      <c r="P263" s="576">
        <v>1.0672518704219691</v>
      </c>
      <c r="Q263" s="564">
        <v>3.0930823863636365</v>
      </c>
    </row>
    <row r="264" spans="1:17" ht="14.4" customHeight="1" x14ac:dyDescent="0.3">
      <c r="A264" s="559" t="s">
        <v>2172</v>
      </c>
      <c r="B264" s="560" t="s">
        <v>816</v>
      </c>
      <c r="C264" s="560" t="s">
        <v>1958</v>
      </c>
      <c r="D264" s="560" t="s">
        <v>2007</v>
      </c>
      <c r="E264" s="560" t="s">
        <v>2008</v>
      </c>
      <c r="F264" s="563">
        <v>1358</v>
      </c>
      <c r="G264" s="563">
        <v>47462.100000000006</v>
      </c>
      <c r="H264" s="563">
        <v>1</v>
      </c>
      <c r="I264" s="563">
        <v>34.950000000000003</v>
      </c>
      <c r="J264" s="563">
        <v>1398</v>
      </c>
      <c r="K264" s="563">
        <v>44456.520000000004</v>
      </c>
      <c r="L264" s="563">
        <v>0.93667410417996677</v>
      </c>
      <c r="M264" s="563">
        <v>31.800085836909876</v>
      </c>
      <c r="N264" s="563">
        <v>407</v>
      </c>
      <c r="O264" s="563">
        <v>13540.89</v>
      </c>
      <c r="P264" s="576">
        <v>0.28529900699716187</v>
      </c>
      <c r="Q264" s="564">
        <v>33.269999999999996</v>
      </c>
    </row>
    <row r="265" spans="1:17" ht="14.4" customHeight="1" x14ac:dyDescent="0.3">
      <c r="A265" s="559" t="s">
        <v>2172</v>
      </c>
      <c r="B265" s="560" t="s">
        <v>816</v>
      </c>
      <c r="C265" s="560" t="s">
        <v>1958</v>
      </c>
      <c r="D265" s="560" t="s">
        <v>2013</v>
      </c>
      <c r="E265" s="560" t="s">
        <v>2014</v>
      </c>
      <c r="F265" s="563"/>
      <c r="G265" s="563"/>
      <c r="H265" s="563"/>
      <c r="I265" s="563"/>
      <c r="J265" s="563"/>
      <c r="K265" s="563"/>
      <c r="L265" s="563"/>
      <c r="M265" s="563"/>
      <c r="N265" s="563">
        <v>140</v>
      </c>
      <c r="O265" s="563">
        <v>2707.6</v>
      </c>
      <c r="P265" s="576"/>
      <c r="Q265" s="564">
        <v>19.34</v>
      </c>
    </row>
    <row r="266" spans="1:17" ht="14.4" customHeight="1" x14ac:dyDescent="0.3">
      <c r="A266" s="559" t="s">
        <v>2172</v>
      </c>
      <c r="B266" s="560" t="s">
        <v>816</v>
      </c>
      <c r="C266" s="560" t="s">
        <v>2023</v>
      </c>
      <c r="D266" s="560" t="s">
        <v>2024</v>
      </c>
      <c r="E266" s="560" t="s">
        <v>2025</v>
      </c>
      <c r="F266" s="563"/>
      <c r="G266" s="563"/>
      <c r="H266" s="563"/>
      <c r="I266" s="563"/>
      <c r="J266" s="563">
        <v>1</v>
      </c>
      <c r="K266" s="563">
        <v>884.32</v>
      </c>
      <c r="L266" s="563"/>
      <c r="M266" s="563">
        <v>884.32</v>
      </c>
      <c r="N266" s="563"/>
      <c r="O266" s="563"/>
      <c r="P266" s="576"/>
      <c r="Q266" s="564"/>
    </row>
    <row r="267" spans="1:17" ht="14.4" customHeight="1" x14ac:dyDescent="0.3">
      <c r="A267" s="559" t="s">
        <v>2172</v>
      </c>
      <c r="B267" s="560" t="s">
        <v>816</v>
      </c>
      <c r="C267" s="560" t="s">
        <v>2026</v>
      </c>
      <c r="D267" s="560" t="s">
        <v>2031</v>
      </c>
      <c r="E267" s="560" t="s">
        <v>2032</v>
      </c>
      <c r="F267" s="563"/>
      <c r="G267" s="563"/>
      <c r="H267" s="563"/>
      <c r="I267" s="563"/>
      <c r="J267" s="563"/>
      <c r="K267" s="563"/>
      <c r="L267" s="563"/>
      <c r="M267" s="563"/>
      <c r="N267" s="563">
        <v>1</v>
      </c>
      <c r="O267" s="563">
        <v>34</v>
      </c>
      <c r="P267" s="576"/>
      <c r="Q267" s="564">
        <v>34</v>
      </c>
    </row>
    <row r="268" spans="1:17" ht="14.4" customHeight="1" x14ac:dyDescent="0.3">
      <c r="A268" s="559" t="s">
        <v>2172</v>
      </c>
      <c r="B268" s="560" t="s">
        <v>816</v>
      </c>
      <c r="C268" s="560" t="s">
        <v>2026</v>
      </c>
      <c r="D268" s="560" t="s">
        <v>2035</v>
      </c>
      <c r="E268" s="560" t="s">
        <v>2036</v>
      </c>
      <c r="F268" s="563">
        <v>5</v>
      </c>
      <c r="G268" s="563">
        <v>6405</v>
      </c>
      <c r="H268" s="563">
        <v>1</v>
      </c>
      <c r="I268" s="563">
        <v>1281</v>
      </c>
      <c r="J268" s="563">
        <v>9</v>
      </c>
      <c r="K268" s="563">
        <v>11547</v>
      </c>
      <c r="L268" s="563">
        <v>1.8028103044496486</v>
      </c>
      <c r="M268" s="563">
        <v>1283</v>
      </c>
      <c r="N268" s="563">
        <v>4</v>
      </c>
      <c r="O268" s="563">
        <v>5144</v>
      </c>
      <c r="P268" s="576">
        <v>0.80312256049960973</v>
      </c>
      <c r="Q268" s="564">
        <v>1286</v>
      </c>
    </row>
    <row r="269" spans="1:17" ht="14.4" customHeight="1" x14ac:dyDescent="0.3">
      <c r="A269" s="559" t="s">
        <v>2172</v>
      </c>
      <c r="B269" s="560" t="s">
        <v>816</v>
      </c>
      <c r="C269" s="560" t="s">
        <v>2026</v>
      </c>
      <c r="D269" s="560" t="s">
        <v>2037</v>
      </c>
      <c r="E269" s="560" t="s">
        <v>2038</v>
      </c>
      <c r="F269" s="563">
        <v>12</v>
      </c>
      <c r="G269" s="563">
        <v>20988</v>
      </c>
      <c r="H269" s="563">
        <v>1</v>
      </c>
      <c r="I269" s="563">
        <v>1749</v>
      </c>
      <c r="J269" s="563">
        <v>19</v>
      </c>
      <c r="K269" s="563">
        <v>33269</v>
      </c>
      <c r="L269" s="563">
        <v>1.5851438917476652</v>
      </c>
      <c r="M269" s="563">
        <v>1751</v>
      </c>
      <c r="N269" s="563">
        <v>12</v>
      </c>
      <c r="O269" s="563">
        <v>21048</v>
      </c>
      <c r="P269" s="576">
        <v>1.002858776443682</v>
      </c>
      <c r="Q269" s="564">
        <v>1754</v>
      </c>
    </row>
    <row r="270" spans="1:17" ht="14.4" customHeight="1" x14ac:dyDescent="0.3">
      <c r="A270" s="559" t="s">
        <v>2172</v>
      </c>
      <c r="B270" s="560" t="s">
        <v>816</v>
      </c>
      <c r="C270" s="560" t="s">
        <v>2026</v>
      </c>
      <c r="D270" s="560" t="s">
        <v>2039</v>
      </c>
      <c r="E270" s="560" t="s">
        <v>2040</v>
      </c>
      <c r="F270" s="563">
        <v>1</v>
      </c>
      <c r="G270" s="563">
        <v>2232</v>
      </c>
      <c r="H270" s="563">
        <v>1</v>
      </c>
      <c r="I270" s="563">
        <v>2232</v>
      </c>
      <c r="J270" s="563"/>
      <c r="K270" s="563"/>
      <c r="L270" s="563"/>
      <c r="M270" s="563"/>
      <c r="N270" s="563"/>
      <c r="O270" s="563"/>
      <c r="P270" s="576"/>
      <c r="Q270" s="564"/>
    </row>
    <row r="271" spans="1:17" ht="14.4" customHeight="1" x14ac:dyDescent="0.3">
      <c r="A271" s="559" t="s">
        <v>2172</v>
      </c>
      <c r="B271" s="560" t="s">
        <v>816</v>
      </c>
      <c r="C271" s="560" t="s">
        <v>2026</v>
      </c>
      <c r="D271" s="560" t="s">
        <v>2045</v>
      </c>
      <c r="E271" s="560" t="s">
        <v>2046</v>
      </c>
      <c r="F271" s="563">
        <v>2</v>
      </c>
      <c r="G271" s="563">
        <v>1302</v>
      </c>
      <c r="H271" s="563">
        <v>1</v>
      </c>
      <c r="I271" s="563">
        <v>651</v>
      </c>
      <c r="J271" s="563">
        <v>2</v>
      </c>
      <c r="K271" s="563">
        <v>1306</v>
      </c>
      <c r="L271" s="563">
        <v>1.0030721966205838</v>
      </c>
      <c r="M271" s="563">
        <v>653</v>
      </c>
      <c r="N271" s="563"/>
      <c r="O271" s="563"/>
      <c r="P271" s="576"/>
      <c r="Q271" s="564"/>
    </row>
    <row r="272" spans="1:17" ht="14.4" customHeight="1" x14ac:dyDescent="0.3">
      <c r="A272" s="559" t="s">
        <v>2172</v>
      </c>
      <c r="B272" s="560" t="s">
        <v>816</v>
      </c>
      <c r="C272" s="560" t="s">
        <v>2026</v>
      </c>
      <c r="D272" s="560" t="s">
        <v>2047</v>
      </c>
      <c r="E272" s="560" t="s">
        <v>2048</v>
      </c>
      <c r="F272" s="563">
        <v>3</v>
      </c>
      <c r="G272" s="563">
        <v>5502</v>
      </c>
      <c r="H272" s="563">
        <v>1</v>
      </c>
      <c r="I272" s="563">
        <v>1834</v>
      </c>
      <c r="J272" s="563">
        <v>4</v>
      </c>
      <c r="K272" s="563">
        <v>7344</v>
      </c>
      <c r="L272" s="563">
        <v>1.3347873500545255</v>
      </c>
      <c r="M272" s="563">
        <v>1836</v>
      </c>
      <c r="N272" s="563"/>
      <c r="O272" s="563"/>
      <c r="P272" s="576"/>
      <c r="Q272" s="564"/>
    </row>
    <row r="273" spans="1:17" ht="14.4" customHeight="1" x14ac:dyDescent="0.3">
      <c r="A273" s="559" t="s">
        <v>2172</v>
      </c>
      <c r="B273" s="560" t="s">
        <v>816</v>
      </c>
      <c r="C273" s="560" t="s">
        <v>2026</v>
      </c>
      <c r="D273" s="560" t="s">
        <v>2051</v>
      </c>
      <c r="E273" s="560" t="s">
        <v>2052</v>
      </c>
      <c r="F273" s="563">
        <v>2</v>
      </c>
      <c r="G273" s="563">
        <v>2756</v>
      </c>
      <c r="H273" s="563">
        <v>1</v>
      </c>
      <c r="I273" s="563">
        <v>1378</v>
      </c>
      <c r="J273" s="563">
        <v>4</v>
      </c>
      <c r="K273" s="563">
        <v>5520</v>
      </c>
      <c r="L273" s="563">
        <v>2.0029027576197387</v>
      </c>
      <c r="M273" s="563">
        <v>1380</v>
      </c>
      <c r="N273" s="563">
        <v>2</v>
      </c>
      <c r="O273" s="563">
        <v>2766</v>
      </c>
      <c r="P273" s="576">
        <v>1.0036284470246735</v>
      </c>
      <c r="Q273" s="564">
        <v>1383</v>
      </c>
    </row>
    <row r="274" spans="1:17" ht="14.4" customHeight="1" x14ac:dyDescent="0.3">
      <c r="A274" s="559" t="s">
        <v>2172</v>
      </c>
      <c r="B274" s="560" t="s">
        <v>816</v>
      </c>
      <c r="C274" s="560" t="s">
        <v>2026</v>
      </c>
      <c r="D274" s="560" t="s">
        <v>2057</v>
      </c>
      <c r="E274" s="560" t="s">
        <v>2058</v>
      </c>
      <c r="F274" s="563">
        <v>3</v>
      </c>
      <c r="G274" s="563">
        <v>1458</v>
      </c>
      <c r="H274" s="563">
        <v>1</v>
      </c>
      <c r="I274" s="563">
        <v>486</v>
      </c>
      <c r="J274" s="563">
        <v>4</v>
      </c>
      <c r="K274" s="563">
        <v>1944</v>
      </c>
      <c r="L274" s="563">
        <v>1.3333333333333333</v>
      </c>
      <c r="M274" s="563">
        <v>486</v>
      </c>
      <c r="N274" s="563">
        <v>2</v>
      </c>
      <c r="O274" s="563">
        <v>974</v>
      </c>
      <c r="P274" s="576">
        <v>0.66803840877914955</v>
      </c>
      <c r="Q274" s="564">
        <v>487</v>
      </c>
    </row>
    <row r="275" spans="1:17" ht="14.4" customHeight="1" x14ac:dyDescent="0.3">
      <c r="A275" s="559" t="s">
        <v>2172</v>
      </c>
      <c r="B275" s="560" t="s">
        <v>816</v>
      </c>
      <c r="C275" s="560" t="s">
        <v>2026</v>
      </c>
      <c r="D275" s="560" t="s">
        <v>2065</v>
      </c>
      <c r="E275" s="560" t="s">
        <v>2066</v>
      </c>
      <c r="F275" s="563"/>
      <c r="G275" s="563"/>
      <c r="H275" s="563"/>
      <c r="I275" s="563"/>
      <c r="J275" s="563">
        <v>2</v>
      </c>
      <c r="K275" s="563">
        <v>996</v>
      </c>
      <c r="L275" s="563"/>
      <c r="M275" s="563">
        <v>498</v>
      </c>
      <c r="N275" s="563">
        <v>1</v>
      </c>
      <c r="O275" s="563">
        <v>499</v>
      </c>
      <c r="P275" s="576"/>
      <c r="Q275" s="564">
        <v>499</v>
      </c>
    </row>
    <row r="276" spans="1:17" ht="14.4" customHeight="1" x14ac:dyDescent="0.3">
      <c r="A276" s="559" t="s">
        <v>2172</v>
      </c>
      <c r="B276" s="560" t="s">
        <v>816</v>
      </c>
      <c r="C276" s="560" t="s">
        <v>2026</v>
      </c>
      <c r="D276" s="560" t="s">
        <v>2071</v>
      </c>
      <c r="E276" s="560" t="s">
        <v>1954</v>
      </c>
      <c r="F276" s="563">
        <v>4</v>
      </c>
      <c r="G276" s="563">
        <v>66088</v>
      </c>
      <c r="H276" s="563">
        <v>1</v>
      </c>
      <c r="I276" s="563">
        <v>16522</v>
      </c>
      <c r="J276" s="563">
        <v>3</v>
      </c>
      <c r="K276" s="563">
        <v>44842</v>
      </c>
      <c r="L276" s="563">
        <v>0.67851954969132067</v>
      </c>
      <c r="M276" s="563">
        <v>14947.333333333334</v>
      </c>
      <c r="N276" s="563"/>
      <c r="O276" s="563"/>
      <c r="P276" s="576"/>
      <c r="Q276" s="564"/>
    </row>
    <row r="277" spans="1:17" ht="14.4" customHeight="1" x14ac:dyDescent="0.3">
      <c r="A277" s="559" t="s">
        <v>2172</v>
      </c>
      <c r="B277" s="560" t="s">
        <v>816</v>
      </c>
      <c r="C277" s="560" t="s">
        <v>2026</v>
      </c>
      <c r="D277" s="560" t="s">
        <v>2090</v>
      </c>
      <c r="E277" s="560" t="s">
        <v>2091</v>
      </c>
      <c r="F277" s="563"/>
      <c r="G277" s="563"/>
      <c r="H277" s="563"/>
      <c r="I277" s="563"/>
      <c r="J277" s="563"/>
      <c r="K277" s="563"/>
      <c r="L277" s="563"/>
      <c r="M277" s="563"/>
      <c r="N277" s="563">
        <v>1</v>
      </c>
      <c r="O277" s="563">
        <v>3437</v>
      </c>
      <c r="P277" s="576"/>
      <c r="Q277" s="564">
        <v>3437</v>
      </c>
    </row>
    <row r="278" spans="1:17" ht="14.4" customHeight="1" x14ac:dyDescent="0.3">
      <c r="A278" s="559" t="s">
        <v>2172</v>
      </c>
      <c r="B278" s="560" t="s">
        <v>816</v>
      </c>
      <c r="C278" s="560" t="s">
        <v>2026</v>
      </c>
      <c r="D278" s="560" t="s">
        <v>2122</v>
      </c>
      <c r="E278" s="560" t="s">
        <v>2123</v>
      </c>
      <c r="F278" s="563"/>
      <c r="G278" s="563"/>
      <c r="H278" s="563"/>
      <c r="I278" s="563"/>
      <c r="J278" s="563"/>
      <c r="K278" s="563"/>
      <c r="L278" s="563"/>
      <c r="M278" s="563"/>
      <c r="N278" s="563">
        <v>1</v>
      </c>
      <c r="O278" s="563">
        <v>14328</v>
      </c>
      <c r="P278" s="576"/>
      <c r="Q278" s="564">
        <v>14328</v>
      </c>
    </row>
    <row r="279" spans="1:17" ht="14.4" customHeight="1" x14ac:dyDescent="0.3">
      <c r="A279" s="559" t="s">
        <v>2173</v>
      </c>
      <c r="B279" s="560" t="s">
        <v>816</v>
      </c>
      <c r="C279" s="560" t="s">
        <v>1941</v>
      </c>
      <c r="D279" s="560" t="s">
        <v>1942</v>
      </c>
      <c r="E279" s="560" t="s">
        <v>1943</v>
      </c>
      <c r="F279" s="563"/>
      <c r="G279" s="563"/>
      <c r="H279" s="563"/>
      <c r="I279" s="563"/>
      <c r="J279" s="563"/>
      <c r="K279" s="563"/>
      <c r="L279" s="563"/>
      <c r="M279" s="563"/>
      <c r="N279" s="563">
        <v>0.8</v>
      </c>
      <c r="O279" s="563">
        <v>1575.54</v>
      </c>
      <c r="P279" s="576"/>
      <c r="Q279" s="564">
        <v>1969.425</v>
      </c>
    </row>
    <row r="280" spans="1:17" ht="14.4" customHeight="1" x14ac:dyDescent="0.3">
      <c r="A280" s="559" t="s">
        <v>2173</v>
      </c>
      <c r="B280" s="560" t="s">
        <v>816</v>
      </c>
      <c r="C280" s="560" t="s">
        <v>1941</v>
      </c>
      <c r="D280" s="560" t="s">
        <v>1949</v>
      </c>
      <c r="E280" s="560" t="s">
        <v>1948</v>
      </c>
      <c r="F280" s="563"/>
      <c r="G280" s="563"/>
      <c r="H280" s="563"/>
      <c r="I280" s="563"/>
      <c r="J280" s="563">
        <v>0.2</v>
      </c>
      <c r="K280" s="563">
        <v>216.53</v>
      </c>
      <c r="L280" s="563"/>
      <c r="M280" s="563">
        <v>1082.6499999999999</v>
      </c>
      <c r="N280" s="563"/>
      <c r="O280" s="563"/>
      <c r="P280" s="576"/>
      <c r="Q280" s="564"/>
    </row>
    <row r="281" spans="1:17" ht="14.4" customHeight="1" x14ac:dyDescent="0.3">
      <c r="A281" s="559" t="s">
        <v>2173</v>
      </c>
      <c r="B281" s="560" t="s">
        <v>816</v>
      </c>
      <c r="C281" s="560" t="s">
        <v>1941</v>
      </c>
      <c r="D281" s="560" t="s">
        <v>1950</v>
      </c>
      <c r="E281" s="560" t="s">
        <v>1948</v>
      </c>
      <c r="F281" s="563">
        <v>1</v>
      </c>
      <c r="G281" s="563">
        <v>2327.91</v>
      </c>
      <c r="H281" s="563">
        <v>1</v>
      </c>
      <c r="I281" s="563">
        <v>2327.91</v>
      </c>
      <c r="J281" s="563">
        <v>5.3000000000000007</v>
      </c>
      <c r="K281" s="563">
        <v>11476.189999999999</v>
      </c>
      <c r="L281" s="563">
        <v>4.9298254657611329</v>
      </c>
      <c r="M281" s="563">
        <v>2165.3188679245277</v>
      </c>
      <c r="N281" s="563">
        <v>3.8000000000000003</v>
      </c>
      <c r="O281" s="563">
        <v>8300.39</v>
      </c>
      <c r="P281" s="576">
        <v>3.5655974672560364</v>
      </c>
      <c r="Q281" s="564">
        <v>2184.3131578947364</v>
      </c>
    </row>
    <row r="282" spans="1:17" ht="14.4" customHeight="1" x14ac:dyDescent="0.3">
      <c r="A282" s="559" t="s">
        <v>2173</v>
      </c>
      <c r="B282" s="560" t="s">
        <v>816</v>
      </c>
      <c r="C282" s="560" t="s">
        <v>1941</v>
      </c>
      <c r="D282" s="560" t="s">
        <v>1951</v>
      </c>
      <c r="E282" s="560" t="s">
        <v>1952</v>
      </c>
      <c r="F282" s="563">
        <v>0.1</v>
      </c>
      <c r="G282" s="563">
        <v>112.86</v>
      </c>
      <c r="H282" s="563">
        <v>1</v>
      </c>
      <c r="I282" s="563">
        <v>1128.5999999999999</v>
      </c>
      <c r="J282" s="563">
        <v>0.33</v>
      </c>
      <c r="K282" s="563">
        <v>304.39</v>
      </c>
      <c r="L282" s="563">
        <v>2.69705830232146</v>
      </c>
      <c r="M282" s="563">
        <v>922.39393939393926</v>
      </c>
      <c r="N282" s="563">
        <v>0.3</v>
      </c>
      <c r="O282" s="563">
        <v>283.03000000000003</v>
      </c>
      <c r="P282" s="576">
        <v>2.5077972709551659</v>
      </c>
      <c r="Q282" s="564">
        <v>943.43333333333351</v>
      </c>
    </row>
    <row r="283" spans="1:17" ht="14.4" customHeight="1" x14ac:dyDescent="0.3">
      <c r="A283" s="559" t="s">
        <v>2173</v>
      </c>
      <c r="B283" s="560" t="s">
        <v>816</v>
      </c>
      <c r="C283" s="560" t="s">
        <v>1958</v>
      </c>
      <c r="D283" s="560" t="s">
        <v>1961</v>
      </c>
      <c r="E283" s="560" t="s">
        <v>1962</v>
      </c>
      <c r="F283" s="563">
        <v>380</v>
      </c>
      <c r="G283" s="563">
        <v>467.4</v>
      </c>
      <c r="H283" s="563">
        <v>1</v>
      </c>
      <c r="I283" s="563">
        <v>1.23</v>
      </c>
      <c r="J283" s="563"/>
      <c r="K283" s="563"/>
      <c r="L283" s="563"/>
      <c r="M283" s="563"/>
      <c r="N283" s="563">
        <v>200</v>
      </c>
      <c r="O283" s="563">
        <v>400</v>
      </c>
      <c r="P283" s="576">
        <v>0.85579803166452717</v>
      </c>
      <c r="Q283" s="564">
        <v>2</v>
      </c>
    </row>
    <row r="284" spans="1:17" ht="14.4" customHeight="1" x14ac:dyDescent="0.3">
      <c r="A284" s="559" t="s">
        <v>2173</v>
      </c>
      <c r="B284" s="560" t="s">
        <v>816</v>
      </c>
      <c r="C284" s="560" t="s">
        <v>1958</v>
      </c>
      <c r="D284" s="560" t="s">
        <v>1965</v>
      </c>
      <c r="E284" s="560" t="s">
        <v>1966</v>
      </c>
      <c r="F284" s="563">
        <v>400</v>
      </c>
      <c r="G284" s="563">
        <v>1812</v>
      </c>
      <c r="H284" s="563">
        <v>1</v>
      </c>
      <c r="I284" s="563">
        <v>4.53</v>
      </c>
      <c r="J284" s="563">
        <v>150</v>
      </c>
      <c r="K284" s="563">
        <v>703.5</v>
      </c>
      <c r="L284" s="563">
        <v>0.38824503311258279</v>
      </c>
      <c r="M284" s="563">
        <v>4.6900000000000004</v>
      </c>
      <c r="N284" s="563"/>
      <c r="O284" s="563"/>
      <c r="P284" s="576"/>
      <c r="Q284" s="564"/>
    </row>
    <row r="285" spans="1:17" ht="14.4" customHeight="1" x14ac:dyDescent="0.3">
      <c r="A285" s="559" t="s">
        <v>2173</v>
      </c>
      <c r="B285" s="560" t="s">
        <v>816</v>
      </c>
      <c r="C285" s="560" t="s">
        <v>1958</v>
      </c>
      <c r="D285" s="560" t="s">
        <v>1977</v>
      </c>
      <c r="E285" s="560" t="s">
        <v>1978</v>
      </c>
      <c r="F285" s="563"/>
      <c r="G285" s="563"/>
      <c r="H285" s="563"/>
      <c r="I285" s="563"/>
      <c r="J285" s="563"/>
      <c r="K285" s="563"/>
      <c r="L285" s="563"/>
      <c r="M285" s="563"/>
      <c r="N285" s="563">
        <v>140</v>
      </c>
      <c r="O285" s="563">
        <v>1054.2</v>
      </c>
      <c r="P285" s="576"/>
      <c r="Q285" s="564">
        <v>7.53</v>
      </c>
    </row>
    <row r="286" spans="1:17" ht="14.4" customHeight="1" x14ac:dyDescent="0.3">
      <c r="A286" s="559" t="s">
        <v>2173</v>
      </c>
      <c r="B286" s="560" t="s">
        <v>816</v>
      </c>
      <c r="C286" s="560" t="s">
        <v>1958</v>
      </c>
      <c r="D286" s="560" t="s">
        <v>1989</v>
      </c>
      <c r="E286" s="560" t="s">
        <v>1990</v>
      </c>
      <c r="F286" s="563"/>
      <c r="G286" s="563"/>
      <c r="H286" s="563"/>
      <c r="I286" s="563"/>
      <c r="J286" s="563">
        <v>1838</v>
      </c>
      <c r="K286" s="563">
        <v>29279.34</v>
      </c>
      <c r="L286" s="563"/>
      <c r="M286" s="563">
        <v>15.93</v>
      </c>
      <c r="N286" s="563"/>
      <c r="O286" s="563"/>
      <c r="P286" s="576"/>
      <c r="Q286" s="564"/>
    </row>
    <row r="287" spans="1:17" ht="14.4" customHeight="1" x14ac:dyDescent="0.3">
      <c r="A287" s="559" t="s">
        <v>2173</v>
      </c>
      <c r="B287" s="560" t="s">
        <v>816</v>
      </c>
      <c r="C287" s="560" t="s">
        <v>1958</v>
      </c>
      <c r="D287" s="560" t="s">
        <v>1995</v>
      </c>
      <c r="E287" s="560" t="s">
        <v>1996</v>
      </c>
      <c r="F287" s="563">
        <v>1</v>
      </c>
      <c r="G287" s="563">
        <v>2135.09</v>
      </c>
      <c r="H287" s="563">
        <v>1</v>
      </c>
      <c r="I287" s="563">
        <v>2135.09</v>
      </c>
      <c r="J287" s="563">
        <v>1</v>
      </c>
      <c r="K287" s="563">
        <v>2212.25</v>
      </c>
      <c r="L287" s="563">
        <v>1.0361389917989405</v>
      </c>
      <c r="M287" s="563">
        <v>2212.25</v>
      </c>
      <c r="N287" s="563"/>
      <c r="O287" s="563"/>
      <c r="P287" s="576"/>
      <c r="Q287" s="564"/>
    </row>
    <row r="288" spans="1:17" ht="14.4" customHeight="1" x14ac:dyDescent="0.3">
      <c r="A288" s="559" t="s">
        <v>2173</v>
      </c>
      <c r="B288" s="560" t="s">
        <v>816</v>
      </c>
      <c r="C288" s="560" t="s">
        <v>1958</v>
      </c>
      <c r="D288" s="560" t="s">
        <v>1999</v>
      </c>
      <c r="E288" s="560" t="s">
        <v>2000</v>
      </c>
      <c r="F288" s="563">
        <v>1291</v>
      </c>
      <c r="G288" s="563">
        <v>2866.02</v>
      </c>
      <c r="H288" s="563">
        <v>1</v>
      </c>
      <c r="I288" s="563">
        <v>2.2200000000000002</v>
      </c>
      <c r="J288" s="563"/>
      <c r="K288" s="563"/>
      <c r="L288" s="563"/>
      <c r="M288" s="563"/>
      <c r="N288" s="563"/>
      <c r="O288" s="563"/>
      <c r="P288" s="576"/>
      <c r="Q288" s="564"/>
    </row>
    <row r="289" spans="1:17" ht="14.4" customHeight="1" x14ac:dyDescent="0.3">
      <c r="A289" s="559" t="s">
        <v>2173</v>
      </c>
      <c r="B289" s="560" t="s">
        <v>816</v>
      </c>
      <c r="C289" s="560" t="s">
        <v>1958</v>
      </c>
      <c r="D289" s="560" t="s">
        <v>2007</v>
      </c>
      <c r="E289" s="560" t="s">
        <v>2008</v>
      </c>
      <c r="F289" s="563">
        <v>1288</v>
      </c>
      <c r="G289" s="563">
        <v>41721.800000000003</v>
      </c>
      <c r="H289" s="563">
        <v>1</v>
      </c>
      <c r="I289" s="563">
        <v>32.392701863354041</v>
      </c>
      <c r="J289" s="563">
        <v>5407</v>
      </c>
      <c r="K289" s="563">
        <v>174664.53999999998</v>
      </c>
      <c r="L289" s="563">
        <v>4.1864095029457014</v>
      </c>
      <c r="M289" s="563">
        <v>32.303410393933788</v>
      </c>
      <c r="N289" s="563">
        <v>3982</v>
      </c>
      <c r="O289" s="563">
        <v>132372.68</v>
      </c>
      <c r="P289" s="576">
        <v>3.1727461423045025</v>
      </c>
      <c r="Q289" s="564">
        <v>33.242762430939223</v>
      </c>
    </row>
    <row r="290" spans="1:17" ht="14.4" customHeight="1" x14ac:dyDescent="0.3">
      <c r="A290" s="559" t="s">
        <v>2173</v>
      </c>
      <c r="B290" s="560" t="s">
        <v>816</v>
      </c>
      <c r="C290" s="560" t="s">
        <v>2023</v>
      </c>
      <c r="D290" s="560" t="s">
        <v>2024</v>
      </c>
      <c r="E290" s="560" t="s">
        <v>2025</v>
      </c>
      <c r="F290" s="563"/>
      <c r="G290" s="563"/>
      <c r="H290" s="563"/>
      <c r="I290" s="563"/>
      <c r="J290" s="563">
        <v>1</v>
      </c>
      <c r="K290" s="563">
        <v>884.32</v>
      </c>
      <c r="L290" s="563"/>
      <c r="M290" s="563">
        <v>884.32</v>
      </c>
      <c r="N290" s="563"/>
      <c r="O290" s="563"/>
      <c r="P290" s="576"/>
      <c r="Q290" s="564"/>
    </row>
    <row r="291" spans="1:17" ht="14.4" customHeight="1" x14ac:dyDescent="0.3">
      <c r="A291" s="559" t="s">
        <v>2173</v>
      </c>
      <c r="B291" s="560" t="s">
        <v>816</v>
      </c>
      <c r="C291" s="560" t="s">
        <v>2026</v>
      </c>
      <c r="D291" s="560" t="s">
        <v>2031</v>
      </c>
      <c r="E291" s="560" t="s">
        <v>2032</v>
      </c>
      <c r="F291" s="563">
        <v>5</v>
      </c>
      <c r="G291" s="563">
        <v>170</v>
      </c>
      <c r="H291" s="563">
        <v>1</v>
      </c>
      <c r="I291" s="563">
        <v>34</v>
      </c>
      <c r="J291" s="563">
        <v>1</v>
      </c>
      <c r="K291" s="563">
        <v>34</v>
      </c>
      <c r="L291" s="563">
        <v>0.2</v>
      </c>
      <c r="M291" s="563">
        <v>34</v>
      </c>
      <c r="N291" s="563">
        <v>4</v>
      </c>
      <c r="O291" s="563">
        <v>136</v>
      </c>
      <c r="P291" s="576">
        <v>0.8</v>
      </c>
      <c r="Q291" s="564">
        <v>34</v>
      </c>
    </row>
    <row r="292" spans="1:17" ht="14.4" customHeight="1" x14ac:dyDescent="0.3">
      <c r="A292" s="559" t="s">
        <v>2173</v>
      </c>
      <c r="B292" s="560" t="s">
        <v>816</v>
      </c>
      <c r="C292" s="560" t="s">
        <v>2026</v>
      </c>
      <c r="D292" s="560" t="s">
        <v>2035</v>
      </c>
      <c r="E292" s="560" t="s">
        <v>2036</v>
      </c>
      <c r="F292" s="563">
        <v>2</v>
      </c>
      <c r="G292" s="563">
        <v>2562</v>
      </c>
      <c r="H292" s="563">
        <v>1</v>
      </c>
      <c r="I292" s="563">
        <v>1281</v>
      </c>
      <c r="J292" s="563"/>
      <c r="K292" s="563"/>
      <c r="L292" s="563"/>
      <c r="M292" s="563"/>
      <c r="N292" s="563"/>
      <c r="O292" s="563"/>
      <c r="P292" s="576"/>
      <c r="Q292" s="564"/>
    </row>
    <row r="293" spans="1:17" ht="14.4" customHeight="1" x14ac:dyDescent="0.3">
      <c r="A293" s="559" t="s">
        <v>2173</v>
      </c>
      <c r="B293" s="560" t="s">
        <v>816</v>
      </c>
      <c r="C293" s="560" t="s">
        <v>2026</v>
      </c>
      <c r="D293" s="560" t="s">
        <v>2037</v>
      </c>
      <c r="E293" s="560" t="s">
        <v>2038</v>
      </c>
      <c r="F293" s="563">
        <v>5</v>
      </c>
      <c r="G293" s="563">
        <v>8745</v>
      </c>
      <c r="H293" s="563">
        <v>1</v>
      </c>
      <c r="I293" s="563">
        <v>1749</v>
      </c>
      <c r="J293" s="563">
        <v>3</v>
      </c>
      <c r="K293" s="563">
        <v>5253</v>
      </c>
      <c r="L293" s="563">
        <v>0.60068610634648367</v>
      </c>
      <c r="M293" s="563">
        <v>1751</v>
      </c>
      <c r="N293" s="563"/>
      <c r="O293" s="563"/>
      <c r="P293" s="576"/>
      <c r="Q293" s="564"/>
    </row>
    <row r="294" spans="1:17" ht="14.4" customHeight="1" x14ac:dyDescent="0.3">
      <c r="A294" s="559" t="s">
        <v>2173</v>
      </c>
      <c r="B294" s="560" t="s">
        <v>816</v>
      </c>
      <c r="C294" s="560" t="s">
        <v>2026</v>
      </c>
      <c r="D294" s="560" t="s">
        <v>2039</v>
      </c>
      <c r="E294" s="560" t="s">
        <v>2040</v>
      </c>
      <c r="F294" s="563"/>
      <c r="G294" s="563"/>
      <c r="H294" s="563"/>
      <c r="I294" s="563"/>
      <c r="J294" s="563">
        <v>3</v>
      </c>
      <c r="K294" s="563">
        <v>6708</v>
      </c>
      <c r="L294" s="563"/>
      <c r="M294" s="563">
        <v>2236</v>
      </c>
      <c r="N294" s="563"/>
      <c r="O294" s="563"/>
      <c r="P294" s="576"/>
      <c r="Q294" s="564"/>
    </row>
    <row r="295" spans="1:17" ht="14.4" customHeight="1" x14ac:dyDescent="0.3">
      <c r="A295" s="559" t="s">
        <v>2173</v>
      </c>
      <c r="B295" s="560" t="s">
        <v>816</v>
      </c>
      <c r="C295" s="560" t="s">
        <v>2026</v>
      </c>
      <c r="D295" s="560" t="s">
        <v>2045</v>
      </c>
      <c r="E295" s="560" t="s">
        <v>2046</v>
      </c>
      <c r="F295" s="563">
        <v>1</v>
      </c>
      <c r="G295" s="563">
        <v>651</v>
      </c>
      <c r="H295" s="563">
        <v>1</v>
      </c>
      <c r="I295" s="563">
        <v>651</v>
      </c>
      <c r="J295" s="563">
        <v>1</v>
      </c>
      <c r="K295" s="563">
        <v>653</v>
      </c>
      <c r="L295" s="563">
        <v>1.0030721966205838</v>
      </c>
      <c r="M295" s="563">
        <v>653</v>
      </c>
      <c r="N295" s="563"/>
      <c r="O295" s="563"/>
      <c r="P295" s="576"/>
      <c r="Q295" s="564"/>
    </row>
    <row r="296" spans="1:17" ht="14.4" customHeight="1" x14ac:dyDescent="0.3">
      <c r="A296" s="559" t="s">
        <v>2173</v>
      </c>
      <c r="B296" s="560" t="s">
        <v>816</v>
      </c>
      <c r="C296" s="560" t="s">
        <v>2026</v>
      </c>
      <c r="D296" s="560" t="s">
        <v>2047</v>
      </c>
      <c r="E296" s="560" t="s">
        <v>2048</v>
      </c>
      <c r="F296" s="563"/>
      <c r="G296" s="563"/>
      <c r="H296" s="563"/>
      <c r="I296" s="563"/>
      <c r="J296" s="563"/>
      <c r="K296" s="563"/>
      <c r="L296" s="563"/>
      <c r="M296" s="563"/>
      <c r="N296" s="563">
        <v>1</v>
      </c>
      <c r="O296" s="563">
        <v>1840</v>
      </c>
      <c r="P296" s="576"/>
      <c r="Q296" s="564">
        <v>1840</v>
      </c>
    </row>
    <row r="297" spans="1:17" ht="14.4" customHeight="1" x14ac:dyDescent="0.3">
      <c r="A297" s="559" t="s">
        <v>2173</v>
      </c>
      <c r="B297" s="560" t="s">
        <v>816</v>
      </c>
      <c r="C297" s="560" t="s">
        <v>2026</v>
      </c>
      <c r="D297" s="560" t="s">
        <v>2055</v>
      </c>
      <c r="E297" s="560" t="s">
        <v>2056</v>
      </c>
      <c r="F297" s="563">
        <v>2</v>
      </c>
      <c r="G297" s="563">
        <v>834</v>
      </c>
      <c r="H297" s="563">
        <v>1</v>
      </c>
      <c r="I297" s="563">
        <v>417</v>
      </c>
      <c r="J297" s="563"/>
      <c r="K297" s="563"/>
      <c r="L297" s="563"/>
      <c r="M297" s="563"/>
      <c r="N297" s="563">
        <v>1</v>
      </c>
      <c r="O297" s="563">
        <v>418</v>
      </c>
      <c r="P297" s="576">
        <v>0.50119904076738608</v>
      </c>
      <c r="Q297" s="564">
        <v>418</v>
      </c>
    </row>
    <row r="298" spans="1:17" ht="14.4" customHeight="1" x14ac:dyDescent="0.3">
      <c r="A298" s="559" t="s">
        <v>2173</v>
      </c>
      <c r="B298" s="560" t="s">
        <v>816</v>
      </c>
      <c r="C298" s="560" t="s">
        <v>2026</v>
      </c>
      <c r="D298" s="560" t="s">
        <v>2057</v>
      </c>
      <c r="E298" s="560" t="s">
        <v>2058</v>
      </c>
      <c r="F298" s="563">
        <v>2</v>
      </c>
      <c r="G298" s="563">
        <v>972</v>
      </c>
      <c r="H298" s="563">
        <v>1</v>
      </c>
      <c r="I298" s="563">
        <v>486</v>
      </c>
      <c r="J298" s="563">
        <v>1</v>
      </c>
      <c r="K298" s="563">
        <v>486</v>
      </c>
      <c r="L298" s="563">
        <v>0.5</v>
      </c>
      <c r="M298" s="563">
        <v>486</v>
      </c>
      <c r="N298" s="563"/>
      <c r="O298" s="563"/>
      <c r="P298" s="576"/>
      <c r="Q298" s="564"/>
    </row>
    <row r="299" spans="1:17" ht="14.4" customHeight="1" x14ac:dyDescent="0.3">
      <c r="A299" s="559" t="s">
        <v>2173</v>
      </c>
      <c r="B299" s="560" t="s">
        <v>816</v>
      </c>
      <c r="C299" s="560" t="s">
        <v>2026</v>
      </c>
      <c r="D299" s="560" t="s">
        <v>2071</v>
      </c>
      <c r="E299" s="560" t="s">
        <v>1954</v>
      </c>
      <c r="F299" s="563">
        <v>8</v>
      </c>
      <c r="G299" s="563">
        <v>132176</v>
      </c>
      <c r="H299" s="563">
        <v>1</v>
      </c>
      <c r="I299" s="563">
        <v>16522</v>
      </c>
      <c r="J299" s="563">
        <v>13</v>
      </c>
      <c r="K299" s="563">
        <v>186422</v>
      </c>
      <c r="L299" s="563">
        <v>1.4104073356736473</v>
      </c>
      <c r="M299" s="563">
        <v>14340.153846153846</v>
      </c>
      <c r="N299" s="563"/>
      <c r="O299" s="563"/>
      <c r="P299" s="576"/>
      <c r="Q299" s="564"/>
    </row>
    <row r="300" spans="1:17" ht="14.4" customHeight="1" x14ac:dyDescent="0.3">
      <c r="A300" s="559" t="s">
        <v>2173</v>
      </c>
      <c r="B300" s="560" t="s">
        <v>816</v>
      </c>
      <c r="C300" s="560" t="s">
        <v>2026</v>
      </c>
      <c r="D300" s="560" t="s">
        <v>2122</v>
      </c>
      <c r="E300" s="560" t="s">
        <v>2123</v>
      </c>
      <c r="F300" s="563"/>
      <c r="G300" s="563"/>
      <c r="H300" s="563"/>
      <c r="I300" s="563"/>
      <c r="J300" s="563"/>
      <c r="K300" s="563"/>
      <c r="L300" s="563"/>
      <c r="M300" s="563"/>
      <c r="N300" s="563">
        <v>10</v>
      </c>
      <c r="O300" s="563">
        <v>143280</v>
      </c>
      <c r="P300" s="576"/>
      <c r="Q300" s="564">
        <v>14328</v>
      </c>
    </row>
    <row r="301" spans="1:17" ht="14.4" customHeight="1" x14ac:dyDescent="0.3">
      <c r="A301" s="559" t="s">
        <v>2174</v>
      </c>
      <c r="B301" s="560" t="s">
        <v>816</v>
      </c>
      <c r="C301" s="560" t="s">
        <v>1941</v>
      </c>
      <c r="D301" s="560" t="s">
        <v>1950</v>
      </c>
      <c r="E301" s="560" t="s">
        <v>1948</v>
      </c>
      <c r="F301" s="563"/>
      <c r="G301" s="563"/>
      <c r="H301" s="563"/>
      <c r="I301" s="563"/>
      <c r="J301" s="563">
        <v>0.5</v>
      </c>
      <c r="K301" s="563">
        <v>1082.67</v>
      </c>
      <c r="L301" s="563"/>
      <c r="M301" s="563">
        <v>2165.34</v>
      </c>
      <c r="N301" s="563"/>
      <c r="O301" s="563"/>
      <c r="P301" s="576"/>
      <c r="Q301" s="564"/>
    </row>
    <row r="302" spans="1:17" ht="14.4" customHeight="1" x14ac:dyDescent="0.3">
      <c r="A302" s="559" t="s">
        <v>2174</v>
      </c>
      <c r="B302" s="560" t="s">
        <v>816</v>
      </c>
      <c r="C302" s="560" t="s">
        <v>1958</v>
      </c>
      <c r="D302" s="560" t="s">
        <v>1973</v>
      </c>
      <c r="E302" s="560" t="s">
        <v>1974</v>
      </c>
      <c r="F302" s="563">
        <v>900</v>
      </c>
      <c r="G302" s="563">
        <v>4779</v>
      </c>
      <c r="H302" s="563">
        <v>1</v>
      </c>
      <c r="I302" s="563">
        <v>5.31</v>
      </c>
      <c r="J302" s="563"/>
      <c r="K302" s="563"/>
      <c r="L302" s="563"/>
      <c r="M302" s="563"/>
      <c r="N302" s="563"/>
      <c r="O302" s="563"/>
      <c r="P302" s="576"/>
      <c r="Q302" s="564"/>
    </row>
    <row r="303" spans="1:17" ht="14.4" customHeight="1" x14ac:dyDescent="0.3">
      <c r="A303" s="559" t="s">
        <v>2174</v>
      </c>
      <c r="B303" s="560" t="s">
        <v>816</v>
      </c>
      <c r="C303" s="560" t="s">
        <v>1958</v>
      </c>
      <c r="D303" s="560" t="s">
        <v>2007</v>
      </c>
      <c r="E303" s="560" t="s">
        <v>2008</v>
      </c>
      <c r="F303" s="563"/>
      <c r="G303" s="563"/>
      <c r="H303" s="563"/>
      <c r="I303" s="563"/>
      <c r="J303" s="563">
        <v>427</v>
      </c>
      <c r="K303" s="563">
        <v>13288.24</v>
      </c>
      <c r="L303" s="563"/>
      <c r="M303" s="563">
        <v>31.12</v>
      </c>
      <c r="N303" s="563"/>
      <c r="O303" s="563"/>
      <c r="P303" s="576"/>
      <c r="Q303" s="564"/>
    </row>
    <row r="304" spans="1:17" ht="14.4" customHeight="1" x14ac:dyDescent="0.3">
      <c r="A304" s="559" t="s">
        <v>2174</v>
      </c>
      <c r="B304" s="560" t="s">
        <v>816</v>
      </c>
      <c r="C304" s="560" t="s">
        <v>2026</v>
      </c>
      <c r="D304" s="560" t="s">
        <v>2037</v>
      </c>
      <c r="E304" s="560" t="s">
        <v>2038</v>
      </c>
      <c r="F304" s="563">
        <v>1</v>
      </c>
      <c r="G304" s="563">
        <v>1749</v>
      </c>
      <c r="H304" s="563">
        <v>1</v>
      </c>
      <c r="I304" s="563">
        <v>1749</v>
      </c>
      <c r="J304" s="563"/>
      <c r="K304" s="563"/>
      <c r="L304" s="563"/>
      <c r="M304" s="563"/>
      <c r="N304" s="563"/>
      <c r="O304" s="563"/>
      <c r="P304" s="576"/>
      <c r="Q304" s="564"/>
    </row>
    <row r="305" spans="1:17" ht="14.4" customHeight="1" x14ac:dyDescent="0.3">
      <c r="A305" s="559" t="s">
        <v>2174</v>
      </c>
      <c r="B305" s="560" t="s">
        <v>816</v>
      </c>
      <c r="C305" s="560" t="s">
        <v>2026</v>
      </c>
      <c r="D305" s="560" t="s">
        <v>2053</v>
      </c>
      <c r="E305" s="560" t="s">
        <v>2054</v>
      </c>
      <c r="F305" s="563">
        <v>1</v>
      </c>
      <c r="G305" s="563">
        <v>409</v>
      </c>
      <c r="H305" s="563">
        <v>1</v>
      </c>
      <c r="I305" s="563">
        <v>409</v>
      </c>
      <c r="J305" s="563"/>
      <c r="K305" s="563"/>
      <c r="L305" s="563"/>
      <c r="M305" s="563"/>
      <c r="N305" s="563"/>
      <c r="O305" s="563"/>
      <c r="P305" s="576"/>
      <c r="Q305" s="564"/>
    </row>
    <row r="306" spans="1:17" ht="14.4" customHeight="1" x14ac:dyDescent="0.3">
      <c r="A306" s="559" t="s">
        <v>2174</v>
      </c>
      <c r="B306" s="560" t="s">
        <v>816</v>
      </c>
      <c r="C306" s="560" t="s">
        <v>2026</v>
      </c>
      <c r="D306" s="560" t="s">
        <v>2071</v>
      </c>
      <c r="E306" s="560" t="s">
        <v>1954</v>
      </c>
      <c r="F306" s="563"/>
      <c r="G306" s="563"/>
      <c r="H306" s="563"/>
      <c r="I306" s="563"/>
      <c r="J306" s="563">
        <v>1</v>
      </c>
      <c r="K306" s="563">
        <v>14158</v>
      </c>
      <c r="L306" s="563"/>
      <c r="M306" s="563">
        <v>14158</v>
      </c>
      <c r="N306" s="563"/>
      <c r="O306" s="563"/>
      <c r="P306" s="576"/>
      <c r="Q306" s="564"/>
    </row>
    <row r="307" spans="1:17" ht="14.4" customHeight="1" x14ac:dyDescent="0.3">
      <c r="A307" s="559" t="s">
        <v>2175</v>
      </c>
      <c r="B307" s="560" t="s">
        <v>816</v>
      </c>
      <c r="C307" s="560" t="s">
        <v>1941</v>
      </c>
      <c r="D307" s="560" t="s">
        <v>1942</v>
      </c>
      <c r="E307" s="560" t="s">
        <v>1943</v>
      </c>
      <c r="F307" s="563"/>
      <c r="G307" s="563"/>
      <c r="H307" s="563"/>
      <c r="I307" s="563"/>
      <c r="J307" s="563">
        <v>0.5</v>
      </c>
      <c r="K307" s="563">
        <v>1238.22</v>
      </c>
      <c r="L307" s="563"/>
      <c r="M307" s="563">
        <v>2476.44</v>
      </c>
      <c r="N307" s="563">
        <v>3.05</v>
      </c>
      <c r="O307" s="563">
        <v>6007.2</v>
      </c>
      <c r="P307" s="576"/>
      <c r="Q307" s="564">
        <v>1969.5737704918033</v>
      </c>
    </row>
    <row r="308" spans="1:17" ht="14.4" customHeight="1" x14ac:dyDescent="0.3">
      <c r="A308" s="559" t="s">
        <v>2175</v>
      </c>
      <c r="B308" s="560" t="s">
        <v>816</v>
      </c>
      <c r="C308" s="560" t="s">
        <v>1941</v>
      </c>
      <c r="D308" s="560" t="s">
        <v>1949</v>
      </c>
      <c r="E308" s="560" t="s">
        <v>1948</v>
      </c>
      <c r="F308" s="563">
        <v>3.8</v>
      </c>
      <c r="G308" s="563">
        <v>4853.0300000000007</v>
      </c>
      <c r="H308" s="563">
        <v>1</v>
      </c>
      <c r="I308" s="563">
        <v>1277.113157894737</v>
      </c>
      <c r="J308" s="563">
        <v>2.6</v>
      </c>
      <c r="K308" s="563">
        <v>2814.9</v>
      </c>
      <c r="L308" s="563">
        <v>0.58002938370461332</v>
      </c>
      <c r="M308" s="563">
        <v>1082.6538461538462</v>
      </c>
      <c r="N308" s="563">
        <v>4.3</v>
      </c>
      <c r="O308" s="563">
        <v>4676.7700000000004</v>
      </c>
      <c r="P308" s="576">
        <v>0.96368042233408813</v>
      </c>
      <c r="Q308" s="564">
        <v>1087.6209302325583</v>
      </c>
    </row>
    <row r="309" spans="1:17" ht="14.4" customHeight="1" x14ac:dyDescent="0.3">
      <c r="A309" s="559" t="s">
        <v>2175</v>
      </c>
      <c r="B309" s="560" t="s">
        <v>816</v>
      </c>
      <c r="C309" s="560" t="s">
        <v>1941</v>
      </c>
      <c r="D309" s="560" t="s">
        <v>1950</v>
      </c>
      <c r="E309" s="560" t="s">
        <v>1948</v>
      </c>
      <c r="F309" s="563">
        <v>27.849999999999998</v>
      </c>
      <c r="G309" s="563">
        <v>63530.31</v>
      </c>
      <c r="H309" s="563">
        <v>1</v>
      </c>
      <c r="I309" s="563">
        <v>2281.160143626571</v>
      </c>
      <c r="J309" s="563">
        <v>45</v>
      </c>
      <c r="K309" s="563">
        <v>97439.56</v>
      </c>
      <c r="L309" s="563">
        <v>1.5337491663428056</v>
      </c>
      <c r="M309" s="563">
        <v>2165.3235555555557</v>
      </c>
      <c r="N309" s="563">
        <v>39.150000000000006</v>
      </c>
      <c r="O309" s="563">
        <v>85305.099999999991</v>
      </c>
      <c r="P309" s="576">
        <v>1.3427464780197043</v>
      </c>
      <c r="Q309" s="564">
        <v>2178.9297573435497</v>
      </c>
    </row>
    <row r="310" spans="1:17" ht="14.4" customHeight="1" x14ac:dyDescent="0.3">
      <c r="A310" s="559" t="s">
        <v>2175</v>
      </c>
      <c r="B310" s="560" t="s">
        <v>816</v>
      </c>
      <c r="C310" s="560" t="s">
        <v>1941</v>
      </c>
      <c r="D310" s="560" t="s">
        <v>1951</v>
      </c>
      <c r="E310" s="560" t="s">
        <v>1952</v>
      </c>
      <c r="F310" s="563">
        <v>1.8800000000000001</v>
      </c>
      <c r="G310" s="563">
        <v>1962.7099999999998</v>
      </c>
      <c r="H310" s="563">
        <v>1</v>
      </c>
      <c r="I310" s="563">
        <v>1043.9946808510638</v>
      </c>
      <c r="J310" s="563">
        <v>4.6499999999999995</v>
      </c>
      <c r="K310" s="563">
        <v>4355.1899999999996</v>
      </c>
      <c r="L310" s="563">
        <v>2.2189676518690993</v>
      </c>
      <c r="M310" s="563">
        <v>936.6</v>
      </c>
      <c r="N310" s="563">
        <v>2.9000000000000004</v>
      </c>
      <c r="O310" s="563">
        <v>2736.6400000000003</v>
      </c>
      <c r="P310" s="576">
        <v>1.3943170412338046</v>
      </c>
      <c r="Q310" s="564">
        <v>943.66896551724142</v>
      </c>
    </row>
    <row r="311" spans="1:17" ht="14.4" customHeight="1" x14ac:dyDescent="0.3">
      <c r="A311" s="559" t="s">
        <v>2175</v>
      </c>
      <c r="B311" s="560" t="s">
        <v>816</v>
      </c>
      <c r="C311" s="560" t="s">
        <v>1958</v>
      </c>
      <c r="D311" s="560" t="s">
        <v>1961</v>
      </c>
      <c r="E311" s="560" t="s">
        <v>1962</v>
      </c>
      <c r="F311" s="563">
        <v>450</v>
      </c>
      <c r="G311" s="563">
        <v>553.5</v>
      </c>
      <c r="H311" s="563">
        <v>1</v>
      </c>
      <c r="I311" s="563">
        <v>1.23</v>
      </c>
      <c r="J311" s="563"/>
      <c r="K311" s="563"/>
      <c r="L311" s="563"/>
      <c r="M311" s="563"/>
      <c r="N311" s="563">
        <v>180</v>
      </c>
      <c r="O311" s="563">
        <v>360</v>
      </c>
      <c r="P311" s="576">
        <v>0.65040650406504064</v>
      </c>
      <c r="Q311" s="564">
        <v>2</v>
      </c>
    </row>
    <row r="312" spans="1:17" ht="14.4" customHeight="1" x14ac:dyDescent="0.3">
      <c r="A312" s="559" t="s">
        <v>2175</v>
      </c>
      <c r="B312" s="560" t="s">
        <v>816</v>
      </c>
      <c r="C312" s="560" t="s">
        <v>1958</v>
      </c>
      <c r="D312" s="560" t="s">
        <v>1963</v>
      </c>
      <c r="E312" s="560" t="s">
        <v>1964</v>
      </c>
      <c r="F312" s="563">
        <v>683</v>
      </c>
      <c r="G312" s="563">
        <v>1126.95</v>
      </c>
      <c r="H312" s="563">
        <v>1</v>
      </c>
      <c r="I312" s="563">
        <v>1.6500000000000001</v>
      </c>
      <c r="J312" s="563"/>
      <c r="K312" s="563"/>
      <c r="L312" s="563"/>
      <c r="M312" s="563"/>
      <c r="N312" s="563"/>
      <c r="O312" s="563"/>
      <c r="P312" s="576"/>
      <c r="Q312" s="564"/>
    </row>
    <row r="313" spans="1:17" ht="14.4" customHeight="1" x14ac:dyDescent="0.3">
      <c r="A313" s="559" t="s">
        <v>2175</v>
      </c>
      <c r="B313" s="560" t="s">
        <v>816</v>
      </c>
      <c r="C313" s="560" t="s">
        <v>1958</v>
      </c>
      <c r="D313" s="560" t="s">
        <v>1965</v>
      </c>
      <c r="E313" s="560" t="s">
        <v>1966</v>
      </c>
      <c r="F313" s="563">
        <v>8470</v>
      </c>
      <c r="G313" s="563">
        <v>38474.9</v>
      </c>
      <c r="H313" s="563">
        <v>1</v>
      </c>
      <c r="I313" s="563">
        <v>4.5424911452184178</v>
      </c>
      <c r="J313" s="563">
        <v>8790</v>
      </c>
      <c r="K313" s="563">
        <v>40721.199999999997</v>
      </c>
      <c r="L313" s="563">
        <v>1.0583835175659975</v>
      </c>
      <c r="M313" s="563">
        <v>4.6326734926052326</v>
      </c>
      <c r="N313" s="563">
        <v>11165</v>
      </c>
      <c r="O313" s="563">
        <v>54326.400000000001</v>
      </c>
      <c r="P313" s="576">
        <v>1.4119958726338471</v>
      </c>
      <c r="Q313" s="564">
        <v>4.8657769816390504</v>
      </c>
    </row>
    <row r="314" spans="1:17" ht="14.4" customHeight="1" x14ac:dyDescent="0.3">
      <c r="A314" s="559" t="s">
        <v>2175</v>
      </c>
      <c r="B314" s="560" t="s">
        <v>816</v>
      </c>
      <c r="C314" s="560" t="s">
        <v>1958</v>
      </c>
      <c r="D314" s="560" t="s">
        <v>1973</v>
      </c>
      <c r="E314" s="560" t="s">
        <v>1974</v>
      </c>
      <c r="F314" s="563">
        <v>5400</v>
      </c>
      <c r="G314" s="563">
        <v>28620</v>
      </c>
      <c r="H314" s="563">
        <v>1</v>
      </c>
      <c r="I314" s="563">
        <v>5.3</v>
      </c>
      <c r="J314" s="563">
        <v>6400</v>
      </c>
      <c r="K314" s="563">
        <v>34858</v>
      </c>
      <c r="L314" s="563">
        <v>1.2179594689028652</v>
      </c>
      <c r="M314" s="563">
        <v>5.4465624999999998</v>
      </c>
      <c r="N314" s="563">
        <v>2700</v>
      </c>
      <c r="O314" s="563">
        <v>14961</v>
      </c>
      <c r="P314" s="576">
        <v>0.52274633123689729</v>
      </c>
      <c r="Q314" s="564">
        <v>5.5411111111111113</v>
      </c>
    </row>
    <row r="315" spans="1:17" ht="14.4" customHeight="1" x14ac:dyDescent="0.3">
      <c r="A315" s="559" t="s">
        <v>2175</v>
      </c>
      <c r="B315" s="560" t="s">
        <v>816</v>
      </c>
      <c r="C315" s="560" t="s">
        <v>1958</v>
      </c>
      <c r="D315" s="560" t="s">
        <v>1977</v>
      </c>
      <c r="E315" s="560" t="s">
        <v>1978</v>
      </c>
      <c r="F315" s="563">
        <v>7208</v>
      </c>
      <c r="G315" s="563">
        <v>38270.520000000004</v>
      </c>
      <c r="H315" s="563">
        <v>1</v>
      </c>
      <c r="I315" s="563">
        <v>5.3094506104328527</v>
      </c>
      <c r="J315" s="563">
        <v>9427</v>
      </c>
      <c r="K315" s="563">
        <v>74343.48000000001</v>
      </c>
      <c r="L315" s="563">
        <v>1.9425782560571427</v>
      </c>
      <c r="M315" s="563">
        <v>7.8862289169407029</v>
      </c>
      <c r="N315" s="563">
        <v>2380</v>
      </c>
      <c r="O315" s="563">
        <v>18836.199999999997</v>
      </c>
      <c r="P315" s="576">
        <v>0.49218563008811994</v>
      </c>
      <c r="Q315" s="564">
        <v>7.9143697478991584</v>
      </c>
    </row>
    <row r="316" spans="1:17" ht="14.4" customHeight="1" x14ac:dyDescent="0.3">
      <c r="A316" s="559" t="s">
        <v>2175</v>
      </c>
      <c r="B316" s="560" t="s">
        <v>816</v>
      </c>
      <c r="C316" s="560" t="s">
        <v>1958</v>
      </c>
      <c r="D316" s="560" t="s">
        <v>1979</v>
      </c>
      <c r="E316" s="560" t="s">
        <v>1980</v>
      </c>
      <c r="F316" s="563"/>
      <c r="G316" s="563"/>
      <c r="H316" s="563"/>
      <c r="I316" s="563"/>
      <c r="J316" s="563">
        <v>330</v>
      </c>
      <c r="K316" s="563">
        <v>2844.7</v>
      </c>
      <c r="L316" s="563"/>
      <c r="M316" s="563">
        <v>8.6203030303030292</v>
      </c>
      <c r="N316" s="563"/>
      <c r="O316" s="563"/>
      <c r="P316" s="576"/>
      <c r="Q316" s="564"/>
    </row>
    <row r="317" spans="1:17" ht="14.4" customHeight="1" x14ac:dyDescent="0.3">
      <c r="A317" s="559" t="s">
        <v>2175</v>
      </c>
      <c r="B317" s="560" t="s">
        <v>816</v>
      </c>
      <c r="C317" s="560" t="s">
        <v>1958</v>
      </c>
      <c r="D317" s="560" t="s">
        <v>1995</v>
      </c>
      <c r="E317" s="560" t="s">
        <v>1996</v>
      </c>
      <c r="F317" s="563">
        <v>36</v>
      </c>
      <c r="G317" s="563">
        <v>75260.84</v>
      </c>
      <c r="H317" s="563">
        <v>1</v>
      </c>
      <c r="I317" s="563">
        <v>2090.5788888888887</v>
      </c>
      <c r="J317" s="563">
        <v>47</v>
      </c>
      <c r="K317" s="563">
        <v>103286.68000000001</v>
      </c>
      <c r="L317" s="563">
        <v>1.3723827690469574</v>
      </c>
      <c r="M317" s="563">
        <v>2197.5889361702129</v>
      </c>
      <c r="N317" s="563">
        <v>58</v>
      </c>
      <c r="O317" s="563">
        <v>131888.31</v>
      </c>
      <c r="P317" s="576">
        <v>1.7524161303541126</v>
      </c>
      <c r="Q317" s="564">
        <v>2273.9363793103448</v>
      </c>
    </row>
    <row r="318" spans="1:17" ht="14.4" customHeight="1" x14ac:dyDescent="0.3">
      <c r="A318" s="559" t="s">
        <v>2175</v>
      </c>
      <c r="B318" s="560" t="s">
        <v>816</v>
      </c>
      <c r="C318" s="560" t="s">
        <v>1958</v>
      </c>
      <c r="D318" s="560" t="s">
        <v>1999</v>
      </c>
      <c r="E318" s="560" t="s">
        <v>2000</v>
      </c>
      <c r="F318" s="563">
        <v>44541</v>
      </c>
      <c r="G318" s="563">
        <v>103886.45999999999</v>
      </c>
      <c r="H318" s="563">
        <v>1</v>
      </c>
      <c r="I318" s="563">
        <v>2.3323782582339865</v>
      </c>
      <c r="J318" s="563">
        <v>31458</v>
      </c>
      <c r="K318" s="563">
        <v>95705.85</v>
      </c>
      <c r="L318" s="563">
        <v>0.92125431937906066</v>
      </c>
      <c r="M318" s="563">
        <v>3.0423374022506202</v>
      </c>
      <c r="N318" s="563">
        <v>40814</v>
      </c>
      <c r="O318" s="563">
        <v>128184.65000000001</v>
      </c>
      <c r="P318" s="576">
        <v>1.2338917891706005</v>
      </c>
      <c r="Q318" s="564">
        <v>3.140702945067869</v>
      </c>
    </row>
    <row r="319" spans="1:17" ht="14.4" customHeight="1" x14ac:dyDescent="0.3">
      <c r="A319" s="559" t="s">
        <v>2175</v>
      </c>
      <c r="B319" s="560" t="s">
        <v>816</v>
      </c>
      <c r="C319" s="560" t="s">
        <v>1958</v>
      </c>
      <c r="D319" s="560" t="s">
        <v>2003</v>
      </c>
      <c r="E319" s="560" t="s">
        <v>2004</v>
      </c>
      <c r="F319" s="563"/>
      <c r="G319" s="563"/>
      <c r="H319" s="563"/>
      <c r="I319" s="563"/>
      <c r="J319" s="563">
        <v>220</v>
      </c>
      <c r="K319" s="563">
        <v>51453.599999999999</v>
      </c>
      <c r="L319" s="563"/>
      <c r="M319" s="563">
        <v>233.88</v>
      </c>
      <c r="N319" s="563">
        <v>220</v>
      </c>
      <c r="O319" s="563">
        <v>51667</v>
      </c>
      <c r="P319" s="576"/>
      <c r="Q319" s="564">
        <v>234.85</v>
      </c>
    </row>
    <row r="320" spans="1:17" ht="14.4" customHeight="1" x14ac:dyDescent="0.3">
      <c r="A320" s="559" t="s">
        <v>2175</v>
      </c>
      <c r="B320" s="560" t="s">
        <v>816</v>
      </c>
      <c r="C320" s="560" t="s">
        <v>1958</v>
      </c>
      <c r="D320" s="560" t="s">
        <v>2007</v>
      </c>
      <c r="E320" s="560" t="s">
        <v>2008</v>
      </c>
      <c r="F320" s="563">
        <v>26643</v>
      </c>
      <c r="G320" s="563">
        <v>896610.93</v>
      </c>
      <c r="H320" s="563">
        <v>1</v>
      </c>
      <c r="I320" s="563">
        <v>33.652776714333974</v>
      </c>
      <c r="J320" s="563">
        <v>40226</v>
      </c>
      <c r="K320" s="563">
        <v>1292078.48</v>
      </c>
      <c r="L320" s="563">
        <v>1.4410692941251564</v>
      </c>
      <c r="M320" s="563">
        <v>32.120481280763684</v>
      </c>
      <c r="N320" s="563">
        <v>40955</v>
      </c>
      <c r="O320" s="563">
        <v>1360551.3199999998</v>
      </c>
      <c r="P320" s="576">
        <v>1.5174378032621125</v>
      </c>
      <c r="Q320" s="564">
        <v>33.220640214869974</v>
      </c>
    </row>
    <row r="321" spans="1:17" ht="14.4" customHeight="1" x14ac:dyDescent="0.3">
      <c r="A321" s="559" t="s">
        <v>2175</v>
      </c>
      <c r="B321" s="560" t="s">
        <v>816</v>
      </c>
      <c r="C321" s="560" t="s">
        <v>1958</v>
      </c>
      <c r="D321" s="560" t="s">
        <v>2015</v>
      </c>
      <c r="E321" s="560" t="s">
        <v>2016</v>
      </c>
      <c r="F321" s="563">
        <v>1000</v>
      </c>
      <c r="G321" s="563">
        <v>12500</v>
      </c>
      <c r="H321" s="563">
        <v>1</v>
      </c>
      <c r="I321" s="563">
        <v>12.5</v>
      </c>
      <c r="J321" s="563">
        <v>2925</v>
      </c>
      <c r="K321" s="563">
        <v>36978.75</v>
      </c>
      <c r="L321" s="563">
        <v>2.9582999999999999</v>
      </c>
      <c r="M321" s="563">
        <v>12.642307692307693</v>
      </c>
      <c r="N321" s="563"/>
      <c r="O321" s="563"/>
      <c r="P321" s="576"/>
      <c r="Q321" s="564"/>
    </row>
    <row r="322" spans="1:17" ht="14.4" customHeight="1" x14ac:dyDescent="0.3">
      <c r="A322" s="559" t="s">
        <v>2175</v>
      </c>
      <c r="B322" s="560" t="s">
        <v>816</v>
      </c>
      <c r="C322" s="560" t="s">
        <v>1958</v>
      </c>
      <c r="D322" s="560" t="s">
        <v>1955</v>
      </c>
      <c r="E322" s="560" t="s">
        <v>1954</v>
      </c>
      <c r="F322" s="563"/>
      <c r="G322" s="563"/>
      <c r="H322" s="563"/>
      <c r="I322" s="563"/>
      <c r="J322" s="563"/>
      <c r="K322" s="563"/>
      <c r="L322" s="563"/>
      <c r="M322" s="563"/>
      <c r="N322" s="563">
        <v>700.5</v>
      </c>
      <c r="O322" s="563">
        <v>14950</v>
      </c>
      <c r="P322" s="576"/>
      <c r="Q322" s="564">
        <v>21.341898643825839</v>
      </c>
    </row>
    <row r="323" spans="1:17" ht="14.4" customHeight="1" x14ac:dyDescent="0.3">
      <c r="A323" s="559" t="s">
        <v>2175</v>
      </c>
      <c r="B323" s="560" t="s">
        <v>816</v>
      </c>
      <c r="C323" s="560" t="s">
        <v>1958</v>
      </c>
      <c r="D323" s="560" t="s">
        <v>2021</v>
      </c>
      <c r="E323" s="560" t="s">
        <v>2022</v>
      </c>
      <c r="F323" s="563"/>
      <c r="G323" s="563"/>
      <c r="H323" s="563"/>
      <c r="I323" s="563"/>
      <c r="J323" s="563"/>
      <c r="K323" s="563"/>
      <c r="L323" s="563"/>
      <c r="M323" s="563"/>
      <c r="N323" s="563">
        <v>448</v>
      </c>
      <c r="O323" s="563">
        <v>26351.360000000001</v>
      </c>
      <c r="P323" s="576"/>
      <c r="Q323" s="564">
        <v>58.82</v>
      </c>
    </row>
    <row r="324" spans="1:17" ht="14.4" customHeight="1" x14ac:dyDescent="0.3">
      <c r="A324" s="559" t="s">
        <v>2175</v>
      </c>
      <c r="B324" s="560" t="s">
        <v>816</v>
      </c>
      <c r="C324" s="560" t="s">
        <v>2023</v>
      </c>
      <c r="D324" s="560" t="s">
        <v>2024</v>
      </c>
      <c r="E324" s="560" t="s">
        <v>2025</v>
      </c>
      <c r="F324" s="563"/>
      <c r="G324" s="563"/>
      <c r="H324" s="563"/>
      <c r="I324" s="563"/>
      <c r="J324" s="563">
        <v>4</v>
      </c>
      <c r="K324" s="563">
        <v>3537.28</v>
      </c>
      <c r="L324" s="563"/>
      <c r="M324" s="563">
        <v>884.32</v>
      </c>
      <c r="N324" s="563"/>
      <c r="O324" s="563"/>
      <c r="P324" s="576"/>
      <c r="Q324" s="564"/>
    </row>
    <row r="325" spans="1:17" ht="14.4" customHeight="1" x14ac:dyDescent="0.3">
      <c r="A325" s="559" t="s">
        <v>2175</v>
      </c>
      <c r="B325" s="560" t="s">
        <v>816</v>
      </c>
      <c r="C325" s="560" t="s">
        <v>2026</v>
      </c>
      <c r="D325" s="560" t="s">
        <v>2031</v>
      </c>
      <c r="E325" s="560" t="s">
        <v>2032</v>
      </c>
      <c r="F325" s="563"/>
      <c r="G325" s="563"/>
      <c r="H325" s="563"/>
      <c r="I325" s="563"/>
      <c r="J325" s="563"/>
      <c r="K325" s="563"/>
      <c r="L325" s="563"/>
      <c r="M325" s="563"/>
      <c r="N325" s="563">
        <v>1</v>
      </c>
      <c r="O325" s="563">
        <v>34</v>
      </c>
      <c r="P325" s="576"/>
      <c r="Q325" s="564">
        <v>34</v>
      </c>
    </row>
    <row r="326" spans="1:17" ht="14.4" customHeight="1" x14ac:dyDescent="0.3">
      <c r="A326" s="559" t="s">
        <v>2175</v>
      </c>
      <c r="B326" s="560" t="s">
        <v>816</v>
      </c>
      <c r="C326" s="560" t="s">
        <v>2026</v>
      </c>
      <c r="D326" s="560" t="s">
        <v>2035</v>
      </c>
      <c r="E326" s="560" t="s">
        <v>2036</v>
      </c>
      <c r="F326" s="563">
        <v>65</v>
      </c>
      <c r="G326" s="563">
        <v>83265</v>
      </c>
      <c r="H326" s="563">
        <v>1</v>
      </c>
      <c r="I326" s="563">
        <v>1281</v>
      </c>
      <c r="J326" s="563">
        <v>47</v>
      </c>
      <c r="K326" s="563">
        <v>60301</v>
      </c>
      <c r="L326" s="563">
        <v>0.72420584879601269</v>
      </c>
      <c r="M326" s="563">
        <v>1283</v>
      </c>
      <c r="N326" s="563">
        <v>60</v>
      </c>
      <c r="O326" s="563">
        <v>77160</v>
      </c>
      <c r="P326" s="576">
        <v>0.92667987749954961</v>
      </c>
      <c r="Q326" s="564">
        <v>1286</v>
      </c>
    </row>
    <row r="327" spans="1:17" ht="14.4" customHeight="1" x14ac:dyDescent="0.3">
      <c r="A327" s="559" t="s">
        <v>2175</v>
      </c>
      <c r="B327" s="560" t="s">
        <v>816</v>
      </c>
      <c r="C327" s="560" t="s">
        <v>2026</v>
      </c>
      <c r="D327" s="560" t="s">
        <v>2037</v>
      </c>
      <c r="E327" s="560" t="s">
        <v>2038</v>
      </c>
      <c r="F327" s="563">
        <v>147</v>
      </c>
      <c r="G327" s="563">
        <v>257103</v>
      </c>
      <c r="H327" s="563">
        <v>1</v>
      </c>
      <c r="I327" s="563">
        <v>1749</v>
      </c>
      <c r="J327" s="563">
        <v>107</v>
      </c>
      <c r="K327" s="563">
        <v>187357</v>
      </c>
      <c r="L327" s="563">
        <v>0.72872350769924898</v>
      </c>
      <c r="M327" s="563">
        <v>1751</v>
      </c>
      <c r="N327" s="563">
        <v>126</v>
      </c>
      <c r="O327" s="563">
        <v>221004</v>
      </c>
      <c r="P327" s="576">
        <v>0.85959323695172751</v>
      </c>
      <c r="Q327" s="564">
        <v>1754</v>
      </c>
    </row>
    <row r="328" spans="1:17" ht="14.4" customHeight="1" x14ac:dyDescent="0.3">
      <c r="A328" s="559" t="s">
        <v>2175</v>
      </c>
      <c r="B328" s="560" t="s">
        <v>816</v>
      </c>
      <c r="C328" s="560" t="s">
        <v>2026</v>
      </c>
      <c r="D328" s="560" t="s">
        <v>2041</v>
      </c>
      <c r="E328" s="560" t="s">
        <v>2042</v>
      </c>
      <c r="F328" s="563"/>
      <c r="G328" s="563"/>
      <c r="H328" s="563"/>
      <c r="I328" s="563"/>
      <c r="J328" s="563">
        <v>2</v>
      </c>
      <c r="K328" s="563">
        <v>838</v>
      </c>
      <c r="L328" s="563"/>
      <c r="M328" s="563">
        <v>419</v>
      </c>
      <c r="N328" s="563">
        <v>2</v>
      </c>
      <c r="O328" s="563">
        <v>840</v>
      </c>
      <c r="P328" s="576"/>
      <c r="Q328" s="564">
        <v>420</v>
      </c>
    </row>
    <row r="329" spans="1:17" ht="14.4" customHeight="1" x14ac:dyDescent="0.3">
      <c r="A329" s="559" t="s">
        <v>2175</v>
      </c>
      <c r="B329" s="560" t="s">
        <v>816</v>
      </c>
      <c r="C329" s="560" t="s">
        <v>2026</v>
      </c>
      <c r="D329" s="560" t="s">
        <v>2043</v>
      </c>
      <c r="E329" s="560" t="s">
        <v>2044</v>
      </c>
      <c r="F329" s="563">
        <v>3</v>
      </c>
      <c r="G329" s="563">
        <v>1728</v>
      </c>
      <c r="H329" s="563">
        <v>1</v>
      </c>
      <c r="I329" s="563">
        <v>576</v>
      </c>
      <c r="J329" s="563">
        <v>3</v>
      </c>
      <c r="K329" s="563">
        <v>1734</v>
      </c>
      <c r="L329" s="563">
        <v>1.0034722222222223</v>
      </c>
      <c r="M329" s="563">
        <v>578</v>
      </c>
      <c r="N329" s="563">
        <v>2</v>
      </c>
      <c r="O329" s="563">
        <v>1160</v>
      </c>
      <c r="P329" s="576">
        <v>0.67129629629629628</v>
      </c>
      <c r="Q329" s="564">
        <v>580</v>
      </c>
    </row>
    <row r="330" spans="1:17" ht="14.4" customHeight="1" x14ac:dyDescent="0.3">
      <c r="A330" s="559" t="s">
        <v>2175</v>
      </c>
      <c r="B330" s="560" t="s">
        <v>816</v>
      </c>
      <c r="C330" s="560" t="s">
        <v>2026</v>
      </c>
      <c r="D330" s="560" t="s">
        <v>2045</v>
      </c>
      <c r="E330" s="560" t="s">
        <v>2046</v>
      </c>
      <c r="F330" s="563">
        <v>36</v>
      </c>
      <c r="G330" s="563">
        <v>23436</v>
      </c>
      <c r="H330" s="563">
        <v>1</v>
      </c>
      <c r="I330" s="563">
        <v>651</v>
      </c>
      <c r="J330" s="563">
        <v>47</v>
      </c>
      <c r="K330" s="563">
        <v>30691</v>
      </c>
      <c r="L330" s="563">
        <v>1.3095664789213177</v>
      </c>
      <c r="M330" s="563">
        <v>653</v>
      </c>
      <c r="N330" s="563">
        <v>58</v>
      </c>
      <c r="O330" s="563">
        <v>37932</v>
      </c>
      <c r="P330" s="576">
        <v>1.6185355862775217</v>
      </c>
      <c r="Q330" s="564">
        <v>654</v>
      </c>
    </row>
    <row r="331" spans="1:17" ht="14.4" customHeight="1" x14ac:dyDescent="0.3">
      <c r="A331" s="559" t="s">
        <v>2175</v>
      </c>
      <c r="B331" s="560" t="s">
        <v>816</v>
      </c>
      <c r="C331" s="560" t="s">
        <v>2026</v>
      </c>
      <c r="D331" s="560" t="s">
        <v>2047</v>
      </c>
      <c r="E331" s="560" t="s">
        <v>2048</v>
      </c>
      <c r="F331" s="563">
        <v>49</v>
      </c>
      <c r="G331" s="563">
        <v>89866</v>
      </c>
      <c r="H331" s="563">
        <v>1</v>
      </c>
      <c r="I331" s="563">
        <v>1834</v>
      </c>
      <c r="J331" s="563">
        <v>66</v>
      </c>
      <c r="K331" s="563">
        <v>121176</v>
      </c>
      <c r="L331" s="563">
        <v>1.3484076291367146</v>
      </c>
      <c r="M331" s="563">
        <v>1836</v>
      </c>
      <c r="N331" s="563">
        <v>17</v>
      </c>
      <c r="O331" s="563">
        <v>31280</v>
      </c>
      <c r="P331" s="576">
        <v>0.34807379876705319</v>
      </c>
      <c r="Q331" s="564">
        <v>1840</v>
      </c>
    </row>
    <row r="332" spans="1:17" ht="14.4" customHeight="1" x14ac:dyDescent="0.3">
      <c r="A332" s="559" t="s">
        <v>2175</v>
      </c>
      <c r="B332" s="560" t="s">
        <v>816</v>
      </c>
      <c r="C332" s="560" t="s">
        <v>2026</v>
      </c>
      <c r="D332" s="560" t="s">
        <v>2053</v>
      </c>
      <c r="E332" s="560" t="s">
        <v>2054</v>
      </c>
      <c r="F332" s="563">
        <v>6</v>
      </c>
      <c r="G332" s="563">
        <v>2454</v>
      </c>
      <c r="H332" s="563">
        <v>1</v>
      </c>
      <c r="I332" s="563">
        <v>409</v>
      </c>
      <c r="J332" s="563">
        <v>8</v>
      </c>
      <c r="K332" s="563">
        <v>3272</v>
      </c>
      <c r="L332" s="563">
        <v>1.3333333333333333</v>
      </c>
      <c r="M332" s="563">
        <v>409</v>
      </c>
      <c r="N332" s="563">
        <v>6</v>
      </c>
      <c r="O332" s="563">
        <v>2460</v>
      </c>
      <c r="P332" s="576">
        <v>1.0024449877750612</v>
      </c>
      <c r="Q332" s="564">
        <v>410</v>
      </c>
    </row>
    <row r="333" spans="1:17" ht="14.4" customHeight="1" x14ac:dyDescent="0.3">
      <c r="A333" s="559" t="s">
        <v>2175</v>
      </c>
      <c r="B333" s="560" t="s">
        <v>816</v>
      </c>
      <c r="C333" s="560" t="s">
        <v>2026</v>
      </c>
      <c r="D333" s="560" t="s">
        <v>2055</v>
      </c>
      <c r="E333" s="560" t="s">
        <v>2056</v>
      </c>
      <c r="F333" s="563">
        <v>2</v>
      </c>
      <c r="G333" s="563">
        <v>834</v>
      </c>
      <c r="H333" s="563">
        <v>1</v>
      </c>
      <c r="I333" s="563">
        <v>417</v>
      </c>
      <c r="J333" s="563"/>
      <c r="K333" s="563"/>
      <c r="L333" s="563"/>
      <c r="M333" s="563"/>
      <c r="N333" s="563">
        <v>1</v>
      </c>
      <c r="O333" s="563">
        <v>418</v>
      </c>
      <c r="P333" s="576">
        <v>0.50119904076738608</v>
      </c>
      <c r="Q333" s="564">
        <v>418</v>
      </c>
    </row>
    <row r="334" spans="1:17" ht="14.4" customHeight="1" x14ac:dyDescent="0.3">
      <c r="A334" s="559" t="s">
        <v>2175</v>
      </c>
      <c r="B334" s="560" t="s">
        <v>816</v>
      </c>
      <c r="C334" s="560" t="s">
        <v>2026</v>
      </c>
      <c r="D334" s="560" t="s">
        <v>2057</v>
      </c>
      <c r="E334" s="560" t="s">
        <v>2058</v>
      </c>
      <c r="F334" s="563">
        <v>50</v>
      </c>
      <c r="G334" s="563">
        <v>24300</v>
      </c>
      <c r="H334" s="563">
        <v>1</v>
      </c>
      <c r="I334" s="563">
        <v>486</v>
      </c>
      <c r="J334" s="563">
        <v>54</v>
      </c>
      <c r="K334" s="563">
        <v>26244</v>
      </c>
      <c r="L334" s="563">
        <v>1.08</v>
      </c>
      <c r="M334" s="563">
        <v>486</v>
      </c>
      <c r="N334" s="563">
        <v>71</v>
      </c>
      <c r="O334" s="563">
        <v>34577</v>
      </c>
      <c r="P334" s="576">
        <v>1.4229218106995885</v>
      </c>
      <c r="Q334" s="564">
        <v>487</v>
      </c>
    </row>
    <row r="335" spans="1:17" ht="14.4" customHeight="1" x14ac:dyDescent="0.3">
      <c r="A335" s="559" t="s">
        <v>2175</v>
      </c>
      <c r="B335" s="560" t="s">
        <v>816</v>
      </c>
      <c r="C335" s="560" t="s">
        <v>2026</v>
      </c>
      <c r="D335" s="560" t="s">
        <v>2071</v>
      </c>
      <c r="E335" s="560" t="s">
        <v>1954</v>
      </c>
      <c r="F335" s="563">
        <v>101</v>
      </c>
      <c r="G335" s="563">
        <v>1668722</v>
      </c>
      <c r="H335" s="563">
        <v>1</v>
      </c>
      <c r="I335" s="563">
        <v>16522</v>
      </c>
      <c r="J335" s="563">
        <v>105</v>
      </c>
      <c r="K335" s="563">
        <v>1474750</v>
      </c>
      <c r="L335" s="563">
        <v>0.88376014698673599</v>
      </c>
      <c r="M335" s="563">
        <v>14045.238095238095</v>
      </c>
      <c r="N335" s="563"/>
      <c r="O335" s="563"/>
      <c r="P335" s="576"/>
      <c r="Q335" s="564"/>
    </row>
    <row r="336" spans="1:17" ht="14.4" customHeight="1" x14ac:dyDescent="0.3">
      <c r="A336" s="559" t="s">
        <v>2175</v>
      </c>
      <c r="B336" s="560" t="s">
        <v>816</v>
      </c>
      <c r="C336" s="560" t="s">
        <v>2026</v>
      </c>
      <c r="D336" s="560" t="s">
        <v>2074</v>
      </c>
      <c r="E336" s="560" t="s">
        <v>2075</v>
      </c>
      <c r="F336" s="563">
        <v>4</v>
      </c>
      <c r="G336" s="563">
        <v>10100</v>
      </c>
      <c r="H336" s="563">
        <v>1</v>
      </c>
      <c r="I336" s="563">
        <v>2525</v>
      </c>
      <c r="J336" s="563">
        <v>4</v>
      </c>
      <c r="K336" s="563">
        <v>10116</v>
      </c>
      <c r="L336" s="563">
        <v>1.0015841584158416</v>
      </c>
      <c r="M336" s="563">
        <v>2529</v>
      </c>
      <c r="N336" s="563">
        <v>3</v>
      </c>
      <c r="O336" s="563">
        <v>7605</v>
      </c>
      <c r="P336" s="576">
        <v>0.75297029702970297</v>
      </c>
      <c r="Q336" s="564">
        <v>2535</v>
      </c>
    </row>
    <row r="337" spans="1:17" ht="14.4" customHeight="1" x14ac:dyDescent="0.3">
      <c r="A337" s="559" t="s">
        <v>2175</v>
      </c>
      <c r="B337" s="560" t="s">
        <v>816</v>
      </c>
      <c r="C337" s="560" t="s">
        <v>2026</v>
      </c>
      <c r="D337" s="560" t="s">
        <v>2084</v>
      </c>
      <c r="E337" s="560" t="s">
        <v>2085</v>
      </c>
      <c r="F337" s="563"/>
      <c r="G337" s="563"/>
      <c r="H337" s="563"/>
      <c r="I337" s="563"/>
      <c r="J337" s="563">
        <v>1</v>
      </c>
      <c r="K337" s="563">
        <v>690</v>
      </c>
      <c r="L337" s="563"/>
      <c r="M337" s="563">
        <v>690</v>
      </c>
      <c r="N337" s="563"/>
      <c r="O337" s="563"/>
      <c r="P337" s="576"/>
      <c r="Q337" s="564"/>
    </row>
    <row r="338" spans="1:17" ht="14.4" customHeight="1" x14ac:dyDescent="0.3">
      <c r="A338" s="559" t="s">
        <v>2175</v>
      </c>
      <c r="B338" s="560" t="s">
        <v>816</v>
      </c>
      <c r="C338" s="560" t="s">
        <v>2026</v>
      </c>
      <c r="D338" s="560" t="s">
        <v>2104</v>
      </c>
      <c r="E338" s="560" t="s">
        <v>2105</v>
      </c>
      <c r="F338" s="563">
        <v>2</v>
      </c>
      <c r="G338" s="563">
        <v>32466</v>
      </c>
      <c r="H338" s="563">
        <v>1</v>
      </c>
      <c r="I338" s="563">
        <v>16233</v>
      </c>
      <c r="J338" s="563"/>
      <c r="K338" s="563"/>
      <c r="L338" s="563"/>
      <c r="M338" s="563"/>
      <c r="N338" s="563"/>
      <c r="O338" s="563"/>
      <c r="P338" s="576"/>
      <c r="Q338" s="564"/>
    </row>
    <row r="339" spans="1:17" ht="14.4" customHeight="1" x14ac:dyDescent="0.3">
      <c r="A339" s="559" t="s">
        <v>2175</v>
      </c>
      <c r="B339" s="560" t="s">
        <v>816</v>
      </c>
      <c r="C339" s="560" t="s">
        <v>2026</v>
      </c>
      <c r="D339" s="560" t="s">
        <v>2122</v>
      </c>
      <c r="E339" s="560" t="s">
        <v>2123</v>
      </c>
      <c r="F339" s="563"/>
      <c r="G339" s="563"/>
      <c r="H339" s="563"/>
      <c r="I339" s="563"/>
      <c r="J339" s="563"/>
      <c r="K339" s="563"/>
      <c r="L339" s="563"/>
      <c r="M339" s="563"/>
      <c r="N339" s="563">
        <v>96</v>
      </c>
      <c r="O339" s="563">
        <v>1375488</v>
      </c>
      <c r="P339" s="576"/>
      <c r="Q339" s="564">
        <v>14328</v>
      </c>
    </row>
    <row r="340" spans="1:17" ht="14.4" customHeight="1" x14ac:dyDescent="0.3">
      <c r="A340" s="559" t="s">
        <v>2176</v>
      </c>
      <c r="B340" s="560" t="s">
        <v>816</v>
      </c>
      <c r="C340" s="560" t="s">
        <v>1941</v>
      </c>
      <c r="D340" s="560" t="s">
        <v>1950</v>
      </c>
      <c r="E340" s="560" t="s">
        <v>1948</v>
      </c>
      <c r="F340" s="563">
        <v>1.45</v>
      </c>
      <c r="G340" s="563">
        <v>3244.08</v>
      </c>
      <c r="H340" s="563">
        <v>1</v>
      </c>
      <c r="I340" s="563">
        <v>2237.2965517241378</v>
      </c>
      <c r="J340" s="563">
        <v>0.95</v>
      </c>
      <c r="K340" s="563">
        <v>2057.0500000000002</v>
      </c>
      <c r="L340" s="563">
        <v>0.63409348721363223</v>
      </c>
      <c r="M340" s="563">
        <v>2165.3157894736846</v>
      </c>
      <c r="N340" s="563">
        <v>1.9</v>
      </c>
      <c r="O340" s="563">
        <v>4150.2</v>
      </c>
      <c r="P340" s="576">
        <v>1.2793149367463195</v>
      </c>
      <c r="Q340" s="564">
        <v>2184.3157894736842</v>
      </c>
    </row>
    <row r="341" spans="1:17" ht="14.4" customHeight="1" x14ac:dyDescent="0.3">
      <c r="A341" s="559" t="s">
        <v>2176</v>
      </c>
      <c r="B341" s="560" t="s">
        <v>816</v>
      </c>
      <c r="C341" s="560" t="s">
        <v>1941</v>
      </c>
      <c r="D341" s="560" t="s">
        <v>1951</v>
      </c>
      <c r="E341" s="560" t="s">
        <v>1952</v>
      </c>
      <c r="F341" s="563">
        <v>0.05</v>
      </c>
      <c r="G341" s="563">
        <v>67.75</v>
      </c>
      <c r="H341" s="563">
        <v>1</v>
      </c>
      <c r="I341" s="563">
        <v>1355</v>
      </c>
      <c r="J341" s="563">
        <v>0.1</v>
      </c>
      <c r="K341" s="563">
        <v>93.66</v>
      </c>
      <c r="L341" s="563">
        <v>1.3824354243542436</v>
      </c>
      <c r="M341" s="563">
        <v>936.59999999999991</v>
      </c>
      <c r="N341" s="563">
        <v>0.2</v>
      </c>
      <c r="O341" s="563">
        <v>188.96</v>
      </c>
      <c r="P341" s="576">
        <v>2.7890774907749081</v>
      </c>
      <c r="Q341" s="564">
        <v>944.8</v>
      </c>
    </row>
    <row r="342" spans="1:17" ht="14.4" customHeight="1" x14ac:dyDescent="0.3">
      <c r="A342" s="559" t="s">
        <v>2176</v>
      </c>
      <c r="B342" s="560" t="s">
        <v>816</v>
      </c>
      <c r="C342" s="560" t="s">
        <v>1958</v>
      </c>
      <c r="D342" s="560" t="s">
        <v>1965</v>
      </c>
      <c r="E342" s="560" t="s">
        <v>1966</v>
      </c>
      <c r="F342" s="563">
        <v>400</v>
      </c>
      <c r="G342" s="563">
        <v>1815.6</v>
      </c>
      <c r="H342" s="563">
        <v>1</v>
      </c>
      <c r="I342" s="563">
        <v>4.5389999999999997</v>
      </c>
      <c r="J342" s="563">
        <v>870</v>
      </c>
      <c r="K342" s="563">
        <v>4046.1000000000004</v>
      </c>
      <c r="L342" s="563">
        <v>2.2285194976867153</v>
      </c>
      <c r="M342" s="563">
        <v>4.6506896551724139</v>
      </c>
      <c r="N342" s="563">
        <v>150</v>
      </c>
      <c r="O342" s="563">
        <v>765</v>
      </c>
      <c r="P342" s="576">
        <v>0.4213483146067416</v>
      </c>
      <c r="Q342" s="564">
        <v>5.0999999999999996</v>
      </c>
    </row>
    <row r="343" spans="1:17" ht="14.4" customHeight="1" x14ac:dyDescent="0.3">
      <c r="A343" s="559" t="s">
        <v>2176</v>
      </c>
      <c r="B343" s="560" t="s">
        <v>816</v>
      </c>
      <c r="C343" s="560" t="s">
        <v>1958</v>
      </c>
      <c r="D343" s="560" t="s">
        <v>1973</v>
      </c>
      <c r="E343" s="560" t="s">
        <v>1974</v>
      </c>
      <c r="F343" s="563">
        <v>1900</v>
      </c>
      <c r="G343" s="563">
        <v>10070</v>
      </c>
      <c r="H343" s="563">
        <v>1</v>
      </c>
      <c r="I343" s="563">
        <v>5.3</v>
      </c>
      <c r="J343" s="563">
        <v>2700</v>
      </c>
      <c r="K343" s="563">
        <v>14904</v>
      </c>
      <c r="L343" s="563">
        <v>1.4800397219463755</v>
      </c>
      <c r="M343" s="563">
        <v>5.52</v>
      </c>
      <c r="N343" s="563">
        <v>600</v>
      </c>
      <c r="O343" s="563">
        <v>3330</v>
      </c>
      <c r="P343" s="576">
        <v>0.33068520357497516</v>
      </c>
      <c r="Q343" s="564">
        <v>5.55</v>
      </c>
    </row>
    <row r="344" spans="1:17" ht="14.4" customHeight="1" x14ac:dyDescent="0.3">
      <c r="A344" s="559" t="s">
        <v>2176</v>
      </c>
      <c r="B344" s="560" t="s">
        <v>816</v>
      </c>
      <c r="C344" s="560" t="s">
        <v>1958</v>
      </c>
      <c r="D344" s="560" t="s">
        <v>1989</v>
      </c>
      <c r="E344" s="560" t="s">
        <v>1990</v>
      </c>
      <c r="F344" s="563">
        <v>640</v>
      </c>
      <c r="G344" s="563">
        <v>8960</v>
      </c>
      <c r="H344" s="563">
        <v>1</v>
      </c>
      <c r="I344" s="563">
        <v>14</v>
      </c>
      <c r="J344" s="563">
        <v>577</v>
      </c>
      <c r="K344" s="563">
        <v>9485.8799999999992</v>
      </c>
      <c r="L344" s="563">
        <v>1.0586919642857142</v>
      </c>
      <c r="M344" s="563">
        <v>16.439999999999998</v>
      </c>
      <c r="N344" s="563"/>
      <c r="O344" s="563"/>
      <c r="P344" s="576"/>
      <c r="Q344" s="564"/>
    </row>
    <row r="345" spans="1:17" ht="14.4" customHeight="1" x14ac:dyDescent="0.3">
      <c r="A345" s="559" t="s">
        <v>2176</v>
      </c>
      <c r="B345" s="560" t="s">
        <v>816</v>
      </c>
      <c r="C345" s="560" t="s">
        <v>1958</v>
      </c>
      <c r="D345" s="560" t="s">
        <v>1995</v>
      </c>
      <c r="E345" s="560" t="s">
        <v>1996</v>
      </c>
      <c r="F345" s="563">
        <v>1</v>
      </c>
      <c r="G345" s="563">
        <v>2054.9699999999998</v>
      </c>
      <c r="H345" s="563">
        <v>1</v>
      </c>
      <c r="I345" s="563">
        <v>2054.9699999999998</v>
      </c>
      <c r="J345" s="563">
        <v>3</v>
      </c>
      <c r="K345" s="563">
        <v>6559.59</v>
      </c>
      <c r="L345" s="563">
        <v>3.1920611979736933</v>
      </c>
      <c r="M345" s="563">
        <v>2186.5300000000002</v>
      </c>
      <c r="N345" s="563"/>
      <c r="O345" s="563"/>
      <c r="P345" s="576"/>
      <c r="Q345" s="564"/>
    </row>
    <row r="346" spans="1:17" ht="14.4" customHeight="1" x14ac:dyDescent="0.3">
      <c r="A346" s="559" t="s">
        <v>2176</v>
      </c>
      <c r="B346" s="560" t="s">
        <v>816</v>
      </c>
      <c r="C346" s="560" t="s">
        <v>1958</v>
      </c>
      <c r="D346" s="560" t="s">
        <v>1999</v>
      </c>
      <c r="E346" s="560" t="s">
        <v>2000</v>
      </c>
      <c r="F346" s="563">
        <v>7764</v>
      </c>
      <c r="G346" s="563">
        <v>18241.199999999997</v>
      </c>
      <c r="H346" s="563">
        <v>1</v>
      </c>
      <c r="I346" s="563">
        <v>2.3494590417310661</v>
      </c>
      <c r="J346" s="563">
        <v>11917</v>
      </c>
      <c r="K346" s="563">
        <v>36233.020000000004</v>
      </c>
      <c r="L346" s="563">
        <v>1.9863287503015159</v>
      </c>
      <c r="M346" s="563">
        <v>3.0404480993538647</v>
      </c>
      <c r="N346" s="563">
        <v>9479</v>
      </c>
      <c r="O346" s="563">
        <v>30234.859999999997</v>
      </c>
      <c r="P346" s="576">
        <v>1.6575038922877883</v>
      </c>
      <c r="Q346" s="564">
        <v>3.1896676864648166</v>
      </c>
    </row>
    <row r="347" spans="1:17" ht="14.4" customHeight="1" x14ac:dyDescent="0.3">
      <c r="A347" s="559" t="s">
        <v>2176</v>
      </c>
      <c r="B347" s="560" t="s">
        <v>816</v>
      </c>
      <c r="C347" s="560" t="s">
        <v>1958</v>
      </c>
      <c r="D347" s="560" t="s">
        <v>2007</v>
      </c>
      <c r="E347" s="560" t="s">
        <v>2008</v>
      </c>
      <c r="F347" s="563">
        <v>2091</v>
      </c>
      <c r="G347" s="563">
        <v>68296.78</v>
      </c>
      <c r="H347" s="563">
        <v>1</v>
      </c>
      <c r="I347" s="563">
        <v>32.662257293161169</v>
      </c>
      <c r="J347" s="563">
        <v>1649</v>
      </c>
      <c r="K347" s="563">
        <v>53490.44</v>
      </c>
      <c r="L347" s="563">
        <v>0.783205884669819</v>
      </c>
      <c r="M347" s="563">
        <v>32.43810794420861</v>
      </c>
      <c r="N347" s="563">
        <v>2448</v>
      </c>
      <c r="O347" s="563">
        <v>81469.59</v>
      </c>
      <c r="P347" s="576">
        <v>1.1928760038174566</v>
      </c>
      <c r="Q347" s="564">
        <v>33.280061274509805</v>
      </c>
    </row>
    <row r="348" spans="1:17" ht="14.4" customHeight="1" x14ac:dyDescent="0.3">
      <c r="A348" s="559" t="s">
        <v>2176</v>
      </c>
      <c r="B348" s="560" t="s">
        <v>816</v>
      </c>
      <c r="C348" s="560" t="s">
        <v>1958</v>
      </c>
      <c r="D348" s="560" t="s">
        <v>2009</v>
      </c>
      <c r="E348" s="560" t="s">
        <v>2010</v>
      </c>
      <c r="F348" s="563">
        <v>3550</v>
      </c>
      <c r="G348" s="563">
        <v>17075.5</v>
      </c>
      <c r="H348" s="563">
        <v>1</v>
      </c>
      <c r="I348" s="563">
        <v>4.8099999999999996</v>
      </c>
      <c r="J348" s="563"/>
      <c r="K348" s="563"/>
      <c r="L348" s="563"/>
      <c r="M348" s="563"/>
      <c r="N348" s="563"/>
      <c r="O348" s="563"/>
      <c r="P348" s="576"/>
      <c r="Q348" s="564"/>
    </row>
    <row r="349" spans="1:17" ht="14.4" customHeight="1" x14ac:dyDescent="0.3">
      <c r="A349" s="559" t="s">
        <v>2176</v>
      </c>
      <c r="B349" s="560" t="s">
        <v>816</v>
      </c>
      <c r="C349" s="560" t="s">
        <v>1958</v>
      </c>
      <c r="D349" s="560" t="s">
        <v>2011</v>
      </c>
      <c r="E349" s="560" t="s">
        <v>2012</v>
      </c>
      <c r="F349" s="563">
        <v>2818</v>
      </c>
      <c r="G349" s="563">
        <v>415711.36</v>
      </c>
      <c r="H349" s="563">
        <v>1</v>
      </c>
      <c r="I349" s="563">
        <v>147.51999999999998</v>
      </c>
      <c r="J349" s="563">
        <v>628</v>
      </c>
      <c r="K349" s="563">
        <v>94372.72</v>
      </c>
      <c r="L349" s="563">
        <v>0.22701501349397815</v>
      </c>
      <c r="M349" s="563">
        <v>150.27503184713376</v>
      </c>
      <c r="N349" s="563">
        <v>365</v>
      </c>
      <c r="O349" s="563">
        <v>57470.3</v>
      </c>
      <c r="P349" s="576">
        <v>0.13824568084932778</v>
      </c>
      <c r="Q349" s="564">
        <v>157.45287671232879</v>
      </c>
    </row>
    <row r="350" spans="1:17" ht="14.4" customHeight="1" x14ac:dyDescent="0.3">
      <c r="A350" s="559" t="s">
        <v>2176</v>
      </c>
      <c r="B350" s="560" t="s">
        <v>816</v>
      </c>
      <c r="C350" s="560" t="s">
        <v>2026</v>
      </c>
      <c r="D350" s="560" t="s">
        <v>2035</v>
      </c>
      <c r="E350" s="560" t="s">
        <v>2036</v>
      </c>
      <c r="F350" s="563">
        <v>11</v>
      </c>
      <c r="G350" s="563">
        <v>14091</v>
      </c>
      <c r="H350" s="563">
        <v>1</v>
      </c>
      <c r="I350" s="563">
        <v>1281</v>
      </c>
      <c r="J350" s="563">
        <v>18</v>
      </c>
      <c r="K350" s="563">
        <v>23094</v>
      </c>
      <c r="L350" s="563">
        <v>1.6389184585905898</v>
      </c>
      <c r="M350" s="563">
        <v>1283</v>
      </c>
      <c r="N350" s="563">
        <v>14</v>
      </c>
      <c r="O350" s="563">
        <v>18004</v>
      </c>
      <c r="P350" s="576">
        <v>1.2776949826130155</v>
      </c>
      <c r="Q350" s="564">
        <v>1286</v>
      </c>
    </row>
    <row r="351" spans="1:17" ht="14.4" customHeight="1" x14ac:dyDescent="0.3">
      <c r="A351" s="559" t="s">
        <v>2176</v>
      </c>
      <c r="B351" s="560" t="s">
        <v>816</v>
      </c>
      <c r="C351" s="560" t="s">
        <v>2026</v>
      </c>
      <c r="D351" s="560" t="s">
        <v>2037</v>
      </c>
      <c r="E351" s="560" t="s">
        <v>2038</v>
      </c>
      <c r="F351" s="563">
        <v>42</v>
      </c>
      <c r="G351" s="563">
        <v>73458</v>
      </c>
      <c r="H351" s="563">
        <v>1</v>
      </c>
      <c r="I351" s="563">
        <v>1749</v>
      </c>
      <c r="J351" s="563">
        <v>44</v>
      </c>
      <c r="K351" s="563">
        <v>77044</v>
      </c>
      <c r="L351" s="563">
        <v>1.0488170110811621</v>
      </c>
      <c r="M351" s="563">
        <v>1751</v>
      </c>
      <c r="N351" s="563">
        <v>27</v>
      </c>
      <c r="O351" s="563">
        <v>47358</v>
      </c>
      <c r="P351" s="576">
        <v>0.64469492771379566</v>
      </c>
      <c r="Q351" s="564">
        <v>1754</v>
      </c>
    </row>
    <row r="352" spans="1:17" ht="14.4" customHeight="1" x14ac:dyDescent="0.3">
      <c r="A352" s="559" t="s">
        <v>2176</v>
      </c>
      <c r="B352" s="560" t="s">
        <v>816</v>
      </c>
      <c r="C352" s="560" t="s">
        <v>2026</v>
      </c>
      <c r="D352" s="560" t="s">
        <v>2039</v>
      </c>
      <c r="E352" s="560" t="s">
        <v>2040</v>
      </c>
      <c r="F352" s="563">
        <v>1</v>
      </c>
      <c r="G352" s="563">
        <v>2232</v>
      </c>
      <c r="H352" s="563">
        <v>1</v>
      </c>
      <c r="I352" s="563">
        <v>2232</v>
      </c>
      <c r="J352" s="563">
        <v>1</v>
      </c>
      <c r="K352" s="563">
        <v>2236</v>
      </c>
      <c r="L352" s="563">
        <v>1.0017921146953406</v>
      </c>
      <c r="M352" s="563">
        <v>2236</v>
      </c>
      <c r="N352" s="563"/>
      <c r="O352" s="563"/>
      <c r="P352" s="576"/>
      <c r="Q352" s="564"/>
    </row>
    <row r="353" spans="1:17" ht="14.4" customHeight="1" x14ac:dyDescent="0.3">
      <c r="A353" s="559" t="s">
        <v>2176</v>
      </c>
      <c r="B353" s="560" t="s">
        <v>816</v>
      </c>
      <c r="C353" s="560" t="s">
        <v>2026</v>
      </c>
      <c r="D353" s="560" t="s">
        <v>2041</v>
      </c>
      <c r="E353" s="560" t="s">
        <v>2042</v>
      </c>
      <c r="F353" s="563"/>
      <c r="G353" s="563"/>
      <c r="H353" s="563"/>
      <c r="I353" s="563"/>
      <c r="J353" s="563">
        <v>2</v>
      </c>
      <c r="K353" s="563">
        <v>838</v>
      </c>
      <c r="L353" s="563"/>
      <c r="M353" s="563">
        <v>419</v>
      </c>
      <c r="N353" s="563">
        <v>1</v>
      </c>
      <c r="O353" s="563">
        <v>420</v>
      </c>
      <c r="P353" s="576"/>
      <c r="Q353" s="564">
        <v>420</v>
      </c>
    </row>
    <row r="354" spans="1:17" ht="14.4" customHeight="1" x14ac:dyDescent="0.3">
      <c r="A354" s="559" t="s">
        <v>2176</v>
      </c>
      <c r="B354" s="560" t="s">
        <v>816</v>
      </c>
      <c r="C354" s="560" t="s">
        <v>2026</v>
      </c>
      <c r="D354" s="560" t="s">
        <v>2043</v>
      </c>
      <c r="E354" s="560" t="s">
        <v>2044</v>
      </c>
      <c r="F354" s="563">
        <v>1</v>
      </c>
      <c r="G354" s="563">
        <v>576</v>
      </c>
      <c r="H354" s="563">
        <v>1</v>
      </c>
      <c r="I354" s="563">
        <v>576</v>
      </c>
      <c r="J354" s="563">
        <v>1</v>
      </c>
      <c r="K354" s="563">
        <v>578</v>
      </c>
      <c r="L354" s="563">
        <v>1.0034722222222223</v>
      </c>
      <c r="M354" s="563">
        <v>578</v>
      </c>
      <c r="N354" s="563"/>
      <c r="O354" s="563"/>
      <c r="P354" s="576"/>
      <c r="Q354" s="564"/>
    </row>
    <row r="355" spans="1:17" ht="14.4" customHeight="1" x14ac:dyDescent="0.3">
      <c r="A355" s="559" t="s">
        <v>2176</v>
      </c>
      <c r="B355" s="560" t="s">
        <v>816</v>
      </c>
      <c r="C355" s="560" t="s">
        <v>2026</v>
      </c>
      <c r="D355" s="560" t="s">
        <v>2045</v>
      </c>
      <c r="E355" s="560" t="s">
        <v>2046</v>
      </c>
      <c r="F355" s="563">
        <v>1</v>
      </c>
      <c r="G355" s="563">
        <v>651</v>
      </c>
      <c r="H355" s="563">
        <v>1</v>
      </c>
      <c r="I355" s="563">
        <v>651</v>
      </c>
      <c r="J355" s="563">
        <v>3</v>
      </c>
      <c r="K355" s="563">
        <v>1959</v>
      </c>
      <c r="L355" s="563">
        <v>3.0092165898617513</v>
      </c>
      <c r="M355" s="563">
        <v>653</v>
      </c>
      <c r="N355" s="563"/>
      <c r="O355" s="563"/>
      <c r="P355" s="576"/>
      <c r="Q355" s="564"/>
    </row>
    <row r="356" spans="1:17" ht="14.4" customHeight="1" x14ac:dyDescent="0.3">
      <c r="A356" s="559" t="s">
        <v>2176</v>
      </c>
      <c r="B356" s="560" t="s">
        <v>816</v>
      </c>
      <c r="C356" s="560" t="s">
        <v>2026</v>
      </c>
      <c r="D356" s="560" t="s">
        <v>2049</v>
      </c>
      <c r="E356" s="560" t="s">
        <v>2050</v>
      </c>
      <c r="F356" s="563"/>
      <c r="G356" s="563"/>
      <c r="H356" s="563"/>
      <c r="I356" s="563"/>
      <c r="J356" s="563">
        <v>1</v>
      </c>
      <c r="K356" s="563">
        <v>1166</v>
      </c>
      <c r="L356" s="563"/>
      <c r="M356" s="563">
        <v>1166</v>
      </c>
      <c r="N356" s="563">
        <v>2</v>
      </c>
      <c r="O356" s="563">
        <v>2338</v>
      </c>
      <c r="P356" s="576"/>
      <c r="Q356" s="564">
        <v>1169</v>
      </c>
    </row>
    <row r="357" spans="1:17" ht="14.4" customHeight="1" x14ac:dyDescent="0.3">
      <c r="A357" s="559" t="s">
        <v>2176</v>
      </c>
      <c r="B357" s="560" t="s">
        <v>816</v>
      </c>
      <c r="C357" s="560" t="s">
        <v>2026</v>
      </c>
      <c r="D357" s="560" t="s">
        <v>2053</v>
      </c>
      <c r="E357" s="560" t="s">
        <v>2054</v>
      </c>
      <c r="F357" s="563">
        <v>7</v>
      </c>
      <c r="G357" s="563">
        <v>2863</v>
      </c>
      <c r="H357" s="563">
        <v>1</v>
      </c>
      <c r="I357" s="563">
        <v>409</v>
      </c>
      <c r="J357" s="563">
        <v>8</v>
      </c>
      <c r="K357" s="563">
        <v>3272</v>
      </c>
      <c r="L357" s="563">
        <v>1.1428571428571428</v>
      </c>
      <c r="M357" s="563">
        <v>409</v>
      </c>
      <c r="N357" s="563">
        <v>4</v>
      </c>
      <c r="O357" s="563">
        <v>1640</v>
      </c>
      <c r="P357" s="576">
        <v>0.5728257073000349</v>
      </c>
      <c r="Q357" s="564">
        <v>410</v>
      </c>
    </row>
    <row r="358" spans="1:17" ht="14.4" customHeight="1" x14ac:dyDescent="0.3">
      <c r="A358" s="559" t="s">
        <v>2176</v>
      </c>
      <c r="B358" s="560" t="s">
        <v>816</v>
      </c>
      <c r="C358" s="560" t="s">
        <v>2026</v>
      </c>
      <c r="D358" s="560" t="s">
        <v>2057</v>
      </c>
      <c r="E358" s="560" t="s">
        <v>2058</v>
      </c>
      <c r="F358" s="563">
        <v>2</v>
      </c>
      <c r="G358" s="563">
        <v>972</v>
      </c>
      <c r="H358" s="563">
        <v>1</v>
      </c>
      <c r="I358" s="563">
        <v>486</v>
      </c>
      <c r="J358" s="563">
        <v>5</v>
      </c>
      <c r="K358" s="563">
        <v>2430</v>
      </c>
      <c r="L358" s="563">
        <v>2.5</v>
      </c>
      <c r="M358" s="563">
        <v>486</v>
      </c>
      <c r="N358" s="563">
        <v>1</v>
      </c>
      <c r="O358" s="563">
        <v>487</v>
      </c>
      <c r="P358" s="576">
        <v>0.50102880658436211</v>
      </c>
      <c r="Q358" s="564">
        <v>487</v>
      </c>
    </row>
    <row r="359" spans="1:17" ht="14.4" customHeight="1" x14ac:dyDescent="0.3">
      <c r="A359" s="559" t="s">
        <v>2176</v>
      </c>
      <c r="B359" s="560" t="s">
        <v>816</v>
      </c>
      <c r="C359" s="560" t="s">
        <v>2026</v>
      </c>
      <c r="D359" s="560" t="s">
        <v>2071</v>
      </c>
      <c r="E359" s="560" t="s">
        <v>1954</v>
      </c>
      <c r="F359" s="563">
        <v>8</v>
      </c>
      <c r="G359" s="563">
        <v>132176</v>
      </c>
      <c r="H359" s="563">
        <v>1</v>
      </c>
      <c r="I359" s="563">
        <v>16522</v>
      </c>
      <c r="J359" s="563">
        <v>4</v>
      </c>
      <c r="K359" s="563">
        <v>56632</v>
      </c>
      <c r="L359" s="563">
        <v>0.42845902433119476</v>
      </c>
      <c r="M359" s="563">
        <v>14158</v>
      </c>
      <c r="N359" s="563"/>
      <c r="O359" s="563"/>
      <c r="P359" s="576"/>
      <c r="Q359" s="564"/>
    </row>
    <row r="360" spans="1:17" ht="14.4" customHeight="1" x14ac:dyDescent="0.3">
      <c r="A360" s="559" t="s">
        <v>2176</v>
      </c>
      <c r="B360" s="560" t="s">
        <v>816</v>
      </c>
      <c r="C360" s="560" t="s">
        <v>2026</v>
      </c>
      <c r="D360" s="560" t="s">
        <v>2080</v>
      </c>
      <c r="E360" s="560" t="s">
        <v>2081</v>
      </c>
      <c r="F360" s="563"/>
      <c r="G360" s="563"/>
      <c r="H360" s="563"/>
      <c r="I360" s="563"/>
      <c r="J360" s="563"/>
      <c r="K360" s="563"/>
      <c r="L360" s="563"/>
      <c r="M360" s="563"/>
      <c r="N360" s="563">
        <v>1</v>
      </c>
      <c r="O360" s="563">
        <v>163</v>
      </c>
      <c r="P360" s="576"/>
      <c r="Q360" s="564">
        <v>163</v>
      </c>
    </row>
    <row r="361" spans="1:17" ht="14.4" customHeight="1" x14ac:dyDescent="0.3">
      <c r="A361" s="559" t="s">
        <v>2176</v>
      </c>
      <c r="B361" s="560" t="s">
        <v>816</v>
      </c>
      <c r="C361" s="560" t="s">
        <v>2026</v>
      </c>
      <c r="D361" s="560" t="s">
        <v>2088</v>
      </c>
      <c r="E361" s="560" t="s">
        <v>2089</v>
      </c>
      <c r="F361" s="563">
        <v>2</v>
      </c>
      <c r="G361" s="563">
        <v>16972</v>
      </c>
      <c r="H361" s="563">
        <v>1</v>
      </c>
      <c r="I361" s="563">
        <v>8486</v>
      </c>
      <c r="J361" s="563"/>
      <c r="K361" s="563"/>
      <c r="L361" s="563"/>
      <c r="M361" s="563"/>
      <c r="N361" s="563"/>
      <c r="O361" s="563"/>
      <c r="P361" s="576"/>
      <c r="Q361" s="564"/>
    </row>
    <row r="362" spans="1:17" ht="14.4" customHeight="1" x14ac:dyDescent="0.3">
      <c r="A362" s="559" t="s">
        <v>2176</v>
      </c>
      <c r="B362" s="560" t="s">
        <v>816</v>
      </c>
      <c r="C362" s="560" t="s">
        <v>2026</v>
      </c>
      <c r="D362" s="560" t="s">
        <v>2092</v>
      </c>
      <c r="E362" s="560" t="s">
        <v>2093</v>
      </c>
      <c r="F362" s="563">
        <v>5</v>
      </c>
      <c r="G362" s="563">
        <v>7740</v>
      </c>
      <c r="H362" s="563">
        <v>1</v>
      </c>
      <c r="I362" s="563">
        <v>1548</v>
      </c>
      <c r="J362" s="563"/>
      <c r="K362" s="563"/>
      <c r="L362" s="563"/>
      <c r="M362" s="563"/>
      <c r="N362" s="563"/>
      <c r="O362" s="563"/>
      <c r="P362" s="576"/>
      <c r="Q362" s="564"/>
    </row>
    <row r="363" spans="1:17" ht="14.4" customHeight="1" x14ac:dyDescent="0.3">
      <c r="A363" s="559" t="s">
        <v>2176</v>
      </c>
      <c r="B363" s="560" t="s">
        <v>816</v>
      </c>
      <c r="C363" s="560" t="s">
        <v>2026</v>
      </c>
      <c r="D363" s="560" t="s">
        <v>2122</v>
      </c>
      <c r="E363" s="560" t="s">
        <v>2123</v>
      </c>
      <c r="F363" s="563"/>
      <c r="G363" s="563"/>
      <c r="H363" s="563"/>
      <c r="I363" s="563"/>
      <c r="J363" s="563"/>
      <c r="K363" s="563"/>
      <c r="L363" s="563"/>
      <c r="M363" s="563"/>
      <c r="N363" s="563">
        <v>6</v>
      </c>
      <c r="O363" s="563">
        <v>85968</v>
      </c>
      <c r="P363" s="576"/>
      <c r="Q363" s="564">
        <v>14328</v>
      </c>
    </row>
    <row r="364" spans="1:17" ht="14.4" customHeight="1" x14ac:dyDescent="0.3">
      <c r="A364" s="559" t="s">
        <v>2177</v>
      </c>
      <c r="B364" s="560" t="s">
        <v>816</v>
      </c>
      <c r="C364" s="560" t="s">
        <v>1958</v>
      </c>
      <c r="D364" s="560" t="s">
        <v>1965</v>
      </c>
      <c r="E364" s="560" t="s">
        <v>1966</v>
      </c>
      <c r="F364" s="563">
        <v>150</v>
      </c>
      <c r="G364" s="563">
        <v>679.5</v>
      </c>
      <c r="H364" s="563">
        <v>1</v>
      </c>
      <c r="I364" s="563">
        <v>4.53</v>
      </c>
      <c r="J364" s="563"/>
      <c r="K364" s="563"/>
      <c r="L364" s="563"/>
      <c r="M364" s="563"/>
      <c r="N364" s="563">
        <v>450</v>
      </c>
      <c r="O364" s="563">
        <v>2163</v>
      </c>
      <c r="P364" s="576">
        <v>3.183222958057395</v>
      </c>
      <c r="Q364" s="564">
        <v>4.8066666666666666</v>
      </c>
    </row>
    <row r="365" spans="1:17" ht="14.4" customHeight="1" x14ac:dyDescent="0.3">
      <c r="A365" s="559" t="s">
        <v>2177</v>
      </c>
      <c r="B365" s="560" t="s">
        <v>816</v>
      </c>
      <c r="C365" s="560" t="s">
        <v>1958</v>
      </c>
      <c r="D365" s="560" t="s">
        <v>1995</v>
      </c>
      <c r="E365" s="560" t="s">
        <v>1996</v>
      </c>
      <c r="F365" s="563"/>
      <c r="G365" s="563"/>
      <c r="H365" s="563"/>
      <c r="I365" s="563"/>
      <c r="J365" s="563"/>
      <c r="K365" s="563"/>
      <c r="L365" s="563"/>
      <c r="M365" s="563"/>
      <c r="N365" s="563">
        <v>3</v>
      </c>
      <c r="O365" s="563">
        <v>6719.0300000000007</v>
      </c>
      <c r="P365" s="576"/>
      <c r="Q365" s="564">
        <v>2239.6766666666667</v>
      </c>
    </row>
    <row r="366" spans="1:17" ht="14.4" customHeight="1" x14ac:dyDescent="0.3">
      <c r="A366" s="559" t="s">
        <v>2177</v>
      </c>
      <c r="B366" s="560" t="s">
        <v>816</v>
      </c>
      <c r="C366" s="560" t="s">
        <v>1958</v>
      </c>
      <c r="D366" s="560" t="s">
        <v>1999</v>
      </c>
      <c r="E366" s="560" t="s">
        <v>2000</v>
      </c>
      <c r="F366" s="563"/>
      <c r="G366" s="563"/>
      <c r="H366" s="563"/>
      <c r="I366" s="563"/>
      <c r="J366" s="563">
        <v>1938</v>
      </c>
      <c r="K366" s="563">
        <v>5697.72</v>
      </c>
      <c r="L366" s="563"/>
      <c r="M366" s="563">
        <v>2.94</v>
      </c>
      <c r="N366" s="563"/>
      <c r="O366" s="563"/>
      <c r="P366" s="576"/>
      <c r="Q366" s="564"/>
    </row>
    <row r="367" spans="1:17" ht="14.4" customHeight="1" x14ac:dyDescent="0.3">
      <c r="A367" s="559" t="s">
        <v>2177</v>
      </c>
      <c r="B367" s="560" t="s">
        <v>816</v>
      </c>
      <c r="C367" s="560" t="s">
        <v>2026</v>
      </c>
      <c r="D367" s="560" t="s">
        <v>2035</v>
      </c>
      <c r="E367" s="560" t="s">
        <v>2036</v>
      </c>
      <c r="F367" s="563"/>
      <c r="G367" s="563"/>
      <c r="H367" s="563"/>
      <c r="I367" s="563"/>
      <c r="J367" s="563">
        <v>3</v>
      </c>
      <c r="K367" s="563">
        <v>3849</v>
      </c>
      <c r="L367" s="563"/>
      <c r="M367" s="563">
        <v>1283</v>
      </c>
      <c r="N367" s="563"/>
      <c r="O367" s="563"/>
      <c r="P367" s="576"/>
      <c r="Q367" s="564"/>
    </row>
    <row r="368" spans="1:17" ht="14.4" customHeight="1" x14ac:dyDescent="0.3">
      <c r="A368" s="559" t="s">
        <v>2177</v>
      </c>
      <c r="B368" s="560" t="s">
        <v>816</v>
      </c>
      <c r="C368" s="560" t="s">
        <v>2026</v>
      </c>
      <c r="D368" s="560" t="s">
        <v>2037</v>
      </c>
      <c r="E368" s="560" t="s">
        <v>2038</v>
      </c>
      <c r="F368" s="563">
        <v>1</v>
      </c>
      <c r="G368" s="563">
        <v>1749</v>
      </c>
      <c r="H368" s="563">
        <v>1</v>
      </c>
      <c r="I368" s="563">
        <v>1749</v>
      </c>
      <c r="J368" s="563">
        <v>6</v>
      </c>
      <c r="K368" s="563">
        <v>10506</v>
      </c>
      <c r="L368" s="563">
        <v>6.0068610634648367</v>
      </c>
      <c r="M368" s="563">
        <v>1751</v>
      </c>
      <c r="N368" s="563"/>
      <c r="O368" s="563"/>
      <c r="P368" s="576"/>
      <c r="Q368" s="564"/>
    </row>
    <row r="369" spans="1:17" ht="14.4" customHeight="1" x14ac:dyDescent="0.3">
      <c r="A369" s="559" t="s">
        <v>2177</v>
      </c>
      <c r="B369" s="560" t="s">
        <v>816</v>
      </c>
      <c r="C369" s="560" t="s">
        <v>2026</v>
      </c>
      <c r="D369" s="560" t="s">
        <v>2045</v>
      </c>
      <c r="E369" s="560" t="s">
        <v>2046</v>
      </c>
      <c r="F369" s="563"/>
      <c r="G369" s="563"/>
      <c r="H369" s="563"/>
      <c r="I369" s="563"/>
      <c r="J369" s="563"/>
      <c r="K369" s="563"/>
      <c r="L369" s="563"/>
      <c r="M369" s="563"/>
      <c r="N369" s="563">
        <v>3</v>
      </c>
      <c r="O369" s="563">
        <v>1962</v>
      </c>
      <c r="P369" s="576"/>
      <c r="Q369" s="564">
        <v>654</v>
      </c>
    </row>
    <row r="370" spans="1:17" ht="14.4" customHeight="1" x14ac:dyDescent="0.3">
      <c r="A370" s="559" t="s">
        <v>2177</v>
      </c>
      <c r="B370" s="560" t="s">
        <v>816</v>
      </c>
      <c r="C370" s="560" t="s">
        <v>2026</v>
      </c>
      <c r="D370" s="560" t="s">
        <v>2057</v>
      </c>
      <c r="E370" s="560" t="s">
        <v>2058</v>
      </c>
      <c r="F370" s="563">
        <v>1</v>
      </c>
      <c r="G370" s="563">
        <v>486</v>
      </c>
      <c r="H370" s="563">
        <v>1</v>
      </c>
      <c r="I370" s="563">
        <v>486</v>
      </c>
      <c r="J370" s="563"/>
      <c r="K370" s="563"/>
      <c r="L370" s="563"/>
      <c r="M370" s="563"/>
      <c r="N370" s="563">
        <v>3</v>
      </c>
      <c r="O370" s="563">
        <v>1461</v>
      </c>
      <c r="P370" s="576">
        <v>3.0061728395061729</v>
      </c>
      <c r="Q370" s="564">
        <v>487</v>
      </c>
    </row>
    <row r="371" spans="1:17" ht="14.4" customHeight="1" x14ac:dyDescent="0.3">
      <c r="A371" s="559" t="s">
        <v>2178</v>
      </c>
      <c r="B371" s="560" t="s">
        <v>816</v>
      </c>
      <c r="C371" s="560" t="s">
        <v>1958</v>
      </c>
      <c r="D371" s="560" t="s">
        <v>1973</v>
      </c>
      <c r="E371" s="560" t="s">
        <v>1974</v>
      </c>
      <c r="F371" s="563">
        <v>1800</v>
      </c>
      <c r="G371" s="563">
        <v>9540</v>
      </c>
      <c r="H371" s="563">
        <v>1</v>
      </c>
      <c r="I371" s="563">
        <v>5.3</v>
      </c>
      <c r="J371" s="563"/>
      <c r="K371" s="563"/>
      <c r="L371" s="563"/>
      <c r="M371" s="563"/>
      <c r="N371" s="563"/>
      <c r="O371" s="563"/>
      <c r="P371" s="576"/>
      <c r="Q371" s="564"/>
    </row>
    <row r="372" spans="1:17" ht="14.4" customHeight="1" x14ac:dyDescent="0.3">
      <c r="A372" s="559" t="s">
        <v>2178</v>
      </c>
      <c r="B372" s="560" t="s">
        <v>816</v>
      </c>
      <c r="C372" s="560" t="s">
        <v>1958</v>
      </c>
      <c r="D372" s="560" t="s">
        <v>1999</v>
      </c>
      <c r="E372" s="560" t="s">
        <v>2000</v>
      </c>
      <c r="F372" s="563">
        <v>1956</v>
      </c>
      <c r="G372" s="563">
        <v>4810.32</v>
      </c>
      <c r="H372" s="563">
        <v>1</v>
      </c>
      <c r="I372" s="563">
        <v>2.4592638036809813</v>
      </c>
      <c r="J372" s="563"/>
      <c r="K372" s="563"/>
      <c r="L372" s="563"/>
      <c r="M372" s="563"/>
      <c r="N372" s="563"/>
      <c r="O372" s="563"/>
      <c r="P372" s="576"/>
      <c r="Q372" s="564"/>
    </row>
    <row r="373" spans="1:17" ht="14.4" customHeight="1" x14ac:dyDescent="0.3">
      <c r="A373" s="559" t="s">
        <v>2178</v>
      </c>
      <c r="B373" s="560" t="s">
        <v>816</v>
      </c>
      <c r="C373" s="560" t="s">
        <v>1958</v>
      </c>
      <c r="D373" s="560" t="s">
        <v>2007</v>
      </c>
      <c r="E373" s="560" t="s">
        <v>2008</v>
      </c>
      <c r="F373" s="563"/>
      <c r="G373" s="563"/>
      <c r="H373" s="563"/>
      <c r="I373" s="563"/>
      <c r="J373" s="563">
        <v>404</v>
      </c>
      <c r="K373" s="563">
        <v>12572.48</v>
      </c>
      <c r="L373" s="563"/>
      <c r="M373" s="563">
        <v>31.119999999999997</v>
      </c>
      <c r="N373" s="563"/>
      <c r="O373" s="563"/>
      <c r="P373" s="576"/>
      <c r="Q373" s="564"/>
    </row>
    <row r="374" spans="1:17" ht="14.4" customHeight="1" x14ac:dyDescent="0.3">
      <c r="A374" s="559" t="s">
        <v>2178</v>
      </c>
      <c r="B374" s="560" t="s">
        <v>816</v>
      </c>
      <c r="C374" s="560" t="s">
        <v>2026</v>
      </c>
      <c r="D374" s="560" t="s">
        <v>2035</v>
      </c>
      <c r="E374" s="560" t="s">
        <v>2036</v>
      </c>
      <c r="F374" s="563">
        <v>2</v>
      </c>
      <c r="G374" s="563">
        <v>2562</v>
      </c>
      <c r="H374" s="563">
        <v>1</v>
      </c>
      <c r="I374" s="563">
        <v>1281</v>
      </c>
      <c r="J374" s="563"/>
      <c r="K374" s="563"/>
      <c r="L374" s="563"/>
      <c r="M374" s="563"/>
      <c r="N374" s="563"/>
      <c r="O374" s="563"/>
      <c r="P374" s="576"/>
      <c r="Q374" s="564"/>
    </row>
    <row r="375" spans="1:17" ht="14.4" customHeight="1" x14ac:dyDescent="0.3">
      <c r="A375" s="559" t="s">
        <v>2178</v>
      </c>
      <c r="B375" s="560" t="s">
        <v>816</v>
      </c>
      <c r="C375" s="560" t="s">
        <v>2026</v>
      </c>
      <c r="D375" s="560" t="s">
        <v>2037</v>
      </c>
      <c r="E375" s="560" t="s">
        <v>2038</v>
      </c>
      <c r="F375" s="563">
        <v>2</v>
      </c>
      <c r="G375" s="563">
        <v>3498</v>
      </c>
      <c r="H375" s="563">
        <v>1</v>
      </c>
      <c r="I375" s="563">
        <v>1749</v>
      </c>
      <c r="J375" s="563"/>
      <c r="K375" s="563"/>
      <c r="L375" s="563"/>
      <c r="M375" s="563"/>
      <c r="N375" s="563"/>
      <c r="O375" s="563"/>
      <c r="P375" s="576"/>
      <c r="Q375" s="564"/>
    </row>
    <row r="376" spans="1:17" ht="14.4" customHeight="1" x14ac:dyDescent="0.3">
      <c r="A376" s="559" t="s">
        <v>2178</v>
      </c>
      <c r="B376" s="560" t="s">
        <v>816</v>
      </c>
      <c r="C376" s="560" t="s">
        <v>2026</v>
      </c>
      <c r="D376" s="560" t="s">
        <v>2043</v>
      </c>
      <c r="E376" s="560" t="s">
        <v>2044</v>
      </c>
      <c r="F376" s="563">
        <v>1</v>
      </c>
      <c r="G376" s="563">
        <v>576</v>
      </c>
      <c r="H376" s="563">
        <v>1</v>
      </c>
      <c r="I376" s="563">
        <v>576</v>
      </c>
      <c r="J376" s="563"/>
      <c r="K376" s="563"/>
      <c r="L376" s="563"/>
      <c r="M376" s="563"/>
      <c r="N376" s="563"/>
      <c r="O376" s="563"/>
      <c r="P376" s="576"/>
      <c r="Q376" s="564"/>
    </row>
    <row r="377" spans="1:17" ht="14.4" customHeight="1" x14ac:dyDescent="0.3">
      <c r="A377" s="559" t="s">
        <v>2178</v>
      </c>
      <c r="B377" s="560" t="s">
        <v>816</v>
      </c>
      <c r="C377" s="560" t="s">
        <v>2026</v>
      </c>
      <c r="D377" s="560" t="s">
        <v>2049</v>
      </c>
      <c r="E377" s="560" t="s">
        <v>2050</v>
      </c>
      <c r="F377" s="563">
        <v>4</v>
      </c>
      <c r="G377" s="563">
        <v>4656</v>
      </c>
      <c r="H377" s="563">
        <v>1</v>
      </c>
      <c r="I377" s="563">
        <v>1164</v>
      </c>
      <c r="J377" s="563"/>
      <c r="K377" s="563"/>
      <c r="L377" s="563"/>
      <c r="M377" s="563"/>
      <c r="N377" s="563"/>
      <c r="O377" s="563"/>
      <c r="P377" s="576"/>
      <c r="Q377" s="564"/>
    </row>
    <row r="378" spans="1:17" ht="14.4" customHeight="1" x14ac:dyDescent="0.3">
      <c r="A378" s="559" t="s">
        <v>2178</v>
      </c>
      <c r="B378" s="560" t="s">
        <v>816</v>
      </c>
      <c r="C378" s="560" t="s">
        <v>2026</v>
      </c>
      <c r="D378" s="560" t="s">
        <v>2053</v>
      </c>
      <c r="E378" s="560" t="s">
        <v>2054</v>
      </c>
      <c r="F378" s="563">
        <v>2</v>
      </c>
      <c r="G378" s="563">
        <v>818</v>
      </c>
      <c r="H378" s="563">
        <v>1</v>
      </c>
      <c r="I378" s="563">
        <v>409</v>
      </c>
      <c r="J378" s="563"/>
      <c r="K378" s="563"/>
      <c r="L378" s="563"/>
      <c r="M378" s="563"/>
      <c r="N378" s="563"/>
      <c r="O378" s="563"/>
      <c r="P378" s="576"/>
      <c r="Q378" s="564"/>
    </row>
    <row r="379" spans="1:17" ht="14.4" customHeight="1" x14ac:dyDescent="0.3">
      <c r="A379" s="559" t="s">
        <v>2178</v>
      </c>
      <c r="B379" s="560" t="s">
        <v>816</v>
      </c>
      <c r="C379" s="560" t="s">
        <v>2026</v>
      </c>
      <c r="D379" s="560" t="s">
        <v>2071</v>
      </c>
      <c r="E379" s="560" t="s">
        <v>1954</v>
      </c>
      <c r="F379" s="563"/>
      <c r="G379" s="563"/>
      <c r="H379" s="563"/>
      <c r="I379" s="563"/>
      <c r="J379" s="563">
        <v>1</v>
      </c>
      <c r="K379" s="563">
        <v>16526</v>
      </c>
      <c r="L379" s="563"/>
      <c r="M379" s="563">
        <v>16526</v>
      </c>
      <c r="N379" s="563"/>
      <c r="O379" s="563"/>
      <c r="P379" s="576"/>
      <c r="Q379" s="564"/>
    </row>
    <row r="380" spans="1:17" ht="14.4" customHeight="1" x14ac:dyDescent="0.3">
      <c r="A380" s="559" t="s">
        <v>2179</v>
      </c>
      <c r="B380" s="560" t="s">
        <v>816</v>
      </c>
      <c r="C380" s="560" t="s">
        <v>1958</v>
      </c>
      <c r="D380" s="560" t="s">
        <v>1965</v>
      </c>
      <c r="E380" s="560" t="s">
        <v>1966</v>
      </c>
      <c r="F380" s="563">
        <v>150</v>
      </c>
      <c r="G380" s="563">
        <v>679.5</v>
      </c>
      <c r="H380" s="563">
        <v>1</v>
      </c>
      <c r="I380" s="563">
        <v>4.53</v>
      </c>
      <c r="J380" s="563">
        <v>150</v>
      </c>
      <c r="K380" s="563">
        <v>703.5</v>
      </c>
      <c r="L380" s="563">
        <v>1.0353200883002207</v>
      </c>
      <c r="M380" s="563">
        <v>4.6900000000000004</v>
      </c>
      <c r="N380" s="563"/>
      <c r="O380" s="563"/>
      <c r="P380" s="576"/>
      <c r="Q380" s="564"/>
    </row>
    <row r="381" spans="1:17" ht="14.4" customHeight="1" x14ac:dyDescent="0.3">
      <c r="A381" s="559" t="s">
        <v>2179</v>
      </c>
      <c r="B381" s="560" t="s">
        <v>816</v>
      </c>
      <c r="C381" s="560" t="s">
        <v>1958</v>
      </c>
      <c r="D381" s="560" t="s">
        <v>1995</v>
      </c>
      <c r="E381" s="560" t="s">
        <v>1996</v>
      </c>
      <c r="F381" s="563">
        <v>1</v>
      </c>
      <c r="G381" s="563">
        <v>2135.09</v>
      </c>
      <c r="H381" s="563">
        <v>1</v>
      </c>
      <c r="I381" s="563">
        <v>2135.09</v>
      </c>
      <c r="J381" s="563">
        <v>1</v>
      </c>
      <c r="K381" s="563">
        <v>2212.25</v>
      </c>
      <c r="L381" s="563">
        <v>1.0361389917989405</v>
      </c>
      <c r="M381" s="563">
        <v>2212.25</v>
      </c>
      <c r="N381" s="563"/>
      <c r="O381" s="563"/>
      <c r="P381" s="576"/>
      <c r="Q381" s="564"/>
    </row>
    <row r="382" spans="1:17" ht="14.4" customHeight="1" x14ac:dyDescent="0.3">
      <c r="A382" s="559" t="s">
        <v>2179</v>
      </c>
      <c r="B382" s="560" t="s">
        <v>816</v>
      </c>
      <c r="C382" s="560" t="s">
        <v>1958</v>
      </c>
      <c r="D382" s="560" t="s">
        <v>1999</v>
      </c>
      <c r="E382" s="560" t="s">
        <v>2000</v>
      </c>
      <c r="F382" s="563"/>
      <c r="G382" s="563"/>
      <c r="H382" s="563"/>
      <c r="I382" s="563"/>
      <c r="J382" s="563">
        <v>750</v>
      </c>
      <c r="K382" s="563">
        <v>2205</v>
      </c>
      <c r="L382" s="563"/>
      <c r="M382" s="563">
        <v>2.94</v>
      </c>
      <c r="N382" s="563"/>
      <c r="O382" s="563"/>
      <c r="P382" s="576"/>
      <c r="Q382" s="564"/>
    </row>
    <row r="383" spans="1:17" ht="14.4" customHeight="1" x14ac:dyDescent="0.3">
      <c r="A383" s="559" t="s">
        <v>2179</v>
      </c>
      <c r="B383" s="560" t="s">
        <v>816</v>
      </c>
      <c r="C383" s="560" t="s">
        <v>1958</v>
      </c>
      <c r="D383" s="560" t="s">
        <v>2013</v>
      </c>
      <c r="E383" s="560" t="s">
        <v>2014</v>
      </c>
      <c r="F383" s="563"/>
      <c r="G383" s="563"/>
      <c r="H383" s="563"/>
      <c r="I383" s="563"/>
      <c r="J383" s="563"/>
      <c r="K383" s="563"/>
      <c r="L383" s="563"/>
      <c r="M383" s="563"/>
      <c r="N383" s="563">
        <v>100</v>
      </c>
      <c r="O383" s="563">
        <v>1951</v>
      </c>
      <c r="P383" s="576"/>
      <c r="Q383" s="564">
        <v>19.510000000000002</v>
      </c>
    </row>
    <row r="384" spans="1:17" ht="14.4" customHeight="1" x14ac:dyDescent="0.3">
      <c r="A384" s="559" t="s">
        <v>2179</v>
      </c>
      <c r="B384" s="560" t="s">
        <v>816</v>
      </c>
      <c r="C384" s="560" t="s">
        <v>2026</v>
      </c>
      <c r="D384" s="560" t="s">
        <v>2035</v>
      </c>
      <c r="E384" s="560" t="s">
        <v>2036</v>
      </c>
      <c r="F384" s="563"/>
      <c r="G384" s="563"/>
      <c r="H384" s="563"/>
      <c r="I384" s="563"/>
      <c r="J384" s="563">
        <v>1</v>
      </c>
      <c r="K384" s="563">
        <v>1283</v>
      </c>
      <c r="L384" s="563"/>
      <c r="M384" s="563">
        <v>1283</v>
      </c>
      <c r="N384" s="563"/>
      <c r="O384" s="563"/>
      <c r="P384" s="576"/>
      <c r="Q384" s="564"/>
    </row>
    <row r="385" spans="1:17" ht="14.4" customHeight="1" x14ac:dyDescent="0.3">
      <c r="A385" s="559" t="s">
        <v>2179</v>
      </c>
      <c r="B385" s="560" t="s">
        <v>816</v>
      </c>
      <c r="C385" s="560" t="s">
        <v>2026</v>
      </c>
      <c r="D385" s="560" t="s">
        <v>2037</v>
      </c>
      <c r="E385" s="560" t="s">
        <v>2038</v>
      </c>
      <c r="F385" s="563"/>
      <c r="G385" s="563"/>
      <c r="H385" s="563"/>
      <c r="I385" s="563"/>
      <c r="J385" s="563">
        <v>1</v>
      </c>
      <c r="K385" s="563">
        <v>1751</v>
      </c>
      <c r="L385" s="563"/>
      <c r="M385" s="563">
        <v>1751</v>
      </c>
      <c r="N385" s="563"/>
      <c r="O385" s="563"/>
      <c r="P385" s="576"/>
      <c r="Q385" s="564"/>
    </row>
    <row r="386" spans="1:17" ht="14.4" customHeight="1" x14ac:dyDescent="0.3">
      <c r="A386" s="559" t="s">
        <v>2179</v>
      </c>
      <c r="B386" s="560" t="s">
        <v>816</v>
      </c>
      <c r="C386" s="560" t="s">
        <v>2026</v>
      </c>
      <c r="D386" s="560" t="s">
        <v>2045</v>
      </c>
      <c r="E386" s="560" t="s">
        <v>2046</v>
      </c>
      <c r="F386" s="563">
        <v>1</v>
      </c>
      <c r="G386" s="563">
        <v>651</v>
      </c>
      <c r="H386" s="563">
        <v>1</v>
      </c>
      <c r="I386" s="563">
        <v>651</v>
      </c>
      <c r="J386" s="563">
        <v>1</v>
      </c>
      <c r="K386" s="563">
        <v>653</v>
      </c>
      <c r="L386" s="563">
        <v>1.0030721966205838</v>
      </c>
      <c r="M386" s="563">
        <v>653</v>
      </c>
      <c r="N386" s="563"/>
      <c r="O386" s="563"/>
      <c r="P386" s="576"/>
      <c r="Q386" s="564"/>
    </row>
    <row r="387" spans="1:17" ht="14.4" customHeight="1" x14ac:dyDescent="0.3">
      <c r="A387" s="559" t="s">
        <v>2179</v>
      </c>
      <c r="B387" s="560" t="s">
        <v>816</v>
      </c>
      <c r="C387" s="560" t="s">
        <v>2026</v>
      </c>
      <c r="D387" s="560" t="s">
        <v>2057</v>
      </c>
      <c r="E387" s="560" t="s">
        <v>2058</v>
      </c>
      <c r="F387" s="563">
        <v>1</v>
      </c>
      <c r="G387" s="563">
        <v>486</v>
      </c>
      <c r="H387" s="563">
        <v>1</v>
      </c>
      <c r="I387" s="563">
        <v>486</v>
      </c>
      <c r="J387" s="563">
        <v>1</v>
      </c>
      <c r="K387" s="563">
        <v>486</v>
      </c>
      <c r="L387" s="563">
        <v>1</v>
      </c>
      <c r="M387" s="563">
        <v>486</v>
      </c>
      <c r="N387" s="563"/>
      <c r="O387" s="563"/>
      <c r="P387" s="576"/>
      <c r="Q387" s="564"/>
    </row>
    <row r="388" spans="1:17" ht="14.4" customHeight="1" x14ac:dyDescent="0.3">
      <c r="A388" s="559" t="s">
        <v>2179</v>
      </c>
      <c r="B388" s="560" t="s">
        <v>816</v>
      </c>
      <c r="C388" s="560" t="s">
        <v>2026</v>
      </c>
      <c r="D388" s="560" t="s">
        <v>2071</v>
      </c>
      <c r="E388" s="560" t="s">
        <v>1954</v>
      </c>
      <c r="F388" s="563">
        <v>1</v>
      </c>
      <c r="G388" s="563">
        <v>16522</v>
      </c>
      <c r="H388" s="563">
        <v>1</v>
      </c>
      <c r="I388" s="563">
        <v>16522</v>
      </c>
      <c r="J388" s="563"/>
      <c r="K388" s="563"/>
      <c r="L388" s="563"/>
      <c r="M388" s="563"/>
      <c r="N388" s="563"/>
      <c r="O388" s="563"/>
      <c r="P388" s="576"/>
      <c r="Q388" s="564"/>
    </row>
    <row r="389" spans="1:17" ht="14.4" customHeight="1" x14ac:dyDescent="0.3">
      <c r="A389" s="559" t="s">
        <v>2179</v>
      </c>
      <c r="B389" s="560" t="s">
        <v>816</v>
      </c>
      <c r="C389" s="560" t="s">
        <v>2026</v>
      </c>
      <c r="D389" s="560" t="s">
        <v>2078</v>
      </c>
      <c r="E389" s="560" t="s">
        <v>2079</v>
      </c>
      <c r="F389" s="563"/>
      <c r="G389" s="563"/>
      <c r="H389" s="563"/>
      <c r="I389" s="563"/>
      <c r="J389" s="563"/>
      <c r="K389" s="563"/>
      <c r="L389" s="563"/>
      <c r="M389" s="563"/>
      <c r="N389" s="563">
        <v>1</v>
      </c>
      <c r="O389" s="563">
        <v>685</v>
      </c>
      <c r="P389" s="576"/>
      <c r="Q389" s="564">
        <v>685</v>
      </c>
    </row>
    <row r="390" spans="1:17" ht="14.4" customHeight="1" x14ac:dyDescent="0.3">
      <c r="A390" s="559" t="s">
        <v>2180</v>
      </c>
      <c r="B390" s="560" t="s">
        <v>816</v>
      </c>
      <c r="C390" s="560" t="s">
        <v>1941</v>
      </c>
      <c r="D390" s="560" t="s">
        <v>1942</v>
      </c>
      <c r="E390" s="560" t="s">
        <v>1943</v>
      </c>
      <c r="F390" s="563"/>
      <c r="G390" s="563"/>
      <c r="H390" s="563"/>
      <c r="I390" s="563"/>
      <c r="J390" s="563"/>
      <c r="K390" s="563"/>
      <c r="L390" s="563"/>
      <c r="M390" s="563"/>
      <c r="N390" s="563">
        <v>0.45</v>
      </c>
      <c r="O390" s="563">
        <v>890.11</v>
      </c>
      <c r="P390" s="576"/>
      <c r="Q390" s="564">
        <v>1978.0222222222221</v>
      </c>
    </row>
    <row r="391" spans="1:17" ht="14.4" customHeight="1" x14ac:dyDescent="0.3">
      <c r="A391" s="559" t="s">
        <v>2180</v>
      </c>
      <c r="B391" s="560" t="s">
        <v>816</v>
      </c>
      <c r="C391" s="560" t="s">
        <v>1941</v>
      </c>
      <c r="D391" s="560" t="s">
        <v>1946</v>
      </c>
      <c r="E391" s="560" t="s">
        <v>1943</v>
      </c>
      <c r="F391" s="563">
        <v>0.1</v>
      </c>
      <c r="G391" s="563">
        <v>138.57</v>
      </c>
      <c r="H391" s="563">
        <v>1</v>
      </c>
      <c r="I391" s="563">
        <v>1385.6999999999998</v>
      </c>
      <c r="J391" s="563"/>
      <c r="K391" s="563"/>
      <c r="L391" s="563"/>
      <c r="M391" s="563"/>
      <c r="N391" s="563"/>
      <c r="O391" s="563"/>
      <c r="P391" s="576"/>
      <c r="Q391" s="564"/>
    </row>
    <row r="392" spans="1:17" ht="14.4" customHeight="1" x14ac:dyDescent="0.3">
      <c r="A392" s="559" t="s">
        <v>2180</v>
      </c>
      <c r="B392" s="560" t="s">
        <v>816</v>
      </c>
      <c r="C392" s="560" t="s">
        <v>1941</v>
      </c>
      <c r="D392" s="560" t="s">
        <v>1949</v>
      </c>
      <c r="E392" s="560" t="s">
        <v>1948</v>
      </c>
      <c r="F392" s="563">
        <v>1.1200000000000001</v>
      </c>
      <c r="G392" s="563">
        <v>1432.63</v>
      </c>
      <c r="H392" s="563">
        <v>1</v>
      </c>
      <c r="I392" s="563">
        <v>1279.1339285714284</v>
      </c>
      <c r="J392" s="563">
        <v>0.4</v>
      </c>
      <c r="K392" s="563">
        <v>433.06</v>
      </c>
      <c r="L392" s="563">
        <v>0.30228321339075681</v>
      </c>
      <c r="M392" s="563">
        <v>1082.6499999999999</v>
      </c>
      <c r="N392" s="563">
        <v>0.60000000000000009</v>
      </c>
      <c r="O392" s="563">
        <v>649.59</v>
      </c>
      <c r="P392" s="576">
        <v>0.45342482008613527</v>
      </c>
      <c r="Q392" s="564">
        <v>1082.6499999999999</v>
      </c>
    </row>
    <row r="393" spans="1:17" ht="14.4" customHeight="1" x14ac:dyDescent="0.3">
      <c r="A393" s="559" t="s">
        <v>2180</v>
      </c>
      <c r="B393" s="560" t="s">
        <v>816</v>
      </c>
      <c r="C393" s="560" t="s">
        <v>1941</v>
      </c>
      <c r="D393" s="560" t="s">
        <v>1950</v>
      </c>
      <c r="E393" s="560" t="s">
        <v>1948</v>
      </c>
      <c r="F393" s="563">
        <v>28.31</v>
      </c>
      <c r="G393" s="563">
        <v>62150.12</v>
      </c>
      <c r="H393" s="563">
        <v>1</v>
      </c>
      <c r="I393" s="563">
        <v>2195.3415754150478</v>
      </c>
      <c r="J393" s="563">
        <v>40.15</v>
      </c>
      <c r="K393" s="563">
        <v>86937.659999999989</v>
      </c>
      <c r="L393" s="563">
        <v>1.3988333409493012</v>
      </c>
      <c r="M393" s="563">
        <v>2165.3215442092151</v>
      </c>
      <c r="N393" s="563">
        <v>20.5</v>
      </c>
      <c r="O393" s="563">
        <v>44656.87</v>
      </c>
      <c r="P393" s="576">
        <v>0.71853232141788304</v>
      </c>
      <c r="Q393" s="564">
        <v>2178.3839024390245</v>
      </c>
    </row>
    <row r="394" spans="1:17" ht="14.4" customHeight="1" x14ac:dyDescent="0.3">
      <c r="A394" s="559" t="s">
        <v>2180</v>
      </c>
      <c r="B394" s="560" t="s">
        <v>816</v>
      </c>
      <c r="C394" s="560" t="s">
        <v>1941</v>
      </c>
      <c r="D394" s="560" t="s">
        <v>1951</v>
      </c>
      <c r="E394" s="560" t="s">
        <v>1952</v>
      </c>
      <c r="F394" s="563">
        <v>0.92999999999999994</v>
      </c>
      <c r="G394" s="563">
        <v>1051.54</v>
      </c>
      <c r="H394" s="563">
        <v>1</v>
      </c>
      <c r="I394" s="563">
        <v>1130.6881720430108</v>
      </c>
      <c r="J394" s="563">
        <v>1.53</v>
      </c>
      <c r="K394" s="563">
        <v>1428.31</v>
      </c>
      <c r="L394" s="563">
        <v>1.3583030602735036</v>
      </c>
      <c r="M394" s="563">
        <v>933.53594771241819</v>
      </c>
      <c r="N394" s="563">
        <v>0.4</v>
      </c>
      <c r="O394" s="563">
        <v>377.91999999999996</v>
      </c>
      <c r="P394" s="576">
        <v>0.35939669437206379</v>
      </c>
      <c r="Q394" s="564">
        <v>944.79999999999984</v>
      </c>
    </row>
    <row r="395" spans="1:17" ht="14.4" customHeight="1" x14ac:dyDescent="0.3">
      <c r="A395" s="559" t="s">
        <v>2180</v>
      </c>
      <c r="B395" s="560" t="s">
        <v>816</v>
      </c>
      <c r="C395" s="560" t="s">
        <v>1958</v>
      </c>
      <c r="D395" s="560" t="s">
        <v>1965</v>
      </c>
      <c r="E395" s="560" t="s">
        <v>1966</v>
      </c>
      <c r="F395" s="563">
        <v>1270</v>
      </c>
      <c r="G395" s="563">
        <v>5760.5</v>
      </c>
      <c r="H395" s="563">
        <v>1</v>
      </c>
      <c r="I395" s="563">
        <v>4.535826771653543</v>
      </c>
      <c r="J395" s="563">
        <v>1640</v>
      </c>
      <c r="K395" s="563">
        <v>7521</v>
      </c>
      <c r="L395" s="563">
        <v>1.3056158319590314</v>
      </c>
      <c r="M395" s="563">
        <v>4.5859756097560975</v>
      </c>
      <c r="N395" s="563">
        <v>1050</v>
      </c>
      <c r="O395" s="563">
        <v>5094</v>
      </c>
      <c r="P395" s="576">
        <v>0.8842982380001736</v>
      </c>
      <c r="Q395" s="564">
        <v>4.8514285714285714</v>
      </c>
    </row>
    <row r="396" spans="1:17" ht="14.4" customHeight="1" x14ac:dyDescent="0.3">
      <c r="A396" s="559" t="s">
        <v>2180</v>
      </c>
      <c r="B396" s="560" t="s">
        <v>816</v>
      </c>
      <c r="C396" s="560" t="s">
        <v>1958</v>
      </c>
      <c r="D396" s="560" t="s">
        <v>1973</v>
      </c>
      <c r="E396" s="560" t="s">
        <v>1974</v>
      </c>
      <c r="F396" s="563"/>
      <c r="G396" s="563"/>
      <c r="H396" s="563"/>
      <c r="I396" s="563"/>
      <c r="J396" s="563">
        <v>900</v>
      </c>
      <c r="K396" s="563">
        <v>4779</v>
      </c>
      <c r="L396" s="563"/>
      <c r="M396" s="563">
        <v>5.31</v>
      </c>
      <c r="N396" s="563"/>
      <c r="O396" s="563"/>
      <c r="P396" s="576"/>
      <c r="Q396" s="564"/>
    </row>
    <row r="397" spans="1:17" ht="14.4" customHeight="1" x14ac:dyDescent="0.3">
      <c r="A397" s="559" t="s">
        <v>2180</v>
      </c>
      <c r="B397" s="560" t="s">
        <v>816</v>
      </c>
      <c r="C397" s="560" t="s">
        <v>1958</v>
      </c>
      <c r="D397" s="560" t="s">
        <v>1977</v>
      </c>
      <c r="E397" s="560" t="s">
        <v>1978</v>
      </c>
      <c r="F397" s="563">
        <v>2225</v>
      </c>
      <c r="G397" s="563">
        <v>11862.75</v>
      </c>
      <c r="H397" s="563">
        <v>1</v>
      </c>
      <c r="I397" s="563">
        <v>5.3315730337078655</v>
      </c>
      <c r="J397" s="563">
        <v>4070</v>
      </c>
      <c r="K397" s="563">
        <v>32253.3</v>
      </c>
      <c r="L397" s="563">
        <v>2.7188720996396283</v>
      </c>
      <c r="M397" s="563">
        <v>7.9246437346437348</v>
      </c>
      <c r="N397" s="563">
        <v>4130</v>
      </c>
      <c r="O397" s="563">
        <v>32737.3</v>
      </c>
      <c r="P397" s="576">
        <v>2.7596720827801309</v>
      </c>
      <c r="Q397" s="564">
        <v>7.926707021791767</v>
      </c>
    </row>
    <row r="398" spans="1:17" ht="14.4" customHeight="1" x14ac:dyDescent="0.3">
      <c r="A398" s="559" t="s">
        <v>2180</v>
      </c>
      <c r="B398" s="560" t="s">
        <v>816</v>
      </c>
      <c r="C398" s="560" t="s">
        <v>1958</v>
      </c>
      <c r="D398" s="560" t="s">
        <v>1979</v>
      </c>
      <c r="E398" s="560" t="s">
        <v>1980</v>
      </c>
      <c r="F398" s="563">
        <v>260</v>
      </c>
      <c r="G398" s="563">
        <v>1978.6000000000001</v>
      </c>
      <c r="H398" s="563">
        <v>1</v>
      </c>
      <c r="I398" s="563">
        <v>7.61</v>
      </c>
      <c r="J398" s="563">
        <v>307</v>
      </c>
      <c r="K398" s="563">
        <v>2600.29</v>
      </c>
      <c r="L398" s="563">
        <v>1.3142070150611542</v>
      </c>
      <c r="M398" s="563">
        <v>8.4700000000000006</v>
      </c>
      <c r="N398" s="563">
        <v>520</v>
      </c>
      <c r="O398" s="563">
        <v>4834.3999999999996</v>
      </c>
      <c r="P398" s="576">
        <v>2.4433437784291918</v>
      </c>
      <c r="Q398" s="564">
        <v>9.2969230769230755</v>
      </c>
    </row>
    <row r="399" spans="1:17" ht="14.4" customHeight="1" x14ac:dyDescent="0.3">
      <c r="A399" s="559" t="s">
        <v>2180</v>
      </c>
      <c r="B399" s="560" t="s">
        <v>816</v>
      </c>
      <c r="C399" s="560" t="s">
        <v>1958</v>
      </c>
      <c r="D399" s="560" t="s">
        <v>1987</v>
      </c>
      <c r="E399" s="560" t="s">
        <v>1988</v>
      </c>
      <c r="F399" s="563"/>
      <c r="G399" s="563"/>
      <c r="H399" s="563"/>
      <c r="I399" s="563"/>
      <c r="J399" s="563">
        <v>2000</v>
      </c>
      <c r="K399" s="563">
        <v>12380</v>
      </c>
      <c r="L399" s="563"/>
      <c r="M399" s="563">
        <v>6.19</v>
      </c>
      <c r="N399" s="563"/>
      <c r="O399" s="563"/>
      <c r="P399" s="576"/>
      <c r="Q399" s="564"/>
    </row>
    <row r="400" spans="1:17" ht="14.4" customHeight="1" x14ac:dyDescent="0.3">
      <c r="A400" s="559" t="s">
        <v>2180</v>
      </c>
      <c r="B400" s="560" t="s">
        <v>816</v>
      </c>
      <c r="C400" s="560" t="s">
        <v>1958</v>
      </c>
      <c r="D400" s="560" t="s">
        <v>1995</v>
      </c>
      <c r="E400" s="560" t="s">
        <v>1996</v>
      </c>
      <c r="F400" s="563">
        <v>2</v>
      </c>
      <c r="G400" s="563">
        <v>4190.0599999999995</v>
      </c>
      <c r="H400" s="563">
        <v>1</v>
      </c>
      <c r="I400" s="563">
        <v>2095.0299999999997</v>
      </c>
      <c r="J400" s="563">
        <v>8</v>
      </c>
      <c r="K400" s="563">
        <v>17411.38</v>
      </c>
      <c r="L400" s="563">
        <v>4.1554011159744739</v>
      </c>
      <c r="M400" s="563">
        <v>2176.4225000000001</v>
      </c>
      <c r="N400" s="563">
        <v>7</v>
      </c>
      <c r="O400" s="563">
        <v>15954.94</v>
      </c>
      <c r="P400" s="576">
        <v>3.8078070481090971</v>
      </c>
      <c r="Q400" s="564">
        <v>2279.2771428571427</v>
      </c>
    </row>
    <row r="401" spans="1:17" ht="14.4" customHeight="1" x14ac:dyDescent="0.3">
      <c r="A401" s="559" t="s">
        <v>2180</v>
      </c>
      <c r="B401" s="560" t="s">
        <v>816</v>
      </c>
      <c r="C401" s="560" t="s">
        <v>1958</v>
      </c>
      <c r="D401" s="560" t="s">
        <v>1999</v>
      </c>
      <c r="E401" s="560" t="s">
        <v>2000</v>
      </c>
      <c r="F401" s="563">
        <v>14105</v>
      </c>
      <c r="G401" s="563">
        <v>32231.1</v>
      </c>
      <c r="H401" s="563">
        <v>1</v>
      </c>
      <c r="I401" s="563">
        <v>2.2850833037929812</v>
      </c>
      <c r="J401" s="563">
        <v>12652</v>
      </c>
      <c r="K401" s="563">
        <v>38034.9</v>
      </c>
      <c r="L401" s="563">
        <v>1.1800683191079424</v>
      </c>
      <c r="M401" s="563">
        <v>3.0062361681947518</v>
      </c>
      <c r="N401" s="563">
        <v>11693</v>
      </c>
      <c r="O401" s="563">
        <v>36543.800000000003</v>
      </c>
      <c r="P401" s="576">
        <v>1.1338055480576215</v>
      </c>
      <c r="Q401" s="564">
        <v>3.125271529975199</v>
      </c>
    </row>
    <row r="402" spans="1:17" ht="14.4" customHeight="1" x14ac:dyDescent="0.3">
      <c r="A402" s="559" t="s">
        <v>2180</v>
      </c>
      <c r="B402" s="560" t="s">
        <v>816</v>
      </c>
      <c r="C402" s="560" t="s">
        <v>1958</v>
      </c>
      <c r="D402" s="560" t="s">
        <v>2003</v>
      </c>
      <c r="E402" s="560" t="s">
        <v>2004</v>
      </c>
      <c r="F402" s="563"/>
      <c r="G402" s="563"/>
      <c r="H402" s="563"/>
      <c r="I402" s="563"/>
      <c r="J402" s="563"/>
      <c r="K402" s="563"/>
      <c r="L402" s="563"/>
      <c r="M402" s="563"/>
      <c r="N402" s="563">
        <v>220</v>
      </c>
      <c r="O402" s="563">
        <v>51667</v>
      </c>
      <c r="P402" s="576"/>
      <c r="Q402" s="564">
        <v>234.85</v>
      </c>
    </row>
    <row r="403" spans="1:17" ht="14.4" customHeight="1" x14ac:dyDescent="0.3">
      <c r="A403" s="559" t="s">
        <v>2180</v>
      </c>
      <c r="B403" s="560" t="s">
        <v>816</v>
      </c>
      <c r="C403" s="560" t="s">
        <v>1958</v>
      </c>
      <c r="D403" s="560" t="s">
        <v>2007</v>
      </c>
      <c r="E403" s="560" t="s">
        <v>2008</v>
      </c>
      <c r="F403" s="563">
        <v>27052</v>
      </c>
      <c r="G403" s="563">
        <v>894892.25</v>
      </c>
      <c r="H403" s="563">
        <v>1</v>
      </c>
      <c r="I403" s="563">
        <v>33.080446917048647</v>
      </c>
      <c r="J403" s="563">
        <v>37408</v>
      </c>
      <c r="K403" s="563">
        <v>1206910.06</v>
      </c>
      <c r="L403" s="563">
        <v>1.3486652275734872</v>
      </c>
      <c r="M403" s="563">
        <v>32.26342119332763</v>
      </c>
      <c r="N403" s="563">
        <v>17925</v>
      </c>
      <c r="O403" s="563">
        <v>594939.61</v>
      </c>
      <c r="P403" s="576">
        <v>0.66481703244161516</v>
      </c>
      <c r="Q403" s="564">
        <v>33.190494281729428</v>
      </c>
    </row>
    <row r="404" spans="1:17" ht="14.4" customHeight="1" x14ac:dyDescent="0.3">
      <c r="A404" s="559" t="s">
        <v>2180</v>
      </c>
      <c r="B404" s="560" t="s">
        <v>816</v>
      </c>
      <c r="C404" s="560" t="s">
        <v>2026</v>
      </c>
      <c r="D404" s="560" t="s">
        <v>2031</v>
      </c>
      <c r="E404" s="560" t="s">
        <v>2032</v>
      </c>
      <c r="F404" s="563"/>
      <c r="G404" s="563"/>
      <c r="H404" s="563"/>
      <c r="I404" s="563"/>
      <c r="J404" s="563">
        <v>1</v>
      </c>
      <c r="K404" s="563">
        <v>34</v>
      </c>
      <c r="L404" s="563"/>
      <c r="M404" s="563">
        <v>34</v>
      </c>
      <c r="N404" s="563"/>
      <c r="O404" s="563"/>
      <c r="P404" s="576"/>
      <c r="Q404" s="564"/>
    </row>
    <row r="405" spans="1:17" ht="14.4" customHeight="1" x14ac:dyDescent="0.3">
      <c r="A405" s="559" t="s">
        <v>2180</v>
      </c>
      <c r="B405" s="560" t="s">
        <v>816</v>
      </c>
      <c r="C405" s="560" t="s">
        <v>2026</v>
      </c>
      <c r="D405" s="560" t="s">
        <v>2035</v>
      </c>
      <c r="E405" s="560" t="s">
        <v>2036</v>
      </c>
      <c r="F405" s="563">
        <v>22</v>
      </c>
      <c r="G405" s="563">
        <v>28182</v>
      </c>
      <c r="H405" s="563">
        <v>1</v>
      </c>
      <c r="I405" s="563">
        <v>1281</v>
      </c>
      <c r="J405" s="563">
        <v>19</v>
      </c>
      <c r="K405" s="563">
        <v>24377</v>
      </c>
      <c r="L405" s="563">
        <v>0.86498474203392239</v>
      </c>
      <c r="M405" s="563">
        <v>1283</v>
      </c>
      <c r="N405" s="563">
        <v>17</v>
      </c>
      <c r="O405" s="563">
        <v>21862</v>
      </c>
      <c r="P405" s="576">
        <v>0.77574338230075934</v>
      </c>
      <c r="Q405" s="564">
        <v>1286</v>
      </c>
    </row>
    <row r="406" spans="1:17" ht="14.4" customHeight="1" x14ac:dyDescent="0.3">
      <c r="A406" s="559" t="s">
        <v>2180</v>
      </c>
      <c r="B406" s="560" t="s">
        <v>816</v>
      </c>
      <c r="C406" s="560" t="s">
        <v>2026</v>
      </c>
      <c r="D406" s="560" t="s">
        <v>2037</v>
      </c>
      <c r="E406" s="560" t="s">
        <v>2038</v>
      </c>
      <c r="F406" s="563">
        <v>44</v>
      </c>
      <c r="G406" s="563">
        <v>76956</v>
      </c>
      <c r="H406" s="563">
        <v>1</v>
      </c>
      <c r="I406" s="563">
        <v>1749</v>
      </c>
      <c r="J406" s="563">
        <v>39</v>
      </c>
      <c r="K406" s="563">
        <v>68289</v>
      </c>
      <c r="L406" s="563">
        <v>0.88737720255730546</v>
      </c>
      <c r="M406" s="563">
        <v>1751</v>
      </c>
      <c r="N406" s="563">
        <v>30</v>
      </c>
      <c r="O406" s="563">
        <v>52620</v>
      </c>
      <c r="P406" s="576">
        <v>0.68376734757523783</v>
      </c>
      <c r="Q406" s="564">
        <v>1754</v>
      </c>
    </row>
    <row r="407" spans="1:17" ht="14.4" customHeight="1" x14ac:dyDescent="0.3">
      <c r="A407" s="559" t="s">
        <v>2180</v>
      </c>
      <c r="B407" s="560" t="s">
        <v>816</v>
      </c>
      <c r="C407" s="560" t="s">
        <v>2026</v>
      </c>
      <c r="D407" s="560" t="s">
        <v>2045</v>
      </c>
      <c r="E407" s="560" t="s">
        <v>2046</v>
      </c>
      <c r="F407" s="563">
        <v>2</v>
      </c>
      <c r="G407" s="563">
        <v>1302</v>
      </c>
      <c r="H407" s="563">
        <v>1</v>
      </c>
      <c r="I407" s="563">
        <v>651</v>
      </c>
      <c r="J407" s="563">
        <v>8</v>
      </c>
      <c r="K407" s="563">
        <v>5224</v>
      </c>
      <c r="L407" s="563">
        <v>4.0122887864823351</v>
      </c>
      <c r="M407" s="563">
        <v>653</v>
      </c>
      <c r="N407" s="563">
        <v>7</v>
      </c>
      <c r="O407" s="563">
        <v>4578</v>
      </c>
      <c r="P407" s="576">
        <v>3.5161290322580645</v>
      </c>
      <c r="Q407" s="564">
        <v>654</v>
      </c>
    </row>
    <row r="408" spans="1:17" ht="14.4" customHeight="1" x14ac:dyDescent="0.3">
      <c r="A408" s="559" t="s">
        <v>2180</v>
      </c>
      <c r="B408" s="560" t="s">
        <v>816</v>
      </c>
      <c r="C408" s="560" t="s">
        <v>2026</v>
      </c>
      <c r="D408" s="560" t="s">
        <v>2047</v>
      </c>
      <c r="E408" s="560" t="s">
        <v>2048</v>
      </c>
      <c r="F408" s="563">
        <v>16</v>
      </c>
      <c r="G408" s="563">
        <v>29344</v>
      </c>
      <c r="H408" s="563">
        <v>1</v>
      </c>
      <c r="I408" s="563">
        <v>1834</v>
      </c>
      <c r="J408" s="563">
        <v>30</v>
      </c>
      <c r="K408" s="563">
        <v>55080</v>
      </c>
      <c r="L408" s="563">
        <v>1.8770447110141766</v>
      </c>
      <c r="M408" s="563">
        <v>1836</v>
      </c>
      <c r="N408" s="563">
        <v>32</v>
      </c>
      <c r="O408" s="563">
        <v>58880</v>
      </c>
      <c r="P408" s="576">
        <v>2.0065430752453652</v>
      </c>
      <c r="Q408" s="564">
        <v>1840</v>
      </c>
    </row>
    <row r="409" spans="1:17" ht="14.4" customHeight="1" x14ac:dyDescent="0.3">
      <c r="A409" s="559" t="s">
        <v>2180</v>
      </c>
      <c r="B409" s="560" t="s">
        <v>816</v>
      </c>
      <c r="C409" s="560" t="s">
        <v>2026</v>
      </c>
      <c r="D409" s="560" t="s">
        <v>2053</v>
      </c>
      <c r="E409" s="560" t="s">
        <v>2054</v>
      </c>
      <c r="F409" s="563"/>
      <c r="G409" s="563"/>
      <c r="H409" s="563"/>
      <c r="I409" s="563"/>
      <c r="J409" s="563">
        <v>1</v>
      </c>
      <c r="K409" s="563">
        <v>409</v>
      </c>
      <c r="L409" s="563"/>
      <c r="M409" s="563">
        <v>409</v>
      </c>
      <c r="N409" s="563"/>
      <c r="O409" s="563"/>
      <c r="P409" s="576"/>
      <c r="Q409" s="564"/>
    </row>
    <row r="410" spans="1:17" ht="14.4" customHeight="1" x14ac:dyDescent="0.3">
      <c r="A410" s="559" t="s">
        <v>2180</v>
      </c>
      <c r="B410" s="560" t="s">
        <v>816</v>
      </c>
      <c r="C410" s="560" t="s">
        <v>2026</v>
      </c>
      <c r="D410" s="560" t="s">
        <v>2057</v>
      </c>
      <c r="E410" s="560" t="s">
        <v>2058</v>
      </c>
      <c r="F410" s="563">
        <v>6</v>
      </c>
      <c r="G410" s="563">
        <v>2916</v>
      </c>
      <c r="H410" s="563">
        <v>1</v>
      </c>
      <c r="I410" s="563">
        <v>486</v>
      </c>
      <c r="J410" s="563">
        <v>10</v>
      </c>
      <c r="K410" s="563">
        <v>4860</v>
      </c>
      <c r="L410" s="563">
        <v>1.6666666666666667</v>
      </c>
      <c r="M410" s="563">
        <v>486</v>
      </c>
      <c r="N410" s="563">
        <v>7</v>
      </c>
      <c r="O410" s="563">
        <v>3409</v>
      </c>
      <c r="P410" s="576">
        <v>1.1690672153635118</v>
      </c>
      <c r="Q410" s="564">
        <v>487</v>
      </c>
    </row>
    <row r="411" spans="1:17" ht="14.4" customHeight="1" x14ac:dyDescent="0.3">
      <c r="A411" s="559" t="s">
        <v>2180</v>
      </c>
      <c r="B411" s="560" t="s">
        <v>816</v>
      </c>
      <c r="C411" s="560" t="s">
        <v>2026</v>
      </c>
      <c r="D411" s="560" t="s">
        <v>2071</v>
      </c>
      <c r="E411" s="560" t="s">
        <v>1954</v>
      </c>
      <c r="F411" s="563">
        <v>105</v>
      </c>
      <c r="G411" s="563">
        <v>1734810</v>
      </c>
      <c r="H411" s="563">
        <v>1</v>
      </c>
      <c r="I411" s="563">
        <v>16522</v>
      </c>
      <c r="J411" s="563">
        <v>90</v>
      </c>
      <c r="K411" s="563">
        <v>1267116</v>
      </c>
      <c r="L411" s="563">
        <v>0.73040621163124497</v>
      </c>
      <c r="M411" s="563">
        <v>14079.066666666668</v>
      </c>
      <c r="N411" s="563"/>
      <c r="O411" s="563"/>
      <c r="P411" s="576"/>
      <c r="Q411" s="564"/>
    </row>
    <row r="412" spans="1:17" ht="14.4" customHeight="1" x14ac:dyDescent="0.3">
      <c r="A412" s="559" t="s">
        <v>2180</v>
      </c>
      <c r="B412" s="560" t="s">
        <v>816</v>
      </c>
      <c r="C412" s="560" t="s">
        <v>2026</v>
      </c>
      <c r="D412" s="560" t="s">
        <v>2074</v>
      </c>
      <c r="E412" s="560" t="s">
        <v>2075</v>
      </c>
      <c r="F412" s="563"/>
      <c r="G412" s="563"/>
      <c r="H412" s="563"/>
      <c r="I412" s="563"/>
      <c r="J412" s="563"/>
      <c r="K412" s="563"/>
      <c r="L412" s="563"/>
      <c r="M412" s="563"/>
      <c r="N412" s="563">
        <v>1</v>
      </c>
      <c r="O412" s="563">
        <v>2535</v>
      </c>
      <c r="P412" s="576"/>
      <c r="Q412" s="564">
        <v>2535</v>
      </c>
    </row>
    <row r="413" spans="1:17" ht="14.4" customHeight="1" x14ac:dyDescent="0.3">
      <c r="A413" s="559" t="s">
        <v>2180</v>
      </c>
      <c r="B413" s="560" t="s">
        <v>816</v>
      </c>
      <c r="C413" s="560" t="s">
        <v>2026</v>
      </c>
      <c r="D413" s="560" t="s">
        <v>2080</v>
      </c>
      <c r="E413" s="560" t="s">
        <v>2081</v>
      </c>
      <c r="F413" s="563">
        <v>1</v>
      </c>
      <c r="G413" s="563">
        <v>162</v>
      </c>
      <c r="H413" s="563">
        <v>1</v>
      </c>
      <c r="I413" s="563">
        <v>162</v>
      </c>
      <c r="J413" s="563">
        <v>1</v>
      </c>
      <c r="K413" s="563">
        <v>162</v>
      </c>
      <c r="L413" s="563">
        <v>1</v>
      </c>
      <c r="M413" s="563">
        <v>162</v>
      </c>
      <c r="N413" s="563"/>
      <c r="O413" s="563"/>
      <c r="P413" s="576"/>
      <c r="Q413" s="564"/>
    </row>
    <row r="414" spans="1:17" ht="14.4" customHeight="1" x14ac:dyDescent="0.3">
      <c r="A414" s="559" t="s">
        <v>2180</v>
      </c>
      <c r="B414" s="560" t="s">
        <v>816</v>
      </c>
      <c r="C414" s="560" t="s">
        <v>2026</v>
      </c>
      <c r="D414" s="560" t="s">
        <v>2104</v>
      </c>
      <c r="E414" s="560" t="s">
        <v>2105</v>
      </c>
      <c r="F414" s="563">
        <v>2</v>
      </c>
      <c r="G414" s="563">
        <v>32466</v>
      </c>
      <c r="H414" s="563">
        <v>1</v>
      </c>
      <c r="I414" s="563">
        <v>16233</v>
      </c>
      <c r="J414" s="563"/>
      <c r="K414" s="563"/>
      <c r="L414" s="563"/>
      <c r="M414" s="563"/>
      <c r="N414" s="563"/>
      <c r="O414" s="563"/>
      <c r="P414" s="576"/>
      <c r="Q414" s="564"/>
    </row>
    <row r="415" spans="1:17" ht="14.4" customHeight="1" x14ac:dyDescent="0.3">
      <c r="A415" s="559" t="s">
        <v>2180</v>
      </c>
      <c r="B415" s="560" t="s">
        <v>816</v>
      </c>
      <c r="C415" s="560" t="s">
        <v>2026</v>
      </c>
      <c r="D415" s="560" t="s">
        <v>2116</v>
      </c>
      <c r="E415" s="560" t="s">
        <v>2117</v>
      </c>
      <c r="F415" s="563"/>
      <c r="G415" s="563"/>
      <c r="H415" s="563"/>
      <c r="I415" s="563"/>
      <c r="J415" s="563">
        <v>2</v>
      </c>
      <c r="K415" s="563">
        <v>3322</v>
      </c>
      <c r="L415" s="563"/>
      <c r="M415" s="563">
        <v>1661</v>
      </c>
      <c r="N415" s="563"/>
      <c r="O415" s="563"/>
      <c r="P415" s="576"/>
      <c r="Q415" s="564"/>
    </row>
    <row r="416" spans="1:17" ht="14.4" customHeight="1" x14ac:dyDescent="0.3">
      <c r="A416" s="559" t="s">
        <v>2180</v>
      </c>
      <c r="B416" s="560" t="s">
        <v>816</v>
      </c>
      <c r="C416" s="560" t="s">
        <v>2026</v>
      </c>
      <c r="D416" s="560" t="s">
        <v>2122</v>
      </c>
      <c r="E416" s="560" t="s">
        <v>2123</v>
      </c>
      <c r="F416" s="563"/>
      <c r="G416" s="563"/>
      <c r="H416" s="563"/>
      <c r="I416" s="563"/>
      <c r="J416" s="563"/>
      <c r="K416" s="563"/>
      <c r="L416" s="563"/>
      <c r="M416" s="563"/>
      <c r="N416" s="563">
        <v>43</v>
      </c>
      <c r="O416" s="563">
        <v>616104</v>
      </c>
      <c r="P416" s="576"/>
      <c r="Q416" s="564">
        <v>14328</v>
      </c>
    </row>
    <row r="417" spans="1:17" ht="14.4" customHeight="1" x14ac:dyDescent="0.3">
      <c r="A417" s="559" t="s">
        <v>442</v>
      </c>
      <c r="B417" s="560" t="s">
        <v>816</v>
      </c>
      <c r="C417" s="560" t="s">
        <v>1941</v>
      </c>
      <c r="D417" s="560" t="s">
        <v>1942</v>
      </c>
      <c r="E417" s="560" t="s">
        <v>1943</v>
      </c>
      <c r="F417" s="563"/>
      <c r="G417" s="563"/>
      <c r="H417" s="563"/>
      <c r="I417" s="563"/>
      <c r="J417" s="563"/>
      <c r="K417" s="563"/>
      <c r="L417" s="563"/>
      <c r="M417" s="563"/>
      <c r="N417" s="563">
        <v>0.55000000000000004</v>
      </c>
      <c r="O417" s="563">
        <v>1087.9100000000001</v>
      </c>
      <c r="P417" s="576"/>
      <c r="Q417" s="564">
        <v>1978.0181818181818</v>
      </c>
    </row>
    <row r="418" spans="1:17" ht="14.4" customHeight="1" x14ac:dyDescent="0.3">
      <c r="A418" s="559" t="s">
        <v>442</v>
      </c>
      <c r="B418" s="560" t="s">
        <v>816</v>
      </c>
      <c r="C418" s="560" t="s">
        <v>1941</v>
      </c>
      <c r="D418" s="560" t="s">
        <v>1946</v>
      </c>
      <c r="E418" s="560" t="s">
        <v>1943</v>
      </c>
      <c r="F418" s="563"/>
      <c r="G418" s="563"/>
      <c r="H418" s="563"/>
      <c r="I418" s="563"/>
      <c r="J418" s="563">
        <v>0.2</v>
      </c>
      <c r="K418" s="563">
        <v>196.08</v>
      </c>
      <c r="L418" s="563"/>
      <c r="M418" s="563">
        <v>980.4</v>
      </c>
      <c r="N418" s="563"/>
      <c r="O418" s="563"/>
      <c r="P418" s="576"/>
      <c r="Q418" s="564"/>
    </row>
    <row r="419" spans="1:17" ht="14.4" customHeight="1" x14ac:dyDescent="0.3">
      <c r="A419" s="559" t="s">
        <v>442</v>
      </c>
      <c r="B419" s="560" t="s">
        <v>816</v>
      </c>
      <c r="C419" s="560" t="s">
        <v>1941</v>
      </c>
      <c r="D419" s="560" t="s">
        <v>1949</v>
      </c>
      <c r="E419" s="560" t="s">
        <v>1948</v>
      </c>
      <c r="F419" s="563">
        <v>0.8</v>
      </c>
      <c r="G419" s="563">
        <v>1026.72</v>
      </c>
      <c r="H419" s="563">
        <v>1</v>
      </c>
      <c r="I419" s="563">
        <v>1283.3999999999999</v>
      </c>
      <c r="J419" s="563">
        <v>0.2</v>
      </c>
      <c r="K419" s="563">
        <v>216.53</v>
      </c>
      <c r="L419" s="563">
        <v>0.21089488857721678</v>
      </c>
      <c r="M419" s="563">
        <v>1082.6499999999999</v>
      </c>
      <c r="N419" s="563">
        <v>1.4000000000000001</v>
      </c>
      <c r="O419" s="563">
        <v>1519.51</v>
      </c>
      <c r="P419" s="576">
        <v>1.4799653264765467</v>
      </c>
      <c r="Q419" s="564">
        <v>1085.3642857142856</v>
      </c>
    </row>
    <row r="420" spans="1:17" ht="14.4" customHeight="1" x14ac:dyDescent="0.3">
      <c r="A420" s="559" t="s">
        <v>442</v>
      </c>
      <c r="B420" s="560" t="s">
        <v>816</v>
      </c>
      <c r="C420" s="560" t="s">
        <v>1941</v>
      </c>
      <c r="D420" s="560" t="s">
        <v>1950</v>
      </c>
      <c r="E420" s="560" t="s">
        <v>1948</v>
      </c>
      <c r="F420" s="563">
        <v>5.1999999999999993</v>
      </c>
      <c r="G420" s="563">
        <v>12105.130000000001</v>
      </c>
      <c r="H420" s="563">
        <v>1</v>
      </c>
      <c r="I420" s="563">
        <v>2327.9096153846158</v>
      </c>
      <c r="J420" s="563">
        <v>11.649999999999999</v>
      </c>
      <c r="K420" s="563">
        <v>25226.000000000004</v>
      </c>
      <c r="L420" s="563">
        <v>2.0839098795304141</v>
      </c>
      <c r="M420" s="563">
        <v>2165.3218884120179</v>
      </c>
      <c r="N420" s="563">
        <v>8.8000000000000007</v>
      </c>
      <c r="O420" s="563">
        <v>19163.080000000002</v>
      </c>
      <c r="P420" s="576">
        <v>1.5830544570772886</v>
      </c>
      <c r="Q420" s="564">
        <v>2177.6227272727274</v>
      </c>
    </row>
    <row r="421" spans="1:17" ht="14.4" customHeight="1" x14ac:dyDescent="0.3">
      <c r="A421" s="559" t="s">
        <v>442</v>
      </c>
      <c r="B421" s="560" t="s">
        <v>816</v>
      </c>
      <c r="C421" s="560" t="s">
        <v>1941</v>
      </c>
      <c r="D421" s="560" t="s">
        <v>1951</v>
      </c>
      <c r="E421" s="560" t="s">
        <v>1952</v>
      </c>
      <c r="F421" s="563">
        <v>0.44999999999999996</v>
      </c>
      <c r="G421" s="563">
        <v>465.03</v>
      </c>
      <c r="H421" s="563">
        <v>1</v>
      </c>
      <c r="I421" s="563">
        <v>1033.4000000000001</v>
      </c>
      <c r="J421" s="563">
        <v>1.4499999999999997</v>
      </c>
      <c r="K421" s="563">
        <v>1358.0700000000002</v>
      </c>
      <c r="L421" s="563">
        <v>2.9203922327591774</v>
      </c>
      <c r="M421" s="563">
        <v>936.60000000000025</v>
      </c>
      <c r="N421" s="563">
        <v>1.05</v>
      </c>
      <c r="O421" s="563">
        <v>991.63</v>
      </c>
      <c r="P421" s="576">
        <v>2.1324000602111695</v>
      </c>
      <c r="Q421" s="564">
        <v>944.40952380952376</v>
      </c>
    </row>
    <row r="422" spans="1:17" ht="14.4" customHeight="1" x14ac:dyDescent="0.3">
      <c r="A422" s="559" t="s">
        <v>442</v>
      </c>
      <c r="B422" s="560" t="s">
        <v>816</v>
      </c>
      <c r="C422" s="560" t="s">
        <v>1958</v>
      </c>
      <c r="D422" s="560" t="s">
        <v>1961</v>
      </c>
      <c r="E422" s="560" t="s">
        <v>1962</v>
      </c>
      <c r="F422" s="563">
        <v>18512</v>
      </c>
      <c r="G422" s="563">
        <v>23235.86</v>
      </c>
      <c r="H422" s="563">
        <v>1</v>
      </c>
      <c r="I422" s="563">
        <v>1.2551782627484875</v>
      </c>
      <c r="J422" s="563">
        <v>18380</v>
      </c>
      <c r="K422" s="563">
        <v>34240.399999999994</v>
      </c>
      <c r="L422" s="563">
        <v>1.4736015796273516</v>
      </c>
      <c r="M422" s="563">
        <v>1.862916213275299</v>
      </c>
      <c r="N422" s="563">
        <v>16595</v>
      </c>
      <c r="O422" s="563">
        <v>31948.5</v>
      </c>
      <c r="P422" s="576">
        <v>1.3749652476818159</v>
      </c>
      <c r="Q422" s="564">
        <v>1.925188309731847</v>
      </c>
    </row>
    <row r="423" spans="1:17" ht="14.4" customHeight="1" x14ac:dyDescent="0.3">
      <c r="A423" s="559" t="s">
        <v>442</v>
      </c>
      <c r="B423" s="560" t="s">
        <v>816</v>
      </c>
      <c r="C423" s="560" t="s">
        <v>1958</v>
      </c>
      <c r="D423" s="560" t="s">
        <v>1965</v>
      </c>
      <c r="E423" s="560" t="s">
        <v>1966</v>
      </c>
      <c r="F423" s="563">
        <v>370</v>
      </c>
      <c r="G423" s="563">
        <v>1683.5</v>
      </c>
      <c r="H423" s="563">
        <v>1</v>
      </c>
      <c r="I423" s="563">
        <v>4.55</v>
      </c>
      <c r="J423" s="563">
        <v>-180</v>
      </c>
      <c r="K423" s="563">
        <v>-844.2</v>
      </c>
      <c r="L423" s="563">
        <v>-0.50145530145530148</v>
      </c>
      <c r="M423" s="563">
        <v>4.6900000000000004</v>
      </c>
      <c r="N423" s="563"/>
      <c r="O423" s="563"/>
      <c r="P423" s="576"/>
      <c r="Q423" s="564"/>
    </row>
    <row r="424" spans="1:17" ht="14.4" customHeight="1" x14ac:dyDescent="0.3">
      <c r="A424" s="559" t="s">
        <v>442</v>
      </c>
      <c r="B424" s="560" t="s">
        <v>816</v>
      </c>
      <c r="C424" s="560" t="s">
        <v>1958</v>
      </c>
      <c r="D424" s="560" t="s">
        <v>1973</v>
      </c>
      <c r="E424" s="560" t="s">
        <v>1974</v>
      </c>
      <c r="F424" s="563">
        <v>800</v>
      </c>
      <c r="G424" s="563">
        <v>4240</v>
      </c>
      <c r="H424" s="563">
        <v>1</v>
      </c>
      <c r="I424" s="563">
        <v>5.3</v>
      </c>
      <c r="J424" s="563">
        <v>1600</v>
      </c>
      <c r="K424" s="563">
        <v>8672</v>
      </c>
      <c r="L424" s="563">
        <v>2.0452830188679245</v>
      </c>
      <c r="M424" s="563">
        <v>5.42</v>
      </c>
      <c r="N424" s="563">
        <v>800</v>
      </c>
      <c r="O424" s="563">
        <v>4448</v>
      </c>
      <c r="P424" s="576">
        <v>1.0490566037735849</v>
      </c>
      <c r="Q424" s="564">
        <v>5.56</v>
      </c>
    </row>
    <row r="425" spans="1:17" ht="14.4" customHeight="1" x14ac:dyDescent="0.3">
      <c r="A425" s="559" t="s">
        <v>442</v>
      </c>
      <c r="B425" s="560" t="s">
        <v>816</v>
      </c>
      <c r="C425" s="560" t="s">
        <v>1958</v>
      </c>
      <c r="D425" s="560" t="s">
        <v>1983</v>
      </c>
      <c r="E425" s="560" t="s">
        <v>1984</v>
      </c>
      <c r="F425" s="563">
        <v>13395.529999999999</v>
      </c>
      <c r="G425" s="563">
        <v>538989.19999999995</v>
      </c>
      <c r="H425" s="563">
        <v>1</v>
      </c>
      <c r="I425" s="563">
        <v>40.236496801544995</v>
      </c>
      <c r="J425" s="563">
        <v>14803.880000000001</v>
      </c>
      <c r="K425" s="563">
        <v>619707.39</v>
      </c>
      <c r="L425" s="563">
        <v>1.1497584552714601</v>
      </c>
      <c r="M425" s="563">
        <v>41.861146537259152</v>
      </c>
      <c r="N425" s="563">
        <v>14506.45</v>
      </c>
      <c r="O425" s="563">
        <v>516606.54</v>
      </c>
      <c r="P425" s="576">
        <v>0.95847289704506144</v>
      </c>
      <c r="Q425" s="564">
        <v>35.612195954213469</v>
      </c>
    </row>
    <row r="426" spans="1:17" ht="14.4" customHeight="1" x14ac:dyDescent="0.3">
      <c r="A426" s="559" t="s">
        <v>442</v>
      </c>
      <c r="B426" s="560" t="s">
        <v>816</v>
      </c>
      <c r="C426" s="560" t="s">
        <v>1958</v>
      </c>
      <c r="D426" s="560" t="s">
        <v>2181</v>
      </c>
      <c r="E426" s="560" t="s">
        <v>2182</v>
      </c>
      <c r="F426" s="563"/>
      <c r="G426" s="563"/>
      <c r="H426" s="563"/>
      <c r="I426" s="563"/>
      <c r="J426" s="563"/>
      <c r="K426" s="563"/>
      <c r="L426" s="563"/>
      <c r="M426" s="563"/>
      <c r="N426" s="563">
        <v>110</v>
      </c>
      <c r="O426" s="563">
        <v>189.2</v>
      </c>
      <c r="P426" s="576"/>
      <c r="Q426" s="564">
        <v>1.72</v>
      </c>
    </row>
    <row r="427" spans="1:17" ht="14.4" customHeight="1" x14ac:dyDescent="0.3">
      <c r="A427" s="559" t="s">
        <v>442</v>
      </c>
      <c r="B427" s="560" t="s">
        <v>816</v>
      </c>
      <c r="C427" s="560" t="s">
        <v>1958</v>
      </c>
      <c r="D427" s="560" t="s">
        <v>1995</v>
      </c>
      <c r="E427" s="560" t="s">
        <v>1996</v>
      </c>
      <c r="F427" s="563">
        <v>1</v>
      </c>
      <c r="G427" s="563">
        <v>2054.9699999999998</v>
      </c>
      <c r="H427" s="563">
        <v>1</v>
      </c>
      <c r="I427" s="563">
        <v>2054.9699999999998</v>
      </c>
      <c r="J427" s="563"/>
      <c r="K427" s="563"/>
      <c r="L427" s="563"/>
      <c r="M427" s="563"/>
      <c r="N427" s="563"/>
      <c r="O427" s="563"/>
      <c r="P427" s="576"/>
      <c r="Q427" s="564"/>
    </row>
    <row r="428" spans="1:17" ht="14.4" customHeight="1" x14ac:dyDescent="0.3">
      <c r="A428" s="559" t="s">
        <v>442</v>
      </c>
      <c r="B428" s="560" t="s">
        <v>816</v>
      </c>
      <c r="C428" s="560" t="s">
        <v>1958</v>
      </c>
      <c r="D428" s="560" t="s">
        <v>1999</v>
      </c>
      <c r="E428" s="560" t="s">
        <v>2000</v>
      </c>
      <c r="F428" s="563"/>
      <c r="G428" s="563"/>
      <c r="H428" s="563"/>
      <c r="I428" s="563"/>
      <c r="J428" s="563">
        <v>1453</v>
      </c>
      <c r="K428" s="563">
        <v>4444.1499999999996</v>
      </c>
      <c r="L428" s="563"/>
      <c r="M428" s="563">
        <v>3.0586028905712315</v>
      </c>
      <c r="N428" s="563"/>
      <c r="O428" s="563"/>
      <c r="P428" s="576"/>
      <c r="Q428" s="564"/>
    </row>
    <row r="429" spans="1:17" ht="14.4" customHeight="1" x14ac:dyDescent="0.3">
      <c r="A429" s="559" t="s">
        <v>442</v>
      </c>
      <c r="B429" s="560" t="s">
        <v>816</v>
      </c>
      <c r="C429" s="560" t="s">
        <v>1958</v>
      </c>
      <c r="D429" s="560" t="s">
        <v>2183</v>
      </c>
      <c r="E429" s="560" t="s">
        <v>2184</v>
      </c>
      <c r="F429" s="563">
        <v>10</v>
      </c>
      <c r="G429" s="563">
        <v>227.1</v>
      </c>
      <c r="H429" s="563">
        <v>1</v>
      </c>
      <c r="I429" s="563">
        <v>22.71</v>
      </c>
      <c r="J429" s="563"/>
      <c r="K429" s="563"/>
      <c r="L429" s="563"/>
      <c r="M429" s="563"/>
      <c r="N429" s="563"/>
      <c r="O429" s="563"/>
      <c r="P429" s="576"/>
      <c r="Q429" s="564"/>
    </row>
    <row r="430" spans="1:17" ht="14.4" customHeight="1" x14ac:dyDescent="0.3">
      <c r="A430" s="559" t="s">
        <v>442</v>
      </c>
      <c r="B430" s="560" t="s">
        <v>816</v>
      </c>
      <c r="C430" s="560" t="s">
        <v>1958</v>
      </c>
      <c r="D430" s="560" t="s">
        <v>2003</v>
      </c>
      <c r="E430" s="560" t="s">
        <v>2004</v>
      </c>
      <c r="F430" s="563">
        <v>150</v>
      </c>
      <c r="G430" s="563">
        <v>33861</v>
      </c>
      <c r="H430" s="563">
        <v>1</v>
      </c>
      <c r="I430" s="563">
        <v>225.74</v>
      </c>
      <c r="J430" s="563"/>
      <c r="K430" s="563"/>
      <c r="L430" s="563"/>
      <c r="M430" s="563"/>
      <c r="N430" s="563"/>
      <c r="O430" s="563"/>
      <c r="P430" s="576"/>
      <c r="Q430" s="564"/>
    </row>
    <row r="431" spans="1:17" ht="14.4" customHeight="1" x14ac:dyDescent="0.3">
      <c r="A431" s="559" t="s">
        <v>442</v>
      </c>
      <c r="B431" s="560" t="s">
        <v>816</v>
      </c>
      <c r="C431" s="560" t="s">
        <v>1958</v>
      </c>
      <c r="D431" s="560" t="s">
        <v>2007</v>
      </c>
      <c r="E431" s="560" t="s">
        <v>2008</v>
      </c>
      <c r="F431" s="563">
        <v>7163</v>
      </c>
      <c r="G431" s="563">
        <v>242326.83000000002</v>
      </c>
      <c r="H431" s="563">
        <v>1</v>
      </c>
      <c r="I431" s="563">
        <v>33.830354600027924</v>
      </c>
      <c r="J431" s="563">
        <v>13750</v>
      </c>
      <c r="K431" s="563">
        <v>441548.86</v>
      </c>
      <c r="L431" s="563">
        <v>1.8221212236383397</v>
      </c>
      <c r="M431" s="563">
        <v>32.112644363636363</v>
      </c>
      <c r="N431" s="563">
        <v>14000</v>
      </c>
      <c r="O431" s="563">
        <v>465426.65</v>
      </c>
      <c r="P431" s="576">
        <v>1.9206567015299132</v>
      </c>
      <c r="Q431" s="564">
        <v>33.244760714285718</v>
      </c>
    </row>
    <row r="432" spans="1:17" ht="14.4" customHeight="1" x14ac:dyDescent="0.3">
      <c r="A432" s="559" t="s">
        <v>442</v>
      </c>
      <c r="B432" s="560" t="s">
        <v>816</v>
      </c>
      <c r="C432" s="560" t="s">
        <v>1958</v>
      </c>
      <c r="D432" s="560" t="s">
        <v>2185</v>
      </c>
      <c r="E432" s="560" t="s">
        <v>2186</v>
      </c>
      <c r="F432" s="563">
        <v>0</v>
      </c>
      <c r="G432" s="563">
        <v>0</v>
      </c>
      <c r="H432" s="563"/>
      <c r="I432" s="563"/>
      <c r="J432" s="563"/>
      <c r="K432" s="563"/>
      <c r="L432" s="563"/>
      <c r="M432" s="563"/>
      <c r="N432" s="563">
        <v>0</v>
      </c>
      <c r="O432" s="563">
        <v>0</v>
      </c>
      <c r="P432" s="576"/>
      <c r="Q432" s="564"/>
    </row>
    <row r="433" spans="1:17" ht="14.4" customHeight="1" x14ac:dyDescent="0.3">
      <c r="A433" s="559" t="s">
        <v>442</v>
      </c>
      <c r="B433" s="560" t="s">
        <v>816</v>
      </c>
      <c r="C433" s="560" t="s">
        <v>1958</v>
      </c>
      <c r="D433" s="560" t="s">
        <v>2015</v>
      </c>
      <c r="E433" s="560" t="s">
        <v>2016</v>
      </c>
      <c r="F433" s="563"/>
      <c r="G433" s="563"/>
      <c r="H433" s="563"/>
      <c r="I433" s="563"/>
      <c r="J433" s="563">
        <v>925</v>
      </c>
      <c r="K433" s="563">
        <v>11528.75</v>
      </c>
      <c r="L433" s="563"/>
      <c r="M433" s="563">
        <v>12.463513513513513</v>
      </c>
      <c r="N433" s="563"/>
      <c r="O433" s="563"/>
      <c r="P433" s="576"/>
      <c r="Q433" s="564"/>
    </row>
    <row r="434" spans="1:17" ht="14.4" customHeight="1" x14ac:dyDescent="0.3">
      <c r="A434" s="559" t="s">
        <v>442</v>
      </c>
      <c r="B434" s="560" t="s">
        <v>816</v>
      </c>
      <c r="C434" s="560" t="s">
        <v>2023</v>
      </c>
      <c r="D434" s="560" t="s">
        <v>2024</v>
      </c>
      <c r="E434" s="560" t="s">
        <v>2025</v>
      </c>
      <c r="F434" s="563"/>
      <c r="G434" s="563"/>
      <c r="H434" s="563"/>
      <c r="I434" s="563"/>
      <c r="J434" s="563">
        <v>2</v>
      </c>
      <c r="K434" s="563">
        <v>1768.64</v>
      </c>
      <c r="L434" s="563"/>
      <c r="M434" s="563">
        <v>884.32</v>
      </c>
      <c r="N434" s="563"/>
      <c r="O434" s="563"/>
      <c r="P434" s="576"/>
      <c r="Q434" s="564"/>
    </row>
    <row r="435" spans="1:17" ht="14.4" customHeight="1" x14ac:dyDescent="0.3">
      <c r="A435" s="559" t="s">
        <v>442</v>
      </c>
      <c r="B435" s="560" t="s">
        <v>816</v>
      </c>
      <c r="C435" s="560" t="s">
        <v>2026</v>
      </c>
      <c r="D435" s="560" t="s">
        <v>2029</v>
      </c>
      <c r="E435" s="560" t="s">
        <v>2030</v>
      </c>
      <c r="F435" s="563">
        <v>1</v>
      </c>
      <c r="G435" s="563">
        <v>0</v>
      </c>
      <c r="H435" s="563"/>
      <c r="I435" s="563">
        <v>0</v>
      </c>
      <c r="J435" s="563">
        <v>1</v>
      </c>
      <c r="K435" s="563">
        <v>0</v>
      </c>
      <c r="L435" s="563"/>
      <c r="M435" s="563">
        <v>0</v>
      </c>
      <c r="N435" s="563"/>
      <c r="O435" s="563"/>
      <c r="P435" s="576"/>
      <c r="Q435" s="564"/>
    </row>
    <row r="436" spans="1:17" ht="14.4" customHeight="1" x14ac:dyDescent="0.3">
      <c r="A436" s="559" t="s">
        <v>442</v>
      </c>
      <c r="B436" s="560" t="s">
        <v>816</v>
      </c>
      <c r="C436" s="560" t="s">
        <v>2026</v>
      </c>
      <c r="D436" s="560" t="s">
        <v>2035</v>
      </c>
      <c r="E436" s="560" t="s">
        <v>2036</v>
      </c>
      <c r="F436" s="563"/>
      <c r="G436" s="563"/>
      <c r="H436" s="563"/>
      <c r="I436" s="563"/>
      <c r="J436" s="563">
        <v>2</v>
      </c>
      <c r="K436" s="563">
        <v>2566</v>
      </c>
      <c r="L436" s="563"/>
      <c r="M436" s="563">
        <v>1283</v>
      </c>
      <c r="N436" s="563"/>
      <c r="O436" s="563"/>
      <c r="P436" s="576"/>
      <c r="Q436" s="564"/>
    </row>
    <row r="437" spans="1:17" ht="14.4" customHeight="1" x14ac:dyDescent="0.3">
      <c r="A437" s="559" t="s">
        <v>442</v>
      </c>
      <c r="B437" s="560" t="s">
        <v>816</v>
      </c>
      <c r="C437" s="560" t="s">
        <v>2026</v>
      </c>
      <c r="D437" s="560" t="s">
        <v>2037</v>
      </c>
      <c r="E437" s="560" t="s">
        <v>2038</v>
      </c>
      <c r="F437" s="563">
        <v>12</v>
      </c>
      <c r="G437" s="563">
        <v>20988</v>
      </c>
      <c r="H437" s="563">
        <v>1</v>
      </c>
      <c r="I437" s="563">
        <v>1749</v>
      </c>
      <c r="J437" s="563">
        <v>66</v>
      </c>
      <c r="K437" s="563">
        <v>115566</v>
      </c>
      <c r="L437" s="563">
        <v>5.5062893081761004</v>
      </c>
      <c r="M437" s="563">
        <v>1751</v>
      </c>
      <c r="N437" s="563">
        <v>92</v>
      </c>
      <c r="O437" s="563">
        <v>161368</v>
      </c>
      <c r="P437" s="576">
        <v>7.6885839527348958</v>
      </c>
      <c r="Q437" s="564">
        <v>1754</v>
      </c>
    </row>
    <row r="438" spans="1:17" ht="14.4" customHeight="1" x14ac:dyDescent="0.3">
      <c r="A438" s="559" t="s">
        <v>442</v>
      </c>
      <c r="B438" s="560" t="s">
        <v>816</v>
      </c>
      <c r="C438" s="560" t="s">
        <v>2026</v>
      </c>
      <c r="D438" s="560" t="s">
        <v>2045</v>
      </c>
      <c r="E438" s="560" t="s">
        <v>2046</v>
      </c>
      <c r="F438" s="563">
        <v>1</v>
      </c>
      <c r="G438" s="563">
        <v>651</v>
      </c>
      <c r="H438" s="563">
        <v>1</v>
      </c>
      <c r="I438" s="563">
        <v>651</v>
      </c>
      <c r="J438" s="563"/>
      <c r="K438" s="563"/>
      <c r="L438" s="563"/>
      <c r="M438" s="563"/>
      <c r="N438" s="563"/>
      <c r="O438" s="563"/>
      <c r="P438" s="576"/>
      <c r="Q438" s="564"/>
    </row>
    <row r="439" spans="1:17" ht="14.4" customHeight="1" x14ac:dyDescent="0.3">
      <c r="A439" s="559" t="s">
        <v>442</v>
      </c>
      <c r="B439" s="560" t="s">
        <v>816</v>
      </c>
      <c r="C439" s="560" t="s">
        <v>2026</v>
      </c>
      <c r="D439" s="560" t="s">
        <v>2049</v>
      </c>
      <c r="E439" s="560" t="s">
        <v>2050</v>
      </c>
      <c r="F439" s="563"/>
      <c r="G439" s="563"/>
      <c r="H439" s="563"/>
      <c r="I439" s="563"/>
      <c r="J439" s="563">
        <v>1</v>
      </c>
      <c r="K439" s="563">
        <v>1166</v>
      </c>
      <c r="L439" s="563"/>
      <c r="M439" s="563">
        <v>1166</v>
      </c>
      <c r="N439" s="563"/>
      <c r="O439" s="563"/>
      <c r="P439" s="576"/>
      <c r="Q439" s="564"/>
    </row>
    <row r="440" spans="1:17" ht="14.4" customHeight="1" x14ac:dyDescent="0.3">
      <c r="A440" s="559" t="s">
        <v>442</v>
      </c>
      <c r="B440" s="560" t="s">
        <v>816</v>
      </c>
      <c r="C440" s="560" t="s">
        <v>2026</v>
      </c>
      <c r="D440" s="560" t="s">
        <v>2055</v>
      </c>
      <c r="E440" s="560" t="s">
        <v>2056</v>
      </c>
      <c r="F440" s="563">
        <v>212</v>
      </c>
      <c r="G440" s="563">
        <v>88404</v>
      </c>
      <c r="H440" s="563">
        <v>1</v>
      </c>
      <c r="I440" s="563">
        <v>417</v>
      </c>
      <c r="J440" s="563">
        <v>214</v>
      </c>
      <c r="K440" s="563">
        <v>89238</v>
      </c>
      <c r="L440" s="563">
        <v>1.0094339622641511</v>
      </c>
      <c r="M440" s="563">
        <v>417</v>
      </c>
      <c r="N440" s="563">
        <v>185</v>
      </c>
      <c r="O440" s="563">
        <v>77330</v>
      </c>
      <c r="P440" s="576">
        <v>0.87473417492421157</v>
      </c>
      <c r="Q440" s="564">
        <v>418</v>
      </c>
    </row>
    <row r="441" spans="1:17" ht="14.4" customHeight="1" x14ac:dyDescent="0.3">
      <c r="A441" s="559" t="s">
        <v>442</v>
      </c>
      <c r="B441" s="560" t="s">
        <v>816</v>
      </c>
      <c r="C441" s="560" t="s">
        <v>2026</v>
      </c>
      <c r="D441" s="560" t="s">
        <v>2057</v>
      </c>
      <c r="E441" s="560" t="s">
        <v>2058</v>
      </c>
      <c r="F441" s="563">
        <v>2</v>
      </c>
      <c r="G441" s="563">
        <v>972</v>
      </c>
      <c r="H441" s="563">
        <v>1</v>
      </c>
      <c r="I441" s="563">
        <v>486</v>
      </c>
      <c r="J441" s="563"/>
      <c r="K441" s="563"/>
      <c r="L441" s="563"/>
      <c r="M441" s="563"/>
      <c r="N441" s="563"/>
      <c r="O441" s="563"/>
      <c r="P441" s="576"/>
      <c r="Q441" s="564"/>
    </row>
    <row r="442" spans="1:17" ht="14.4" customHeight="1" x14ac:dyDescent="0.3">
      <c r="A442" s="559" t="s">
        <v>442</v>
      </c>
      <c r="B442" s="560" t="s">
        <v>816</v>
      </c>
      <c r="C442" s="560" t="s">
        <v>2026</v>
      </c>
      <c r="D442" s="560" t="s">
        <v>2059</v>
      </c>
      <c r="E442" s="560" t="s">
        <v>2060</v>
      </c>
      <c r="F442" s="563">
        <v>1</v>
      </c>
      <c r="G442" s="563">
        <v>1957</v>
      </c>
      <c r="H442" s="563">
        <v>1</v>
      </c>
      <c r="I442" s="563">
        <v>1957</v>
      </c>
      <c r="J442" s="563">
        <v>1</v>
      </c>
      <c r="K442" s="563">
        <v>1961</v>
      </c>
      <c r="L442" s="563">
        <v>1.0020439448134901</v>
      </c>
      <c r="M442" s="563">
        <v>1961</v>
      </c>
      <c r="N442" s="563">
        <v>1</v>
      </c>
      <c r="O442" s="563">
        <v>1965</v>
      </c>
      <c r="P442" s="576">
        <v>1.00408788962698</v>
      </c>
      <c r="Q442" s="564">
        <v>1965</v>
      </c>
    </row>
    <row r="443" spans="1:17" ht="14.4" customHeight="1" x14ac:dyDescent="0.3">
      <c r="A443" s="559" t="s">
        <v>442</v>
      </c>
      <c r="B443" s="560" t="s">
        <v>816</v>
      </c>
      <c r="C443" s="560" t="s">
        <v>2026</v>
      </c>
      <c r="D443" s="560" t="s">
        <v>2071</v>
      </c>
      <c r="E443" s="560" t="s">
        <v>1954</v>
      </c>
      <c r="F443" s="563">
        <v>38</v>
      </c>
      <c r="G443" s="563">
        <v>627836</v>
      </c>
      <c r="H443" s="563">
        <v>1</v>
      </c>
      <c r="I443" s="563">
        <v>16522</v>
      </c>
      <c r="J443" s="563">
        <v>32</v>
      </c>
      <c r="K443" s="563">
        <v>453056</v>
      </c>
      <c r="L443" s="563">
        <v>0.72161519887359116</v>
      </c>
      <c r="M443" s="563">
        <v>14158</v>
      </c>
      <c r="N443" s="563"/>
      <c r="O443" s="563"/>
      <c r="P443" s="576"/>
      <c r="Q443" s="564"/>
    </row>
    <row r="444" spans="1:17" ht="14.4" customHeight="1" x14ac:dyDescent="0.3">
      <c r="A444" s="559" t="s">
        <v>442</v>
      </c>
      <c r="B444" s="560" t="s">
        <v>816</v>
      </c>
      <c r="C444" s="560" t="s">
        <v>2026</v>
      </c>
      <c r="D444" s="560" t="s">
        <v>2074</v>
      </c>
      <c r="E444" s="560" t="s">
        <v>2075</v>
      </c>
      <c r="F444" s="563">
        <v>1</v>
      </c>
      <c r="G444" s="563">
        <v>2525</v>
      </c>
      <c r="H444" s="563">
        <v>1</v>
      </c>
      <c r="I444" s="563">
        <v>2525</v>
      </c>
      <c r="J444" s="563">
        <v>2</v>
      </c>
      <c r="K444" s="563">
        <v>5058</v>
      </c>
      <c r="L444" s="563">
        <v>2.0031683168316832</v>
      </c>
      <c r="M444" s="563">
        <v>2529</v>
      </c>
      <c r="N444" s="563"/>
      <c r="O444" s="563"/>
      <c r="P444" s="576"/>
      <c r="Q444" s="564"/>
    </row>
    <row r="445" spans="1:17" ht="14.4" customHeight="1" x14ac:dyDescent="0.3">
      <c r="A445" s="559" t="s">
        <v>442</v>
      </c>
      <c r="B445" s="560" t="s">
        <v>816</v>
      </c>
      <c r="C445" s="560" t="s">
        <v>2026</v>
      </c>
      <c r="D445" s="560" t="s">
        <v>2082</v>
      </c>
      <c r="E445" s="560" t="s">
        <v>2083</v>
      </c>
      <c r="F445" s="563">
        <v>4</v>
      </c>
      <c r="G445" s="563">
        <v>3852</v>
      </c>
      <c r="H445" s="563">
        <v>1</v>
      </c>
      <c r="I445" s="563">
        <v>963</v>
      </c>
      <c r="J445" s="563">
        <v>12</v>
      </c>
      <c r="K445" s="563">
        <v>11652</v>
      </c>
      <c r="L445" s="563">
        <v>3.0249221183800623</v>
      </c>
      <c r="M445" s="563">
        <v>971</v>
      </c>
      <c r="N445" s="563">
        <v>11</v>
      </c>
      <c r="O445" s="563">
        <v>10802</v>
      </c>
      <c r="P445" s="576">
        <v>2.8042575285565938</v>
      </c>
      <c r="Q445" s="564">
        <v>982</v>
      </c>
    </row>
    <row r="446" spans="1:17" ht="14.4" customHeight="1" x14ac:dyDescent="0.3">
      <c r="A446" s="559" t="s">
        <v>442</v>
      </c>
      <c r="B446" s="560" t="s">
        <v>816</v>
      </c>
      <c r="C446" s="560" t="s">
        <v>2026</v>
      </c>
      <c r="D446" s="560" t="s">
        <v>2088</v>
      </c>
      <c r="E446" s="560" t="s">
        <v>2089</v>
      </c>
      <c r="F446" s="563">
        <v>1</v>
      </c>
      <c r="G446" s="563">
        <v>8486</v>
      </c>
      <c r="H446" s="563">
        <v>1</v>
      </c>
      <c r="I446" s="563">
        <v>8486</v>
      </c>
      <c r="J446" s="563"/>
      <c r="K446" s="563"/>
      <c r="L446" s="563"/>
      <c r="M446" s="563"/>
      <c r="N446" s="563"/>
      <c r="O446" s="563"/>
      <c r="P446" s="576"/>
      <c r="Q446" s="564"/>
    </row>
    <row r="447" spans="1:17" ht="14.4" customHeight="1" x14ac:dyDescent="0.3">
      <c r="A447" s="559" t="s">
        <v>442</v>
      </c>
      <c r="B447" s="560" t="s">
        <v>816</v>
      </c>
      <c r="C447" s="560" t="s">
        <v>2026</v>
      </c>
      <c r="D447" s="560" t="s">
        <v>2102</v>
      </c>
      <c r="E447" s="560" t="s">
        <v>2103</v>
      </c>
      <c r="F447" s="563">
        <v>292</v>
      </c>
      <c r="G447" s="563">
        <v>566188</v>
      </c>
      <c r="H447" s="563">
        <v>1</v>
      </c>
      <c r="I447" s="563">
        <v>1939</v>
      </c>
      <c r="J447" s="563">
        <v>304</v>
      </c>
      <c r="K447" s="563">
        <v>590672</v>
      </c>
      <c r="L447" s="563">
        <v>1.0432435869357881</v>
      </c>
      <c r="M447" s="563">
        <v>1943</v>
      </c>
      <c r="N447" s="563">
        <v>270</v>
      </c>
      <c r="O447" s="563">
        <v>526230</v>
      </c>
      <c r="P447" s="576">
        <v>0.92942626830664021</v>
      </c>
      <c r="Q447" s="564">
        <v>1949</v>
      </c>
    </row>
    <row r="448" spans="1:17" ht="14.4" customHeight="1" x14ac:dyDescent="0.3">
      <c r="A448" s="559" t="s">
        <v>442</v>
      </c>
      <c r="B448" s="560" t="s">
        <v>816</v>
      </c>
      <c r="C448" s="560" t="s">
        <v>2026</v>
      </c>
      <c r="D448" s="560" t="s">
        <v>2122</v>
      </c>
      <c r="E448" s="560" t="s">
        <v>2123</v>
      </c>
      <c r="F448" s="563"/>
      <c r="G448" s="563"/>
      <c r="H448" s="563"/>
      <c r="I448" s="563"/>
      <c r="J448" s="563"/>
      <c r="K448" s="563"/>
      <c r="L448" s="563"/>
      <c r="M448" s="563"/>
      <c r="N448" s="563">
        <v>31</v>
      </c>
      <c r="O448" s="563">
        <v>444168</v>
      </c>
      <c r="P448" s="576"/>
      <c r="Q448" s="564">
        <v>14328</v>
      </c>
    </row>
    <row r="449" spans="1:17" ht="14.4" customHeight="1" x14ac:dyDescent="0.3">
      <c r="A449" s="559" t="s">
        <v>442</v>
      </c>
      <c r="B449" s="560" t="s">
        <v>2187</v>
      </c>
      <c r="C449" s="560" t="s">
        <v>1941</v>
      </c>
      <c r="D449" s="560" t="s">
        <v>2188</v>
      </c>
      <c r="E449" s="560" t="s">
        <v>2189</v>
      </c>
      <c r="F449" s="563">
        <v>3</v>
      </c>
      <c r="G449" s="563">
        <v>1593.95</v>
      </c>
      <c r="H449" s="563">
        <v>1</v>
      </c>
      <c r="I449" s="563">
        <v>531.31666666666672</v>
      </c>
      <c r="J449" s="563"/>
      <c r="K449" s="563"/>
      <c r="L449" s="563"/>
      <c r="M449" s="563"/>
      <c r="N449" s="563">
        <v>1.8</v>
      </c>
      <c r="O449" s="563">
        <v>683.56</v>
      </c>
      <c r="P449" s="576">
        <v>0.42884657611593835</v>
      </c>
      <c r="Q449" s="564">
        <v>379.75555555555553</v>
      </c>
    </row>
    <row r="450" spans="1:17" ht="14.4" customHeight="1" x14ac:dyDescent="0.3">
      <c r="A450" s="559" t="s">
        <v>442</v>
      </c>
      <c r="B450" s="560" t="s">
        <v>2187</v>
      </c>
      <c r="C450" s="560" t="s">
        <v>1958</v>
      </c>
      <c r="D450" s="560" t="s">
        <v>2181</v>
      </c>
      <c r="E450" s="560" t="s">
        <v>2182</v>
      </c>
      <c r="F450" s="563">
        <v>23360</v>
      </c>
      <c r="G450" s="563">
        <v>37180.800000000003</v>
      </c>
      <c r="H450" s="563">
        <v>1</v>
      </c>
      <c r="I450" s="563">
        <v>1.5916438356164384</v>
      </c>
      <c r="J450" s="563">
        <v>21860</v>
      </c>
      <c r="K450" s="563">
        <v>36152.199999999997</v>
      </c>
      <c r="L450" s="563">
        <v>0.9723351837507529</v>
      </c>
      <c r="M450" s="563">
        <v>1.6538060384263493</v>
      </c>
      <c r="N450" s="563">
        <v>11210</v>
      </c>
      <c r="O450" s="563">
        <v>19075.5</v>
      </c>
      <c r="P450" s="576">
        <v>0.51304705654531368</v>
      </c>
      <c r="Q450" s="564">
        <v>1.701650312221231</v>
      </c>
    </row>
    <row r="451" spans="1:17" ht="14.4" customHeight="1" x14ac:dyDescent="0.3">
      <c r="A451" s="559" t="s">
        <v>442</v>
      </c>
      <c r="B451" s="560" t="s">
        <v>2187</v>
      </c>
      <c r="C451" s="560" t="s">
        <v>1958</v>
      </c>
      <c r="D451" s="560" t="s">
        <v>2190</v>
      </c>
      <c r="E451" s="560" t="s">
        <v>2191</v>
      </c>
      <c r="F451" s="563">
        <v>680261</v>
      </c>
      <c r="G451" s="563">
        <v>1136159</v>
      </c>
      <c r="H451" s="563">
        <v>1</v>
      </c>
      <c r="I451" s="563">
        <v>1.6701810040557963</v>
      </c>
      <c r="J451" s="563">
        <v>617640</v>
      </c>
      <c r="K451" s="563">
        <v>1038581.7</v>
      </c>
      <c r="L451" s="563">
        <v>0.91411651010113892</v>
      </c>
      <c r="M451" s="563">
        <v>1.681532446085098</v>
      </c>
      <c r="N451" s="563">
        <v>542230</v>
      </c>
      <c r="O451" s="563">
        <v>982611.5</v>
      </c>
      <c r="P451" s="576">
        <v>0.86485386288362809</v>
      </c>
      <c r="Q451" s="564">
        <v>1.8121673459602015</v>
      </c>
    </row>
    <row r="452" spans="1:17" ht="14.4" customHeight="1" x14ac:dyDescent="0.3">
      <c r="A452" s="559" t="s">
        <v>442</v>
      </c>
      <c r="B452" s="560" t="s">
        <v>2187</v>
      </c>
      <c r="C452" s="560" t="s">
        <v>2026</v>
      </c>
      <c r="D452" s="560" t="s">
        <v>2192</v>
      </c>
      <c r="E452" s="560" t="s">
        <v>2193</v>
      </c>
      <c r="F452" s="563">
        <v>0</v>
      </c>
      <c r="G452" s="563">
        <v>0</v>
      </c>
      <c r="H452" s="563"/>
      <c r="I452" s="563"/>
      <c r="J452" s="563">
        <v>0</v>
      </c>
      <c r="K452" s="563">
        <v>0</v>
      </c>
      <c r="L452" s="563"/>
      <c r="M452" s="563"/>
      <c r="N452" s="563">
        <v>0</v>
      </c>
      <c r="O452" s="563">
        <v>0</v>
      </c>
      <c r="P452" s="576"/>
      <c r="Q452" s="564"/>
    </row>
    <row r="453" spans="1:17" ht="14.4" customHeight="1" x14ac:dyDescent="0.3">
      <c r="A453" s="559" t="s">
        <v>442</v>
      </c>
      <c r="B453" s="560" t="s">
        <v>2187</v>
      </c>
      <c r="C453" s="560" t="s">
        <v>2026</v>
      </c>
      <c r="D453" s="560" t="s">
        <v>2194</v>
      </c>
      <c r="E453" s="560" t="s">
        <v>2195</v>
      </c>
      <c r="F453" s="563">
        <v>2141</v>
      </c>
      <c r="G453" s="563">
        <v>2074948</v>
      </c>
      <c r="H453" s="563">
        <v>1</v>
      </c>
      <c r="I453" s="563">
        <v>969.14899579635687</v>
      </c>
      <c r="J453" s="563">
        <v>2189</v>
      </c>
      <c r="K453" s="563">
        <v>2172671</v>
      </c>
      <c r="L453" s="563">
        <v>1.0470966019389401</v>
      </c>
      <c r="M453" s="563">
        <v>992.54042941982641</v>
      </c>
      <c r="N453" s="563">
        <v>1898</v>
      </c>
      <c r="O453" s="563">
        <v>1908795</v>
      </c>
      <c r="P453" s="576">
        <v>0.91992425834285962</v>
      </c>
      <c r="Q453" s="564">
        <v>1005.6875658587987</v>
      </c>
    </row>
    <row r="454" spans="1:17" ht="14.4" customHeight="1" x14ac:dyDescent="0.3">
      <c r="A454" s="559" t="s">
        <v>442</v>
      </c>
      <c r="B454" s="560" t="s">
        <v>2187</v>
      </c>
      <c r="C454" s="560" t="s">
        <v>2026</v>
      </c>
      <c r="D454" s="560" t="s">
        <v>2196</v>
      </c>
      <c r="E454" s="560" t="s">
        <v>2197</v>
      </c>
      <c r="F454" s="563">
        <v>27</v>
      </c>
      <c r="G454" s="563">
        <v>0</v>
      </c>
      <c r="H454" s="563"/>
      <c r="I454" s="563">
        <v>0</v>
      </c>
      <c r="J454" s="563">
        <v>11</v>
      </c>
      <c r="K454" s="563">
        <v>0</v>
      </c>
      <c r="L454" s="563"/>
      <c r="M454" s="563">
        <v>0</v>
      </c>
      <c r="N454" s="563">
        <v>3</v>
      </c>
      <c r="O454" s="563">
        <v>0</v>
      </c>
      <c r="P454" s="576"/>
      <c r="Q454" s="564">
        <v>0</v>
      </c>
    </row>
    <row r="455" spans="1:17" ht="14.4" customHeight="1" x14ac:dyDescent="0.3">
      <c r="A455" s="559" t="s">
        <v>442</v>
      </c>
      <c r="B455" s="560" t="s">
        <v>2187</v>
      </c>
      <c r="C455" s="560" t="s">
        <v>2026</v>
      </c>
      <c r="D455" s="560" t="s">
        <v>2027</v>
      </c>
      <c r="E455" s="560" t="s">
        <v>2028</v>
      </c>
      <c r="F455" s="563">
        <v>21</v>
      </c>
      <c r="G455" s="563">
        <v>0</v>
      </c>
      <c r="H455" s="563"/>
      <c r="I455" s="563">
        <v>0</v>
      </c>
      <c r="J455" s="563">
        <v>38</v>
      </c>
      <c r="K455" s="563">
        <v>0</v>
      </c>
      <c r="L455" s="563"/>
      <c r="M455" s="563">
        <v>0</v>
      </c>
      <c r="N455" s="563">
        <v>33</v>
      </c>
      <c r="O455" s="563">
        <v>0</v>
      </c>
      <c r="P455" s="576"/>
      <c r="Q455" s="564">
        <v>0</v>
      </c>
    </row>
    <row r="456" spans="1:17" ht="14.4" customHeight="1" x14ac:dyDescent="0.3">
      <c r="A456" s="559" t="s">
        <v>442</v>
      </c>
      <c r="B456" s="560" t="s">
        <v>2187</v>
      </c>
      <c r="C456" s="560" t="s">
        <v>2026</v>
      </c>
      <c r="D456" s="560" t="s">
        <v>2198</v>
      </c>
      <c r="E456" s="560" t="s">
        <v>2199</v>
      </c>
      <c r="F456" s="563">
        <v>2113</v>
      </c>
      <c r="G456" s="563">
        <v>0</v>
      </c>
      <c r="H456" s="563"/>
      <c r="I456" s="563">
        <v>0</v>
      </c>
      <c r="J456" s="563">
        <v>2137</v>
      </c>
      <c r="K456" s="563">
        <v>0</v>
      </c>
      <c r="L456" s="563"/>
      <c r="M456" s="563">
        <v>0</v>
      </c>
      <c r="N456" s="563">
        <v>1822</v>
      </c>
      <c r="O456" s="563">
        <v>0</v>
      </c>
      <c r="P456" s="576"/>
      <c r="Q456" s="564">
        <v>0</v>
      </c>
    </row>
    <row r="457" spans="1:17" ht="14.4" customHeight="1" x14ac:dyDescent="0.3">
      <c r="A457" s="559" t="s">
        <v>442</v>
      </c>
      <c r="B457" s="560" t="s">
        <v>2187</v>
      </c>
      <c r="C457" s="560" t="s">
        <v>2026</v>
      </c>
      <c r="D457" s="560" t="s">
        <v>2031</v>
      </c>
      <c r="E457" s="560" t="s">
        <v>2032</v>
      </c>
      <c r="F457" s="563">
        <v>7</v>
      </c>
      <c r="G457" s="563">
        <v>238</v>
      </c>
      <c r="H457" s="563">
        <v>1</v>
      </c>
      <c r="I457" s="563">
        <v>34</v>
      </c>
      <c r="J457" s="563"/>
      <c r="K457" s="563"/>
      <c r="L457" s="563"/>
      <c r="M457" s="563"/>
      <c r="N457" s="563"/>
      <c r="O457" s="563"/>
      <c r="P457" s="576"/>
      <c r="Q457" s="564"/>
    </row>
    <row r="458" spans="1:17" ht="14.4" customHeight="1" x14ac:dyDescent="0.3">
      <c r="A458" s="559" t="s">
        <v>442</v>
      </c>
      <c r="B458" s="560" t="s">
        <v>2187</v>
      </c>
      <c r="C458" s="560" t="s">
        <v>2026</v>
      </c>
      <c r="D458" s="560" t="s">
        <v>2200</v>
      </c>
      <c r="E458" s="560" t="s">
        <v>2201</v>
      </c>
      <c r="F458" s="563"/>
      <c r="G458" s="563"/>
      <c r="H458" s="563"/>
      <c r="I458" s="563"/>
      <c r="J458" s="563">
        <v>0</v>
      </c>
      <c r="K458" s="563">
        <v>0</v>
      </c>
      <c r="L458" s="563"/>
      <c r="M458" s="563"/>
      <c r="N458" s="563"/>
      <c r="O458" s="563"/>
      <c r="P458" s="576"/>
      <c r="Q458" s="564"/>
    </row>
    <row r="459" spans="1:17" ht="14.4" customHeight="1" x14ac:dyDescent="0.3">
      <c r="A459" s="559" t="s">
        <v>442</v>
      </c>
      <c r="B459" s="560" t="s">
        <v>2187</v>
      </c>
      <c r="C459" s="560" t="s">
        <v>2026</v>
      </c>
      <c r="D459" s="560" t="s">
        <v>2202</v>
      </c>
      <c r="E459" s="560" t="s">
        <v>2203</v>
      </c>
      <c r="F459" s="563">
        <v>49</v>
      </c>
      <c r="G459" s="563">
        <v>0</v>
      </c>
      <c r="H459" s="563"/>
      <c r="I459" s="563">
        <v>0</v>
      </c>
      <c r="J459" s="563">
        <v>14</v>
      </c>
      <c r="K459" s="563">
        <v>0</v>
      </c>
      <c r="L459" s="563"/>
      <c r="M459" s="563">
        <v>0</v>
      </c>
      <c r="N459" s="563"/>
      <c r="O459" s="563"/>
      <c r="P459" s="576"/>
      <c r="Q459" s="564"/>
    </row>
    <row r="460" spans="1:17" ht="14.4" customHeight="1" x14ac:dyDescent="0.3">
      <c r="A460" s="559" t="s">
        <v>442</v>
      </c>
      <c r="B460" s="560" t="s">
        <v>2187</v>
      </c>
      <c r="C460" s="560" t="s">
        <v>2026</v>
      </c>
      <c r="D460" s="560" t="s">
        <v>2204</v>
      </c>
      <c r="E460" s="560" t="s">
        <v>2205</v>
      </c>
      <c r="F460" s="563">
        <v>306</v>
      </c>
      <c r="G460" s="563">
        <v>195840</v>
      </c>
      <c r="H460" s="563">
        <v>1</v>
      </c>
      <c r="I460" s="563">
        <v>640</v>
      </c>
      <c r="J460" s="563">
        <v>331</v>
      </c>
      <c r="K460" s="563">
        <v>212502</v>
      </c>
      <c r="L460" s="563">
        <v>1.085079656862745</v>
      </c>
      <c r="M460" s="563">
        <v>642</v>
      </c>
      <c r="N460" s="563">
        <v>295</v>
      </c>
      <c r="O460" s="563">
        <v>190275</v>
      </c>
      <c r="P460" s="576">
        <v>0.97158394607843135</v>
      </c>
      <c r="Q460" s="564">
        <v>645</v>
      </c>
    </row>
    <row r="461" spans="1:17" ht="14.4" customHeight="1" x14ac:dyDescent="0.3">
      <c r="A461" s="559" t="s">
        <v>442</v>
      </c>
      <c r="B461" s="560" t="s">
        <v>2187</v>
      </c>
      <c r="C461" s="560" t="s">
        <v>2026</v>
      </c>
      <c r="D461" s="560" t="s">
        <v>2206</v>
      </c>
      <c r="E461" s="560" t="s">
        <v>2207</v>
      </c>
      <c r="F461" s="563">
        <v>49</v>
      </c>
      <c r="G461" s="563">
        <v>31213</v>
      </c>
      <c r="H461" s="563">
        <v>1</v>
      </c>
      <c r="I461" s="563">
        <v>637</v>
      </c>
      <c r="J461" s="563">
        <v>43</v>
      </c>
      <c r="K461" s="563">
        <v>27477</v>
      </c>
      <c r="L461" s="563">
        <v>0.88030628263864419</v>
      </c>
      <c r="M461" s="563">
        <v>639</v>
      </c>
      <c r="N461" s="563">
        <v>38</v>
      </c>
      <c r="O461" s="563">
        <v>24396</v>
      </c>
      <c r="P461" s="576">
        <v>0.7815974113350207</v>
      </c>
      <c r="Q461" s="564">
        <v>642</v>
      </c>
    </row>
    <row r="462" spans="1:17" ht="14.4" customHeight="1" x14ac:dyDescent="0.3">
      <c r="A462" s="559" t="s">
        <v>442</v>
      </c>
      <c r="B462" s="560" t="s">
        <v>2187</v>
      </c>
      <c r="C462" s="560" t="s">
        <v>2026</v>
      </c>
      <c r="D462" s="560" t="s">
        <v>2208</v>
      </c>
      <c r="E462" s="560" t="s">
        <v>2209</v>
      </c>
      <c r="F462" s="563">
        <v>334</v>
      </c>
      <c r="G462" s="563">
        <v>108216</v>
      </c>
      <c r="H462" s="563">
        <v>1</v>
      </c>
      <c r="I462" s="563">
        <v>324</v>
      </c>
      <c r="J462" s="563">
        <v>397</v>
      </c>
      <c r="K462" s="563">
        <v>129422</v>
      </c>
      <c r="L462" s="563">
        <v>1.1959599319878762</v>
      </c>
      <c r="M462" s="563">
        <v>326</v>
      </c>
      <c r="N462" s="563">
        <v>351</v>
      </c>
      <c r="O462" s="563">
        <v>114777</v>
      </c>
      <c r="P462" s="576">
        <v>1.0606287425149701</v>
      </c>
      <c r="Q462" s="564">
        <v>327</v>
      </c>
    </row>
    <row r="463" spans="1:17" ht="14.4" customHeight="1" x14ac:dyDescent="0.3">
      <c r="A463" s="559" t="s">
        <v>442</v>
      </c>
      <c r="B463" s="560" t="s">
        <v>2187</v>
      </c>
      <c r="C463" s="560" t="s">
        <v>2026</v>
      </c>
      <c r="D463" s="560" t="s">
        <v>2210</v>
      </c>
      <c r="E463" s="560" t="s">
        <v>2211</v>
      </c>
      <c r="F463" s="563">
        <v>27</v>
      </c>
      <c r="G463" s="563">
        <v>8640</v>
      </c>
      <c r="H463" s="563">
        <v>1</v>
      </c>
      <c r="I463" s="563">
        <v>320</v>
      </c>
      <c r="J463" s="563">
        <v>33</v>
      </c>
      <c r="K463" s="563">
        <v>10626</v>
      </c>
      <c r="L463" s="563">
        <v>1.2298611111111111</v>
      </c>
      <c r="M463" s="563">
        <v>322</v>
      </c>
      <c r="N463" s="563">
        <v>19</v>
      </c>
      <c r="O463" s="563">
        <v>6137</v>
      </c>
      <c r="P463" s="576">
        <v>0.71030092592592597</v>
      </c>
      <c r="Q463" s="564">
        <v>323</v>
      </c>
    </row>
    <row r="464" spans="1:17" ht="14.4" customHeight="1" x14ac:dyDescent="0.3">
      <c r="A464" s="559" t="s">
        <v>442</v>
      </c>
      <c r="B464" s="560" t="s">
        <v>2187</v>
      </c>
      <c r="C464" s="560" t="s">
        <v>2026</v>
      </c>
      <c r="D464" s="560" t="s">
        <v>2212</v>
      </c>
      <c r="E464" s="560" t="s">
        <v>2213</v>
      </c>
      <c r="F464" s="563">
        <v>73</v>
      </c>
      <c r="G464" s="563">
        <v>46501</v>
      </c>
      <c r="H464" s="563">
        <v>1</v>
      </c>
      <c r="I464" s="563">
        <v>637</v>
      </c>
      <c r="J464" s="563">
        <v>75</v>
      </c>
      <c r="K464" s="563">
        <v>47925</v>
      </c>
      <c r="L464" s="563">
        <v>1.0306229973548955</v>
      </c>
      <c r="M464" s="563">
        <v>639</v>
      </c>
      <c r="N464" s="563">
        <v>65</v>
      </c>
      <c r="O464" s="563">
        <v>41730</v>
      </c>
      <c r="P464" s="576">
        <v>0.89740005591277605</v>
      </c>
      <c r="Q464" s="564">
        <v>642</v>
      </c>
    </row>
    <row r="465" spans="1:17" ht="14.4" customHeight="1" x14ac:dyDescent="0.3">
      <c r="A465" s="559" t="s">
        <v>2214</v>
      </c>
      <c r="B465" s="560" t="s">
        <v>816</v>
      </c>
      <c r="C465" s="560" t="s">
        <v>1941</v>
      </c>
      <c r="D465" s="560" t="s">
        <v>1942</v>
      </c>
      <c r="E465" s="560" t="s">
        <v>1943</v>
      </c>
      <c r="F465" s="563"/>
      <c r="G465" s="563"/>
      <c r="H465" s="563"/>
      <c r="I465" s="563"/>
      <c r="J465" s="563"/>
      <c r="K465" s="563"/>
      <c r="L465" s="563"/>
      <c r="M465" s="563"/>
      <c r="N465" s="563">
        <v>0.9</v>
      </c>
      <c r="O465" s="563">
        <v>1780.22</v>
      </c>
      <c r="P465" s="576"/>
      <c r="Q465" s="564">
        <v>1978.0222222222221</v>
      </c>
    </row>
    <row r="466" spans="1:17" ht="14.4" customHeight="1" x14ac:dyDescent="0.3">
      <c r="A466" s="559" t="s">
        <v>2214</v>
      </c>
      <c r="B466" s="560" t="s">
        <v>816</v>
      </c>
      <c r="C466" s="560" t="s">
        <v>1941</v>
      </c>
      <c r="D466" s="560" t="s">
        <v>1949</v>
      </c>
      <c r="E466" s="560" t="s">
        <v>1948</v>
      </c>
      <c r="F466" s="563">
        <v>0.2</v>
      </c>
      <c r="G466" s="563">
        <v>256.68</v>
      </c>
      <c r="H466" s="563">
        <v>1</v>
      </c>
      <c r="I466" s="563">
        <v>1283.3999999999999</v>
      </c>
      <c r="J466" s="563"/>
      <c r="K466" s="563"/>
      <c r="L466" s="563"/>
      <c r="M466" s="563"/>
      <c r="N466" s="563">
        <v>0.3</v>
      </c>
      <c r="O466" s="563">
        <v>326.69</v>
      </c>
      <c r="P466" s="576">
        <v>1.272752064827801</v>
      </c>
      <c r="Q466" s="564">
        <v>1088.9666666666667</v>
      </c>
    </row>
    <row r="467" spans="1:17" ht="14.4" customHeight="1" x14ac:dyDescent="0.3">
      <c r="A467" s="559" t="s">
        <v>2214</v>
      </c>
      <c r="B467" s="560" t="s">
        <v>816</v>
      </c>
      <c r="C467" s="560" t="s">
        <v>1941</v>
      </c>
      <c r="D467" s="560" t="s">
        <v>1950</v>
      </c>
      <c r="E467" s="560" t="s">
        <v>1948</v>
      </c>
      <c r="F467" s="563">
        <v>2.15</v>
      </c>
      <c r="G467" s="563">
        <v>5208.0599999999995</v>
      </c>
      <c r="H467" s="563">
        <v>1</v>
      </c>
      <c r="I467" s="563">
        <v>2422.3534883720927</v>
      </c>
      <c r="J467" s="563">
        <v>1.1000000000000001</v>
      </c>
      <c r="K467" s="563">
        <v>2381.86</v>
      </c>
      <c r="L467" s="563">
        <v>0.4573411212620439</v>
      </c>
      <c r="M467" s="563">
        <v>2165.3272727272729</v>
      </c>
      <c r="N467" s="563">
        <v>0.85</v>
      </c>
      <c r="O467" s="563">
        <v>1848.1100000000001</v>
      </c>
      <c r="P467" s="576">
        <v>0.35485574282938376</v>
      </c>
      <c r="Q467" s="564">
        <v>2174.2470588235296</v>
      </c>
    </row>
    <row r="468" spans="1:17" ht="14.4" customHeight="1" x14ac:dyDescent="0.3">
      <c r="A468" s="559" t="s">
        <v>2214</v>
      </c>
      <c r="B468" s="560" t="s">
        <v>816</v>
      </c>
      <c r="C468" s="560" t="s">
        <v>1941</v>
      </c>
      <c r="D468" s="560" t="s">
        <v>1951</v>
      </c>
      <c r="E468" s="560" t="s">
        <v>1952</v>
      </c>
      <c r="F468" s="563"/>
      <c r="G468" s="563"/>
      <c r="H468" s="563"/>
      <c r="I468" s="563"/>
      <c r="J468" s="563">
        <v>0.1</v>
      </c>
      <c r="K468" s="563">
        <v>93.66</v>
      </c>
      <c r="L468" s="563"/>
      <c r="M468" s="563">
        <v>936.59999999999991</v>
      </c>
      <c r="N468" s="563">
        <v>0.08</v>
      </c>
      <c r="O468" s="563">
        <v>70.86</v>
      </c>
      <c r="P468" s="576"/>
      <c r="Q468" s="564">
        <v>885.75</v>
      </c>
    </row>
    <row r="469" spans="1:17" ht="14.4" customHeight="1" x14ac:dyDescent="0.3">
      <c r="A469" s="559" t="s">
        <v>2214</v>
      </c>
      <c r="B469" s="560" t="s">
        <v>816</v>
      </c>
      <c r="C469" s="560" t="s">
        <v>1958</v>
      </c>
      <c r="D469" s="560" t="s">
        <v>2007</v>
      </c>
      <c r="E469" s="560" t="s">
        <v>2008</v>
      </c>
      <c r="F469" s="563">
        <v>1818</v>
      </c>
      <c r="G469" s="563">
        <v>63539.099999999991</v>
      </c>
      <c r="H469" s="563">
        <v>1</v>
      </c>
      <c r="I469" s="563">
        <v>34.949999999999996</v>
      </c>
      <c r="J469" s="563">
        <v>910</v>
      </c>
      <c r="K469" s="563">
        <v>29356.6</v>
      </c>
      <c r="L469" s="563">
        <v>0.4620241709435608</v>
      </c>
      <c r="M469" s="563">
        <v>32.26</v>
      </c>
      <c r="N469" s="563">
        <v>2060</v>
      </c>
      <c r="O469" s="563">
        <v>68561.490000000005</v>
      </c>
      <c r="P469" s="576">
        <v>1.0790440846659775</v>
      </c>
      <c r="Q469" s="564">
        <v>33.282276699029126</v>
      </c>
    </row>
    <row r="470" spans="1:17" ht="14.4" customHeight="1" x14ac:dyDescent="0.3">
      <c r="A470" s="559" t="s">
        <v>2214</v>
      </c>
      <c r="B470" s="560" t="s">
        <v>816</v>
      </c>
      <c r="C470" s="560" t="s">
        <v>2026</v>
      </c>
      <c r="D470" s="560" t="s">
        <v>2071</v>
      </c>
      <c r="E470" s="560" t="s">
        <v>1954</v>
      </c>
      <c r="F470" s="563">
        <v>10</v>
      </c>
      <c r="G470" s="563">
        <v>165220</v>
      </c>
      <c r="H470" s="563">
        <v>1</v>
      </c>
      <c r="I470" s="563">
        <v>16522</v>
      </c>
      <c r="J470" s="563">
        <v>2</v>
      </c>
      <c r="K470" s="563">
        <v>28316</v>
      </c>
      <c r="L470" s="563">
        <v>0.1713836097324779</v>
      </c>
      <c r="M470" s="563">
        <v>14158</v>
      </c>
      <c r="N470" s="563"/>
      <c r="O470" s="563"/>
      <c r="P470" s="576"/>
      <c r="Q470" s="564"/>
    </row>
    <row r="471" spans="1:17" ht="14.4" customHeight="1" x14ac:dyDescent="0.3">
      <c r="A471" s="559" t="s">
        <v>2214</v>
      </c>
      <c r="B471" s="560" t="s">
        <v>816</v>
      </c>
      <c r="C471" s="560" t="s">
        <v>2026</v>
      </c>
      <c r="D471" s="560" t="s">
        <v>2122</v>
      </c>
      <c r="E471" s="560" t="s">
        <v>2123</v>
      </c>
      <c r="F471" s="563"/>
      <c r="G471" s="563"/>
      <c r="H471" s="563"/>
      <c r="I471" s="563"/>
      <c r="J471" s="563"/>
      <c r="K471" s="563"/>
      <c r="L471" s="563"/>
      <c r="M471" s="563"/>
      <c r="N471" s="563">
        <v>5</v>
      </c>
      <c r="O471" s="563">
        <v>71640</v>
      </c>
      <c r="P471" s="576"/>
      <c r="Q471" s="564">
        <v>14328</v>
      </c>
    </row>
    <row r="472" spans="1:17" ht="14.4" customHeight="1" x14ac:dyDescent="0.3">
      <c r="A472" s="559" t="s">
        <v>2215</v>
      </c>
      <c r="B472" s="560" t="s">
        <v>816</v>
      </c>
      <c r="C472" s="560" t="s">
        <v>1958</v>
      </c>
      <c r="D472" s="560" t="s">
        <v>1961</v>
      </c>
      <c r="E472" s="560" t="s">
        <v>1962</v>
      </c>
      <c r="F472" s="563"/>
      <c r="G472" s="563"/>
      <c r="H472" s="563"/>
      <c r="I472" s="563"/>
      <c r="J472" s="563">
        <v>100</v>
      </c>
      <c r="K472" s="563">
        <v>182</v>
      </c>
      <c r="L472" s="563"/>
      <c r="M472" s="563">
        <v>1.82</v>
      </c>
      <c r="N472" s="563"/>
      <c r="O472" s="563"/>
      <c r="P472" s="576"/>
      <c r="Q472" s="564"/>
    </row>
    <row r="473" spans="1:17" ht="14.4" customHeight="1" x14ac:dyDescent="0.3">
      <c r="A473" s="559" t="s">
        <v>2215</v>
      </c>
      <c r="B473" s="560" t="s">
        <v>816</v>
      </c>
      <c r="C473" s="560" t="s">
        <v>1958</v>
      </c>
      <c r="D473" s="560" t="s">
        <v>1973</v>
      </c>
      <c r="E473" s="560" t="s">
        <v>1974</v>
      </c>
      <c r="F473" s="563"/>
      <c r="G473" s="563"/>
      <c r="H473" s="563"/>
      <c r="I473" s="563"/>
      <c r="J473" s="563">
        <v>800</v>
      </c>
      <c r="K473" s="563">
        <v>4248</v>
      </c>
      <c r="L473" s="563"/>
      <c r="M473" s="563">
        <v>5.31</v>
      </c>
      <c r="N473" s="563"/>
      <c r="O473" s="563"/>
      <c r="P473" s="576"/>
      <c r="Q473" s="564"/>
    </row>
    <row r="474" spans="1:17" ht="14.4" customHeight="1" x14ac:dyDescent="0.3">
      <c r="A474" s="559" t="s">
        <v>2215</v>
      </c>
      <c r="B474" s="560" t="s">
        <v>816</v>
      </c>
      <c r="C474" s="560" t="s">
        <v>1958</v>
      </c>
      <c r="D474" s="560" t="s">
        <v>1979</v>
      </c>
      <c r="E474" s="560" t="s">
        <v>1980</v>
      </c>
      <c r="F474" s="563"/>
      <c r="G474" s="563"/>
      <c r="H474" s="563"/>
      <c r="I474" s="563"/>
      <c r="J474" s="563">
        <v>150</v>
      </c>
      <c r="K474" s="563">
        <v>1315.5</v>
      </c>
      <c r="L474" s="563"/>
      <c r="M474" s="563">
        <v>8.77</v>
      </c>
      <c r="N474" s="563"/>
      <c r="O474" s="563"/>
      <c r="P474" s="576"/>
      <c r="Q474" s="564"/>
    </row>
    <row r="475" spans="1:17" ht="14.4" customHeight="1" x14ac:dyDescent="0.3">
      <c r="A475" s="559" t="s">
        <v>2215</v>
      </c>
      <c r="B475" s="560" t="s">
        <v>816</v>
      </c>
      <c r="C475" s="560" t="s">
        <v>1958</v>
      </c>
      <c r="D475" s="560" t="s">
        <v>1999</v>
      </c>
      <c r="E475" s="560" t="s">
        <v>2000</v>
      </c>
      <c r="F475" s="563"/>
      <c r="G475" s="563"/>
      <c r="H475" s="563"/>
      <c r="I475" s="563"/>
      <c r="J475" s="563">
        <v>653</v>
      </c>
      <c r="K475" s="563">
        <v>2004.71</v>
      </c>
      <c r="L475" s="563"/>
      <c r="M475" s="563">
        <v>3.07</v>
      </c>
      <c r="N475" s="563"/>
      <c r="O475" s="563"/>
      <c r="P475" s="576"/>
      <c r="Q475" s="564"/>
    </row>
    <row r="476" spans="1:17" ht="14.4" customHeight="1" x14ac:dyDescent="0.3">
      <c r="A476" s="559" t="s">
        <v>2215</v>
      </c>
      <c r="B476" s="560" t="s">
        <v>816</v>
      </c>
      <c r="C476" s="560" t="s">
        <v>2026</v>
      </c>
      <c r="D476" s="560" t="s">
        <v>2035</v>
      </c>
      <c r="E476" s="560" t="s">
        <v>2036</v>
      </c>
      <c r="F476" s="563"/>
      <c r="G476" s="563"/>
      <c r="H476" s="563"/>
      <c r="I476" s="563"/>
      <c r="J476" s="563">
        <v>1</v>
      </c>
      <c r="K476" s="563">
        <v>1283</v>
      </c>
      <c r="L476" s="563"/>
      <c r="M476" s="563">
        <v>1283</v>
      </c>
      <c r="N476" s="563"/>
      <c r="O476" s="563"/>
      <c r="P476" s="576"/>
      <c r="Q476" s="564"/>
    </row>
    <row r="477" spans="1:17" ht="14.4" customHeight="1" x14ac:dyDescent="0.3">
      <c r="A477" s="559" t="s">
        <v>2215</v>
      </c>
      <c r="B477" s="560" t="s">
        <v>816</v>
      </c>
      <c r="C477" s="560" t="s">
        <v>2026</v>
      </c>
      <c r="D477" s="560" t="s">
        <v>2037</v>
      </c>
      <c r="E477" s="560" t="s">
        <v>2038</v>
      </c>
      <c r="F477" s="563"/>
      <c r="G477" s="563"/>
      <c r="H477" s="563"/>
      <c r="I477" s="563"/>
      <c r="J477" s="563">
        <v>3</v>
      </c>
      <c r="K477" s="563">
        <v>5253</v>
      </c>
      <c r="L477" s="563"/>
      <c r="M477" s="563">
        <v>1751</v>
      </c>
      <c r="N477" s="563"/>
      <c r="O477" s="563"/>
      <c r="P477" s="576"/>
      <c r="Q477" s="564"/>
    </row>
    <row r="478" spans="1:17" ht="14.4" customHeight="1" x14ac:dyDescent="0.3">
      <c r="A478" s="559" t="s">
        <v>2215</v>
      </c>
      <c r="B478" s="560" t="s">
        <v>816</v>
      </c>
      <c r="C478" s="560" t="s">
        <v>2026</v>
      </c>
      <c r="D478" s="560" t="s">
        <v>2047</v>
      </c>
      <c r="E478" s="560" t="s">
        <v>2048</v>
      </c>
      <c r="F478" s="563"/>
      <c r="G478" s="563"/>
      <c r="H478" s="563"/>
      <c r="I478" s="563"/>
      <c r="J478" s="563">
        <v>1</v>
      </c>
      <c r="K478" s="563">
        <v>1836</v>
      </c>
      <c r="L478" s="563"/>
      <c r="M478" s="563">
        <v>1836</v>
      </c>
      <c r="N478" s="563"/>
      <c r="O478" s="563"/>
      <c r="P478" s="576"/>
      <c r="Q478" s="564"/>
    </row>
    <row r="479" spans="1:17" ht="14.4" customHeight="1" x14ac:dyDescent="0.3">
      <c r="A479" s="559" t="s">
        <v>2215</v>
      </c>
      <c r="B479" s="560" t="s">
        <v>816</v>
      </c>
      <c r="C479" s="560" t="s">
        <v>2026</v>
      </c>
      <c r="D479" s="560" t="s">
        <v>2059</v>
      </c>
      <c r="E479" s="560" t="s">
        <v>2060</v>
      </c>
      <c r="F479" s="563"/>
      <c r="G479" s="563"/>
      <c r="H479" s="563"/>
      <c r="I479" s="563"/>
      <c r="J479" s="563">
        <v>1</v>
      </c>
      <c r="K479" s="563">
        <v>1961</v>
      </c>
      <c r="L479" s="563"/>
      <c r="M479" s="563">
        <v>1961</v>
      </c>
      <c r="N479" s="563"/>
      <c r="O479" s="563"/>
      <c r="P479" s="576"/>
      <c r="Q479" s="564"/>
    </row>
    <row r="480" spans="1:17" ht="14.4" customHeight="1" x14ac:dyDescent="0.3">
      <c r="A480" s="559" t="s">
        <v>2215</v>
      </c>
      <c r="B480" s="560" t="s">
        <v>816</v>
      </c>
      <c r="C480" s="560" t="s">
        <v>2026</v>
      </c>
      <c r="D480" s="560" t="s">
        <v>2071</v>
      </c>
      <c r="E480" s="560" t="s">
        <v>1954</v>
      </c>
      <c r="F480" s="563">
        <v>2</v>
      </c>
      <c r="G480" s="563">
        <v>33044</v>
      </c>
      <c r="H480" s="563">
        <v>1</v>
      </c>
      <c r="I480" s="563">
        <v>16522</v>
      </c>
      <c r="J480" s="563"/>
      <c r="K480" s="563"/>
      <c r="L480" s="563"/>
      <c r="M480" s="563"/>
      <c r="N480" s="563"/>
      <c r="O480" s="563"/>
      <c r="P480" s="576"/>
      <c r="Q480" s="564"/>
    </row>
    <row r="481" spans="1:17" ht="14.4" customHeight="1" x14ac:dyDescent="0.3">
      <c r="A481" s="559" t="s">
        <v>2215</v>
      </c>
      <c r="B481" s="560" t="s">
        <v>816</v>
      </c>
      <c r="C481" s="560" t="s">
        <v>2026</v>
      </c>
      <c r="D481" s="560" t="s">
        <v>2080</v>
      </c>
      <c r="E481" s="560" t="s">
        <v>2081</v>
      </c>
      <c r="F481" s="563"/>
      <c r="G481" s="563"/>
      <c r="H481" s="563"/>
      <c r="I481" s="563"/>
      <c r="J481" s="563">
        <v>1</v>
      </c>
      <c r="K481" s="563">
        <v>162</v>
      </c>
      <c r="L481" s="563"/>
      <c r="M481" s="563">
        <v>162</v>
      </c>
      <c r="N481" s="563"/>
      <c r="O481" s="563"/>
      <c r="P481" s="576"/>
      <c r="Q481" s="564"/>
    </row>
    <row r="482" spans="1:17" ht="14.4" customHeight="1" x14ac:dyDescent="0.3">
      <c r="A482" s="559" t="s">
        <v>2216</v>
      </c>
      <c r="B482" s="560" t="s">
        <v>816</v>
      </c>
      <c r="C482" s="560" t="s">
        <v>1941</v>
      </c>
      <c r="D482" s="560" t="s">
        <v>1949</v>
      </c>
      <c r="E482" s="560" t="s">
        <v>1948</v>
      </c>
      <c r="F482" s="563">
        <v>0.2</v>
      </c>
      <c r="G482" s="563">
        <v>256.68</v>
      </c>
      <c r="H482" s="563">
        <v>1</v>
      </c>
      <c r="I482" s="563">
        <v>1283.3999999999999</v>
      </c>
      <c r="J482" s="563"/>
      <c r="K482" s="563"/>
      <c r="L482" s="563"/>
      <c r="M482" s="563"/>
      <c r="N482" s="563"/>
      <c r="O482" s="563"/>
      <c r="P482" s="576"/>
      <c r="Q482" s="564"/>
    </row>
    <row r="483" spans="1:17" ht="14.4" customHeight="1" x14ac:dyDescent="0.3">
      <c r="A483" s="559" t="s">
        <v>2216</v>
      </c>
      <c r="B483" s="560" t="s">
        <v>816</v>
      </c>
      <c r="C483" s="560" t="s">
        <v>1941</v>
      </c>
      <c r="D483" s="560" t="s">
        <v>1950</v>
      </c>
      <c r="E483" s="560" t="s">
        <v>1948</v>
      </c>
      <c r="F483" s="563">
        <v>1.05</v>
      </c>
      <c r="G483" s="563">
        <v>2432.36</v>
      </c>
      <c r="H483" s="563">
        <v>1</v>
      </c>
      <c r="I483" s="563">
        <v>2316.5333333333333</v>
      </c>
      <c r="J483" s="563">
        <v>0.5</v>
      </c>
      <c r="K483" s="563">
        <v>1082.67</v>
      </c>
      <c r="L483" s="563">
        <v>0.44511092108076106</v>
      </c>
      <c r="M483" s="563">
        <v>2165.34</v>
      </c>
      <c r="N483" s="563"/>
      <c r="O483" s="563"/>
      <c r="P483" s="576"/>
      <c r="Q483" s="564"/>
    </row>
    <row r="484" spans="1:17" ht="14.4" customHeight="1" x14ac:dyDescent="0.3">
      <c r="A484" s="559" t="s">
        <v>2216</v>
      </c>
      <c r="B484" s="560" t="s">
        <v>816</v>
      </c>
      <c r="C484" s="560" t="s">
        <v>1941</v>
      </c>
      <c r="D484" s="560" t="s">
        <v>1951</v>
      </c>
      <c r="E484" s="560" t="s">
        <v>1952</v>
      </c>
      <c r="F484" s="563">
        <v>0.05</v>
      </c>
      <c r="G484" s="563">
        <v>67.75</v>
      </c>
      <c r="H484" s="563">
        <v>1</v>
      </c>
      <c r="I484" s="563">
        <v>1355</v>
      </c>
      <c r="J484" s="563">
        <v>0.05</v>
      </c>
      <c r="K484" s="563">
        <v>46.83</v>
      </c>
      <c r="L484" s="563">
        <v>0.6912177121771218</v>
      </c>
      <c r="M484" s="563">
        <v>936.59999999999991</v>
      </c>
      <c r="N484" s="563"/>
      <c r="O484" s="563"/>
      <c r="P484" s="576"/>
      <c r="Q484" s="564"/>
    </row>
    <row r="485" spans="1:17" ht="14.4" customHeight="1" x14ac:dyDescent="0.3">
      <c r="A485" s="559" t="s">
        <v>2216</v>
      </c>
      <c r="B485" s="560" t="s">
        <v>816</v>
      </c>
      <c r="C485" s="560" t="s">
        <v>1958</v>
      </c>
      <c r="D485" s="560" t="s">
        <v>2007</v>
      </c>
      <c r="E485" s="560" t="s">
        <v>2008</v>
      </c>
      <c r="F485" s="563">
        <v>860</v>
      </c>
      <c r="G485" s="563">
        <v>28322.010000000002</v>
      </c>
      <c r="H485" s="563">
        <v>1</v>
      </c>
      <c r="I485" s="563">
        <v>32.932569767441862</v>
      </c>
      <c r="J485" s="563">
        <v>479</v>
      </c>
      <c r="K485" s="563">
        <v>15452.54</v>
      </c>
      <c r="L485" s="563">
        <v>0.54560181286568288</v>
      </c>
      <c r="M485" s="563">
        <v>32.260000000000005</v>
      </c>
      <c r="N485" s="563"/>
      <c r="O485" s="563"/>
      <c r="P485" s="576"/>
      <c r="Q485" s="564"/>
    </row>
    <row r="486" spans="1:17" ht="14.4" customHeight="1" x14ac:dyDescent="0.3">
      <c r="A486" s="559" t="s">
        <v>2216</v>
      </c>
      <c r="B486" s="560" t="s">
        <v>816</v>
      </c>
      <c r="C486" s="560" t="s">
        <v>1958</v>
      </c>
      <c r="D486" s="560" t="s">
        <v>2013</v>
      </c>
      <c r="E486" s="560" t="s">
        <v>2014</v>
      </c>
      <c r="F486" s="563">
        <v>3680</v>
      </c>
      <c r="G486" s="563">
        <v>59432.800000000003</v>
      </c>
      <c r="H486" s="563">
        <v>1</v>
      </c>
      <c r="I486" s="563">
        <v>16.150217391304349</v>
      </c>
      <c r="J486" s="563">
        <v>2440</v>
      </c>
      <c r="K486" s="563">
        <v>43829.599999999999</v>
      </c>
      <c r="L486" s="563">
        <v>0.73746483423294873</v>
      </c>
      <c r="M486" s="563">
        <v>17.96295081967213</v>
      </c>
      <c r="N486" s="563"/>
      <c r="O486" s="563"/>
      <c r="P486" s="576"/>
      <c r="Q486" s="564"/>
    </row>
    <row r="487" spans="1:17" ht="14.4" customHeight="1" x14ac:dyDescent="0.3">
      <c r="A487" s="559" t="s">
        <v>2216</v>
      </c>
      <c r="B487" s="560" t="s">
        <v>816</v>
      </c>
      <c r="C487" s="560" t="s">
        <v>1958</v>
      </c>
      <c r="D487" s="560" t="s">
        <v>2015</v>
      </c>
      <c r="E487" s="560" t="s">
        <v>2016</v>
      </c>
      <c r="F487" s="563"/>
      <c r="G487" s="563"/>
      <c r="H487" s="563"/>
      <c r="I487" s="563"/>
      <c r="J487" s="563">
        <v>925</v>
      </c>
      <c r="K487" s="563">
        <v>11978.75</v>
      </c>
      <c r="L487" s="563"/>
      <c r="M487" s="563">
        <v>12.95</v>
      </c>
      <c r="N487" s="563"/>
      <c r="O487" s="563"/>
      <c r="P487" s="576"/>
      <c r="Q487" s="564"/>
    </row>
    <row r="488" spans="1:17" ht="14.4" customHeight="1" x14ac:dyDescent="0.3">
      <c r="A488" s="559" t="s">
        <v>2216</v>
      </c>
      <c r="B488" s="560" t="s">
        <v>816</v>
      </c>
      <c r="C488" s="560" t="s">
        <v>2026</v>
      </c>
      <c r="D488" s="560" t="s">
        <v>2037</v>
      </c>
      <c r="E488" s="560" t="s">
        <v>2038</v>
      </c>
      <c r="F488" s="563">
        <v>1</v>
      </c>
      <c r="G488" s="563">
        <v>1749</v>
      </c>
      <c r="H488" s="563">
        <v>1</v>
      </c>
      <c r="I488" s="563">
        <v>1749</v>
      </c>
      <c r="J488" s="563">
        <v>2</v>
      </c>
      <c r="K488" s="563">
        <v>3502</v>
      </c>
      <c r="L488" s="563">
        <v>2.0022870211549457</v>
      </c>
      <c r="M488" s="563">
        <v>1751</v>
      </c>
      <c r="N488" s="563"/>
      <c r="O488" s="563"/>
      <c r="P488" s="576"/>
      <c r="Q488" s="564"/>
    </row>
    <row r="489" spans="1:17" ht="14.4" customHeight="1" x14ac:dyDescent="0.3">
      <c r="A489" s="559" t="s">
        <v>2216</v>
      </c>
      <c r="B489" s="560" t="s">
        <v>816</v>
      </c>
      <c r="C489" s="560" t="s">
        <v>2026</v>
      </c>
      <c r="D489" s="560" t="s">
        <v>2071</v>
      </c>
      <c r="E489" s="560" t="s">
        <v>1954</v>
      </c>
      <c r="F489" s="563">
        <v>2</v>
      </c>
      <c r="G489" s="563">
        <v>33044</v>
      </c>
      <c r="H489" s="563">
        <v>1</v>
      </c>
      <c r="I489" s="563">
        <v>16522</v>
      </c>
      <c r="J489" s="563">
        <v>1</v>
      </c>
      <c r="K489" s="563">
        <v>11790</v>
      </c>
      <c r="L489" s="563">
        <v>0.35679699794213776</v>
      </c>
      <c r="M489" s="563">
        <v>11790</v>
      </c>
      <c r="N489" s="563"/>
      <c r="O489" s="563"/>
      <c r="P489" s="576"/>
      <c r="Q489" s="564"/>
    </row>
    <row r="490" spans="1:17" ht="14.4" customHeight="1" x14ac:dyDescent="0.3">
      <c r="A490" s="559" t="s">
        <v>2216</v>
      </c>
      <c r="B490" s="560" t="s">
        <v>816</v>
      </c>
      <c r="C490" s="560" t="s">
        <v>2026</v>
      </c>
      <c r="D490" s="560" t="s">
        <v>2074</v>
      </c>
      <c r="E490" s="560" t="s">
        <v>2075</v>
      </c>
      <c r="F490" s="563"/>
      <c r="G490" s="563"/>
      <c r="H490" s="563"/>
      <c r="I490" s="563"/>
      <c r="J490" s="563">
        <v>1</v>
      </c>
      <c r="K490" s="563">
        <v>2529</v>
      </c>
      <c r="L490" s="563"/>
      <c r="M490" s="563">
        <v>2529</v>
      </c>
      <c r="N490" s="563"/>
      <c r="O490" s="563"/>
      <c r="P490" s="576"/>
      <c r="Q490" s="564"/>
    </row>
    <row r="491" spans="1:17" ht="14.4" customHeight="1" x14ac:dyDescent="0.3">
      <c r="A491" s="559" t="s">
        <v>2216</v>
      </c>
      <c r="B491" s="560" t="s">
        <v>816</v>
      </c>
      <c r="C491" s="560" t="s">
        <v>2026</v>
      </c>
      <c r="D491" s="560" t="s">
        <v>2090</v>
      </c>
      <c r="E491" s="560" t="s">
        <v>2091</v>
      </c>
      <c r="F491" s="563">
        <v>63</v>
      </c>
      <c r="G491" s="563">
        <v>215775</v>
      </c>
      <c r="H491" s="563">
        <v>1</v>
      </c>
      <c r="I491" s="563">
        <v>3425</v>
      </c>
      <c r="J491" s="563">
        <v>42</v>
      </c>
      <c r="K491" s="563">
        <v>144102</v>
      </c>
      <c r="L491" s="563">
        <v>0.66783454987834545</v>
      </c>
      <c r="M491" s="563">
        <v>3431</v>
      </c>
      <c r="N491" s="563"/>
      <c r="O491" s="563"/>
      <c r="P491" s="576"/>
      <c r="Q491" s="564"/>
    </row>
    <row r="492" spans="1:17" ht="14.4" customHeight="1" x14ac:dyDescent="0.3">
      <c r="A492" s="559" t="s">
        <v>2217</v>
      </c>
      <c r="B492" s="560" t="s">
        <v>816</v>
      </c>
      <c r="C492" s="560" t="s">
        <v>1941</v>
      </c>
      <c r="D492" s="560" t="s">
        <v>1949</v>
      </c>
      <c r="E492" s="560" t="s">
        <v>1948</v>
      </c>
      <c r="F492" s="563">
        <v>0.1</v>
      </c>
      <c r="G492" s="563">
        <v>104.45</v>
      </c>
      <c r="H492" s="563">
        <v>1</v>
      </c>
      <c r="I492" s="563">
        <v>1044.5</v>
      </c>
      <c r="J492" s="563"/>
      <c r="K492" s="563"/>
      <c r="L492" s="563"/>
      <c r="M492" s="563"/>
      <c r="N492" s="563"/>
      <c r="O492" s="563"/>
      <c r="P492" s="576"/>
      <c r="Q492" s="564"/>
    </row>
    <row r="493" spans="1:17" ht="14.4" customHeight="1" x14ac:dyDescent="0.3">
      <c r="A493" s="559" t="s">
        <v>2217</v>
      </c>
      <c r="B493" s="560" t="s">
        <v>816</v>
      </c>
      <c r="C493" s="560" t="s">
        <v>1941</v>
      </c>
      <c r="D493" s="560" t="s">
        <v>1950</v>
      </c>
      <c r="E493" s="560" t="s">
        <v>1948</v>
      </c>
      <c r="F493" s="563">
        <v>1.45</v>
      </c>
      <c r="G493" s="563">
        <v>3029.08</v>
      </c>
      <c r="H493" s="563">
        <v>1</v>
      </c>
      <c r="I493" s="563">
        <v>2089.0206896551726</v>
      </c>
      <c r="J493" s="563"/>
      <c r="K493" s="563"/>
      <c r="L493" s="563"/>
      <c r="M493" s="563"/>
      <c r="N493" s="563">
        <v>0.4</v>
      </c>
      <c r="O493" s="563">
        <v>866.13</v>
      </c>
      <c r="P493" s="576">
        <v>0.28593830469977682</v>
      </c>
      <c r="Q493" s="564">
        <v>2165.3249999999998</v>
      </c>
    </row>
    <row r="494" spans="1:17" ht="14.4" customHeight="1" x14ac:dyDescent="0.3">
      <c r="A494" s="559" t="s">
        <v>2217</v>
      </c>
      <c r="B494" s="560" t="s">
        <v>816</v>
      </c>
      <c r="C494" s="560" t="s">
        <v>1941</v>
      </c>
      <c r="D494" s="560" t="s">
        <v>1951</v>
      </c>
      <c r="E494" s="560" t="s">
        <v>1952</v>
      </c>
      <c r="F494" s="563">
        <v>0.1</v>
      </c>
      <c r="G494" s="563">
        <v>135.5</v>
      </c>
      <c r="H494" s="563">
        <v>1</v>
      </c>
      <c r="I494" s="563">
        <v>1355</v>
      </c>
      <c r="J494" s="563"/>
      <c r="K494" s="563"/>
      <c r="L494" s="563"/>
      <c r="M494" s="563"/>
      <c r="N494" s="563"/>
      <c r="O494" s="563"/>
      <c r="P494" s="576"/>
      <c r="Q494" s="564"/>
    </row>
    <row r="495" spans="1:17" ht="14.4" customHeight="1" x14ac:dyDescent="0.3">
      <c r="A495" s="559" t="s">
        <v>2217</v>
      </c>
      <c r="B495" s="560" t="s">
        <v>816</v>
      </c>
      <c r="C495" s="560" t="s">
        <v>1958</v>
      </c>
      <c r="D495" s="560" t="s">
        <v>1961</v>
      </c>
      <c r="E495" s="560" t="s">
        <v>1962</v>
      </c>
      <c r="F495" s="563">
        <v>180</v>
      </c>
      <c r="G495" s="563">
        <v>221.4</v>
      </c>
      <c r="H495" s="563">
        <v>1</v>
      </c>
      <c r="I495" s="563">
        <v>1.23</v>
      </c>
      <c r="J495" s="563"/>
      <c r="K495" s="563"/>
      <c r="L495" s="563"/>
      <c r="M495" s="563"/>
      <c r="N495" s="563">
        <v>100</v>
      </c>
      <c r="O495" s="563">
        <v>190</v>
      </c>
      <c r="P495" s="576">
        <v>0.85817524841915083</v>
      </c>
      <c r="Q495" s="564">
        <v>1.9</v>
      </c>
    </row>
    <row r="496" spans="1:17" ht="14.4" customHeight="1" x14ac:dyDescent="0.3">
      <c r="A496" s="559" t="s">
        <v>2217</v>
      </c>
      <c r="B496" s="560" t="s">
        <v>816</v>
      </c>
      <c r="C496" s="560" t="s">
        <v>1958</v>
      </c>
      <c r="D496" s="560" t="s">
        <v>1965</v>
      </c>
      <c r="E496" s="560" t="s">
        <v>1966</v>
      </c>
      <c r="F496" s="563">
        <v>300</v>
      </c>
      <c r="G496" s="563">
        <v>1365</v>
      </c>
      <c r="H496" s="563">
        <v>1</v>
      </c>
      <c r="I496" s="563">
        <v>4.55</v>
      </c>
      <c r="J496" s="563">
        <v>150</v>
      </c>
      <c r="K496" s="563">
        <v>699</v>
      </c>
      <c r="L496" s="563">
        <v>0.51208791208791204</v>
      </c>
      <c r="M496" s="563">
        <v>4.66</v>
      </c>
      <c r="N496" s="563">
        <v>300</v>
      </c>
      <c r="O496" s="563">
        <v>1425</v>
      </c>
      <c r="P496" s="576">
        <v>1.043956043956044</v>
      </c>
      <c r="Q496" s="564">
        <v>4.75</v>
      </c>
    </row>
    <row r="497" spans="1:17" ht="14.4" customHeight="1" x14ac:dyDescent="0.3">
      <c r="A497" s="559" t="s">
        <v>2217</v>
      </c>
      <c r="B497" s="560" t="s">
        <v>816</v>
      </c>
      <c r="C497" s="560" t="s">
        <v>1958</v>
      </c>
      <c r="D497" s="560" t="s">
        <v>1973</v>
      </c>
      <c r="E497" s="560" t="s">
        <v>1974</v>
      </c>
      <c r="F497" s="563">
        <v>1900</v>
      </c>
      <c r="G497" s="563">
        <v>10070</v>
      </c>
      <c r="H497" s="563">
        <v>1</v>
      </c>
      <c r="I497" s="563">
        <v>5.3</v>
      </c>
      <c r="J497" s="563">
        <v>700</v>
      </c>
      <c r="K497" s="563">
        <v>3871</v>
      </c>
      <c r="L497" s="563">
        <v>0.38440913604766636</v>
      </c>
      <c r="M497" s="563">
        <v>5.53</v>
      </c>
      <c r="N497" s="563">
        <v>2500</v>
      </c>
      <c r="O497" s="563">
        <v>13876</v>
      </c>
      <c r="P497" s="576">
        <v>1.3779543197616684</v>
      </c>
      <c r="Q497" s="564">
        <v>5.5503999999999998</v>
      </c>
    </row>
    <row r="498" spans="1:17" ht="14.4" customHeight="1" x14ac:dyDescent="0.3">
      <c r="A498" s="559" t="s">
        <v>2217</v>
      </c>
      <c r="B498" s="560" t="s">
        <v>816</v>
      </c>
      <c r="C498" s="560" t="s">
        <v>1958</v>
      </c>
      <c r="D498" s="560" t="s">
        <v>1975</v>
      </c>
      <c r="E498" s="560" t="s">
        <v>1976</v>
      </c>
      <c r="F498" s="563"/>
      <c r="G498" s="563"/>
      <c r="H498" s="563"/>
      <c r="I498" s="563"/>
      <c r="J498" s="563">
        <v>150</v>
      </c>
      <c r="K498" s="563">
        <v>1084.5</v>
      </c>
      <c r="L498" s="563"/>
      <c r="M498" s="563">
        <v>7.23</v>
      </c>
      <c r="N498" s="563"/>
      <c r="O498" s="563"/>
      <c r="P498" s="576"/>
      <c r="Q498" s="564"/>
    </row>
    <row r="499" spans="1:17" ht="14.4" customHeight="1" x14ac:dyDescent="0.3">
      <c r="A499" s="559" t="s">
        <v>2217</v>
      </c>
      <c r="B499" s="560" t="s">
        <v>816</v>
      </c>
      <c r="C499" s="560" t="s">
        <v>1958</v>
      </c>
      <c r="D499" s="560" t="s">
        <v>1979</v>
      </c>
      <c r="E499" s="560" t="s">
        <v>1980</v>
      </c>
      <c r="F499" s="563"/>
      <c r="G499" s="563"/>
      <c r="H499" s="563"/>
      <c r="I499" s="563"/>
      <c r="J499" s="563">
        <v>140</v>
      </c>
      <c r="K499" s="563">
        <v>1229.2</v>
      </c>
      <c r="L499" s="563"/>
      <c r="M499" s="563">
        <v>8.7800000000000011</v>
      </c>
      <c r="N499" s="563"/>
      <c r="O499" s="563"/>
      <c r="P499" s="576"/>
      <c r="Q499" s="564"/>
    </row>
    <row r="500" spans="1:17" ht="14.4" customHeight="1" x14ac:dyDescent="0.3">
      <c r="A500" s="559" t="s">
        <v>2217</v>
      </c>
      <c r="B500" s="560" t="s">
        <v>816</v>
      </c>
      <c r="C500" s="560" t="s">
        <v>1958</v>
      </c>
      <c r="D500" s="560" t="s">
        <v>1985</v>
      </c>
      <c r="E500" s="560" t="s">
        <v>1986</v>
      </c>
      <c r="F500" s="563">
        <v>140</v>
      </c>
      <c r="G500" s="563">
        <v>5511.8</v>
      </c>
      <c r="H500" s="563">
        <v>1</v>
      </c>
      <c r="I500" s="563">
        <v>39.370000000000005</v>
      </c>
      <c r="J500" s="563"/>
      <c r="K500" s="563"/>
      <c r="L500" s="563"/>
      <c r="M500" s="563"/>
      <c r="N500" s="563"/>
      <c r="O500" s="563"/>
      <c r="P500" s="576"/>
      <c r="Q500" s="564"/>
    </row>
    <row r="501" spans="1:17" ht="14.4" customHeight="1" x14ac:dyDescent="0.3">
      <c r="A501" s="559" t="s">
        <v>2217</v>
      </c>
      <c r="B501" s="560" t="s">
        <v>816</v>
      </c>
      <c r="C501" s="560" t="s">
        <v>1958</v>
      </c>
      <c r="D501" s="560" t="s">
        <v>1989</v>
      </c>
      <c r="E501" s="560" t="s">
        <v>1990</v>
      </c>
      <c r="F501" s="563"/>
      <c r="G501" s="563"/>
      <c r="H501" s="563"/>
      <c r="I501" s="563"/>
      <c r="J501" s="563">
        <v>580</v>
      </c>
      <c r="K501" s="563">
        <v>9239.4</v>
      </c>
      <c r="L501" s="563"/>
      <c r="M501" s="563">
        <v>15.93</v>
      </c>
      <c r="N501" s="563"/>
      <c r="O501" s="563"/>
      <c r="P501" s="576"/>
      <c r="Q501" s="564"/>
    </row>
    <row r="502" spans="1:17" ht="14.4" customHeight="1" x14ac:dyDescent="0.3">
      <c r="A502" s="559" t="s">
        <v>2217</v>
      </c>
      <c r="B502" s="560" t="s">
        <v>816</v>
      </c>
      <c r="C502" s="560" t="s">
        <v>1958</v>
      </c>
      <c r="D502" s="560" t="s">
        <v>1995</v>
      </c>
      <c r="E502" s="560" t="s">
        <v>1996</v>
      </c>
      <c r="F502" s="563">
        <v>1</v>
      </c>
      <c r="G502" s="563">
        <v>2054.9699999999998</v>
      </c>
      <c r="H502" s="563">
        <v>1</v>
      </c>
      <c r="I502" s="563">
        <v>2054.9699999999998</v>
      </c>
      <c r="J502" s="563">
        <v>1</v>
      </c>
      <c r="K502" s="563">
        <v>2261.84</v>
      </c>
      <c r="L502" s="563">
        <v>1.1006681362744957</v>
      </c>
      <c r="M502" s="563">
        <v>2261.84</v>
      </c>
      <c r="N502" s="563">
        <v>2</v>
      </c>
      <c r="O502" s="563">
        <v>4561.3900000000003</v>
      </c>
      <c r="P502" s="576">
        <v>2.2196869054049455</v>
      </c>
      <c r="Q502" s="564">
        <v>2280.6950000000002</v>
      </c>
    </row>
    <row r="503" spans="1:17" ht="14.4" customHeight="1" x14ac:dyDescent="0.3">
      <c r="A503" s="559" t="s">
        <v>2217</v>
      </c>
      <c r="B503" s="560" t="s">
        <v>816</v>
      </c>
      <c r="C503" s="560" t="s">
        <v>1958</v>
      </c>
      <c r="D503" s="560" t="s">
        <v>1999</v>
      </c>
      <c r="E503" s="560" t="s">
        <v>2000</v>
      </c>
      <c r="F503" s="563">
        <v>1349</v>
      </c>
      <c r="G503" s="563">
        <v>2994.7799999999997</v>
      </c>
      <c r="H503" s="563">
        <v>1</v>
      </c>
      <c r="I503" s="563">
        <v>2.2199999999999998</v>
      </c>
      <c r="J503" s="563"/>
      <c r="K503" s="563"/>
      <c r="L503" s="563"/>
      <c r="M503" s="563"/>
      <c r="N503" s="563"/>
      <c r="O503" s="563"/>
      <c r="P503" s="576"/>
      <c r="Q503" s="564"/>
    </row>
    <row r="504" spans="1:17" ht="14.4" customHeight="1" x14ac:dyDescent="0.3">
      <c r="A504" s="559" t="s">
        <v>2217</v>
      </c>
      <c r="B504" s="560" t="s">
        <v>816</v>
      </c>
      <c r="C504" s="560" t="s">
        <v>1958</v>
      </c>
      <c r="D504" s="560" t="s">
        <v>2001</v>
      </c>
      <c r="E504" s="560" t="s">
        <v>2002</v>
      </c>
      <c r="F504" s="563">
        <v>900</v>
      </c>
      <c r="G504" s="563">
        <v>4806</v>
      </c>
      <c r="H504" s="563">
        <v>1</v>
      </c>
      <c r="I504" s="563">
        <v>5.34</v>
      </c>
      <c r="J504" s="563"/>
      <c r="K504" s="563"/>
      <c r="L504" s="563"/>
      <c r="M504" s="563"/>
      <c r="N504" s="563"/>
      <c r="O504" s="563"/>
      <c r="P504" s="576"/>
      <c r="Q504" s="564"/>
    </row>
    <row r="505" spans="1:17" ht="14.4" customHeight="1" x14ac:dyDescent="0.3">
      <c r="A505" s="559" t="s">
        <v>2217</v>
      </c>
      <c r="B505" s="560" t="s">
        <v>816</v>
      </c>
      <c r="C505" s="560" t="s">
        <v>1958</v>
      </c>
      <c r="D505" s="560" t="s">
        <v>2007</v>
      </c>
      <c r="E505" s="560" t="s">
        <v>2008</v>
      </c>
      <c r="F505" s="563">
        <v>1287</v>
      </c>
      <c r="G505" s="563">
        <v>41621.74</v>
      </c>
      <c r="H505" s="563">
        <v>1</v>
      </c>
      <c r="I505" s="563">
        <v>32.340124320124318</v>
      </c>
      <c r="J505" s="563">
        <v>411</v>
      </c>
      <c r="K505" s="563">
        <v>12790.32</v>
      </c>
      <c r="L505" s="563">
        <v>0.30729902209758653</v>
      </c>
      <c r="M505" s="563">
        <v>31.12</v>
      </c>
      <c r="N505" s="563">
        <v>929</v>
      </c>
      <c r="O505" s="563">
        <v>30923.16</v>
      </c>
      <c r="P505" s="576">
        <v>0.74295692587575635</v>
      </c>
      <c r="Q505" s="564">
        <v>33.286501614639398</v>
      </c>
    </row>
    <row r="506" spans="1:17" ht="14.4" customHeight="1" x14ac:dyDescent="0.3">
      <c r="A506" s="559" t="s">
        <v>2217</v>
      </c>
      <c r="B506" s="560" t="s">
        <v>816</v>
      </c>
      <c r="C506" s="560" t="s">
        <v>2026</v>
      </c>
      <c r="D506" s="560" t="s">
        <v>2035</v>
      </c>
      <c r="E506" s="560" t="s">
        <v>2036</v>
      </c>
      <c r="F506" s="563">
        <v>2</v>
      </c>
      <c r="G506" s="563">
        <v>2562</v>
      </c>
      <c r="H506" s="563">
        <v>1</v>
      </c>
      <c r="I506" s="563">
        <v>1281</v>
      </c>
      <c r="J506" s="563"/>
      <c r="K506" s="563"/>
      <c r="L506" s="563"/>
      <c r="M506" s="563"/>
      <c r="N506" s="563"/>
      <c r="O506" s="563"/>
      <c r="P506" s="576"/>
      <c r="Q506" s="564"/>
    </row>
    <row r="507" spans="1:17" ht="14.4" customHeight="1" x14ac:dyDescent="0.3">
      <c r="A507" s="559" t="s">
        <v>2217</v>
      </c>
      <c r="B507" s="560" t="s">
        <v>816</v>
      </c>
      <c r="C507" s="560" t="s">
        <v>2026</v>
      </c>
      <c r="D507" s="560" t="s">
        <v>2037</v>
      </c>
      <c r="E507" s="560" t="s">
        <v>2038</v>
      </c>
      <c r="F507" s="563">
        <v>6</v>
      </c>
      <c r="G507" s="563">
        <v>10494</v>
      </c>
      <c r="H507" s="563">
        <v>1</v>
      </c>
      <c r="I507" s="563">
        <v>1749</v>
      </c>
      <c r="J507" s="563">
        <v>2</v>
      </c>
      <c r="K507" s="563">
        <v>3502</v>
      </c>
      <c r="L507" s="563">
        <v>0.33371450352582427</v>
      </c>
      <c r="M507" s="563">
        <v>1751</v>
      </c>
      <c r="N507" s="563">
        <v>4</v>
      </c>
      <c r="O507" s="563">
        <v>7016</v>
      </c>
      <c r="P507" s="576">
        <v>0.6685725176291214</v>
      </c>
      <c r="Q507" s="564">
        <v>1754</v>
      </c>
    </row>
    <row r="508" spans="1:17" ht="14.4" customHeight="1" x14ac:dyDescent="0.3">
      <c r="A508" s="559" t="s">
        <v>2217</v>
      </c>
      <c r="B508" s="560" t="s">
        <v>816</v>
      </c>
      <c r="C508" s="560" t="s">
        <v>2026</v>
      </c>
      <c r="D508" s="560" t="s">
        <v>2039</v>
      </c>
      <c r="E508" s="560" t="s">
        <v>2040</v>
      </c>
      <c r="F508" s="563"/>
      <c r="G508" s="563"/>
      <c r="H508" s="563"/>
      <c r="I508" s="563"/>
      <c r="J508" s="563">
        <v>1</v>
      </c>
      <c r="K508" s="563">
        <v>2236</v>
      </c>
      <c r="L508" s="563"/>
      <c r="M508" s="563">
        <v>2236</v>
      </c>
      <c r="N508" s="563"/>
      <c r="O508" s="563"/>
      <c r="P508" s="576"/>
      <c r="Q508" s="564"/>
    </row>
    <row r="509" spans="1:17" ht="14.4" customHeight="1" x14ac:dyDescent="0.3">
      <c r="A509" s="559" t="s">
        <v>2217</v>
      </c>
      <c r="B509" s="560" t="s">
        <v>816</v>
      </c>
      <c r="C509" s="560" t="s">
        <v>2026</v>
      </c>
      <c r="D509" s="560" t="s">
        <v>2041</v>
      </c>
      <c r="E509" s="560" t="s">
        <v>2042</v>
      </c>
      <c r="F509" s="563">
        <v>1</v>
      </c>
      <c r="G509" s="563">
        <v>417</v>
      </c>
      <c r="H509" s="563">
        <v>1</v>
      </c>
      <c r="I509" s="563">
        <v>417</v>
      </c>
      <c r="J509" s="563"/>
      <c r="K509" s="563"/>
      <c r="L509" s="563"/>
      <c r="M509" s="563"/>
      <c r="N509" s="563">
        <v>1</v>
      </c>
      <c r="O509" s="563">
        <v>420</v>
      </c>
      <c r="P509" s="576">
        <v>1.0071942446043165</v>
      </c>
      <c r="Q509" s="564">
        <v>420</v>
      </c>
    </row>
    <row r="510" spans="1:17" ht="14.4" customHeight="1" x14ac:dyDescent="0.3">
      <c r="A510" s="559" t="s">
        <v>2217</v>
      </c>
      <c r="B510" s="560" t="s">
        <v>816</v>
      </c>
      <c r="C510" s="560" t="s">
        <v>2026</v>
      </c>
      <c r="D510" s="560" t="s">
        <v>2043</v>
      </c>
      <c r="E510" s="560" t="s">
        <v>2044</v>
      </c>
      <c r="F510" s="563">
        <v>2</v>
      </c>
      <c r="G510" s="563">
        <v>1152</v>
      </c>
      <c r="H510" s="563">
        <v>1</v>
      </c>
      <c r="I510" s="563">
        <v>576</v>
      </c>
      <c r="J510" s="563"/>
      <c r="K510" s="563"/>
      <c r="L510" s="563"/>
      <c r="M510" s="563"/>
      <c r="N510" s="563"/>
      <c r="O510" s="563"/>
      <c r="P510" s="576"/>
      <c r="Q510" s="564"/>
    </row>
    <row r="511" spans="1:17" ht="14.4" customHeight="1" x14ac:dyDescent="0.3">
      <c r="A511" s="559" t="s">
        <v>2217</v>
      </c>
      <c r="B511" s="560" t="s">
        <v>816</v>
      </c>
      <c r="C511" s="560" t="s">
        <v>2026</v>
      </c>
      <c r="D511" s="560" t="s">
        <v>2045</v>
      </c>
      <c r="E511" s="560" t="s">
        <v>2046</v>
      </c>
      <c r="F511" s="563">
        <v>1</v>
      </c>
      <c r="G511" s="563">
        <v>651</v>
      </c>
      <c r="H511" s="563">
        <v>1</v>
      </c>
      <c r="I511" s="563">
        <v>651</v>
      </c>
      <c r="J511" s="563">
        <v>1</v>
      </c>
      <c r="K511" s="563">
        <v>653</v>
      </c>
      <c r="L511" s="563">
        <v>1.0030721966205838</v>
      </c>
      <c r="M511" s="563">
        <v>653</v>
      </c>
      <c r="N511" s="563">
        <v>2</v>
      </c>
      <c r="O511" s="563">
        <v>1308</v>
      </c>
      <c r="P511" s="576">
        <v>2.0092165898617513</v>
      </c>
      <c r="Q511" s="564">
        <v>654</v>
      </c>
    </row>
    <row r="512" spans="1:17" ht="14.4" customHeight="1" x14ac:dyDescent="0.3">
      <c r="A512" s="559" t="s">
        <v>2217</v>
      </c>
      <c r="B512" s="560" t="s">
        <v>816</v>
      </c>
      <c r="C512" s="560" t="s">
        <v>2026</v>
      </c>
      <c r="D512" s="560" t="s">
        <v>2047</v>
      </c>
      <c r="E512" s="560" t="s">
        <v>2048</v>
      </c>
      <c r="F512" s="563"/>
      <c r="G512" s="563"/>
      <c r="H512" s="563"/>
      <c r="I512" s="563"/>
      <c r="J512" s="563">
        <v>1</v>
      </c>
      <c r="K512" s="563">
        <v>1836</v>
      </c>
      <c r="L512" s="563"/>
      <c r="M512" s="563">
        <v>1836</v>
      </c>
      <c r="N512" s="563"/>
      <c r="O512" s="563"/>
      <c r="P512" s="576"/>
      <c r="Q512" s="564"/>
    </row>
    <row r="513" spans="1:17" ht="14.4" customHeight="1" x14ac:dyDescent="0.3">
      <c r="A513" s="559" t="s">
        <v>2217</v>
      </c>
      <c r="B513" s="560" t="s">
        <v>816</v>
      </c>
      <c r="C513" s="560" t="s">
        <v>2026</v>
      </c>
      <c r="D513" s="560" t="s">
        <v>2049</v>
      </c>
      <c r="E513" s="560" t="s">
        <v>2050</v>
      </c>
      <c r="F513" s="563">
        <v>1</v>
      </c>
      <c r="G513" s="563">
        <v>1164</v>
      </c>
      <c r="H513" s="563">
        <v>1</v>
      </c>
      <c r="I513" s="563">
        <v>1164</v>
      </c>
      <c r="J513" s="563"/>
      <c r="K513" s="563"/>
      <c r="L513" s="563"/>
      <c r="M513" s="563"/>
      <c r="N513" s="563"/>
      <c r="O513" s="563"/>
      <c r="P513" s="576"/>
      <c r="Q513" s="564"/>
    </row>
    <row r="514" spans="1:17" ht="14.4" customHeight="1" x14ac:dyDescent="0.3">
      <c r="A514" s="559" t="s">
        <v>2217</v>
      </c>
      <c r="B514" s="560" t="s">
        <v>816</v>
      </c>
      <c r="C514" s="560" t="s">
        <v>2026</v>
      </c>
      <c r="D514" s="560" t="s">
        <v>2051</v>
      </c>
      <c r="E514" s="560" t="s">
        <v>2052</v>
      </c>
      <c r="F514" s="563"/>
      <c r="G514" s="563"/>
      <c r="H514" s="563"/>
      <c r="I514" s="563"/>
      <c r="J514" s="563">
        <v>1</v>
      </c>
      <c r="K514" s="563">
        <v>1380</v>
      </c>
      <c r="L514" s="563"/>
      <c r="M514" s="563">
        <v>1380</v>
      </c>
      <c r="N514" s="563"/>
      <c r="O514" s="563"/>
      <c r="P514" s="576"/>
      <c r="Q514" s="564"/>
    </row>
    <row r="515" spans="1:17" ht="14.4" customHeight="1" x14ac:dyDescent="0.3">
      <c r="A515" s="559" t="s">
        <v>2217</v>
      </c>
      <c r="B515" s="560" t="s">
        <v>816</v>
      </c>
      <c r="C515" s="560" t="s">
        <v>2026</v>
      </c>
      <c r="D515" s="560" t="s">
        <v>2053</v>
      </c>
      <c r="E515" s="560" t="s">
        <v>2054</v>
      </c>
      <c r="F515" s="563">
        <v>3</v>
      </c>
      <c r="G515" s="563">
        <v>1227</v>
      </c>
      <c r="H515" s="563">
        <v>1</v>
      </c>
      <c r="I515" s="563">
        <v>409</v>
      </c>
      <c r="J515" s="563">
        <v>1</v>
      </c>
      <c r="K515" s="563">
        <v>409</v>
      </c>
      <c r="L515" s="563">
        <v>0.33333333333333331</v>
      </c>
      <c r="M515" s="563">
        <v>409</v>
      </c>
      <c r="N515" s="563">
        <v>3</v>
      </c>
      <c r="O515" s="563">
        <v>1230</v>
      </c>
      <c r="P515" s="576">
        <v>1.0024449877750612</v>
      </c>
      <c r="Q515" s="564">
        <v>410</v>
      </c>
    </row>
    <row r="516" spans="1:17" ht="14.4" customHeight="1" x14ac:dyDescent="0.3">
      <c r="A516" s="559" t="s">
        <v>2217</v>
      </c>
      <c r="B516" s="560" t="s">
        <v>816</v>
      </c>
      <c r="C516" s="560" t="s">
        <v>2026</v>
      </c>
      <c r="D516" s="560" t="s">
        <v>2055</v>
      </c>
      <c r="E516" s="560" t="s">
        <v>2056</v>
      </c>
      <c r="F516" s="563">
        <v>1</v>
      </c>
      <c r="G516" s="563">
        <v>417</v>
      </c>
      <c r="H516" s="563">
        <v>1</v>
      </c>
      <c r="I516" s="563">
        <v>417</v>
      </c>
      <c r="J516" s="563"/>
      <c r="K516" s="563"/>
      <c r="L516" s="563"/>
      <c r="M516" s="563"/>
      <c r="N516" s="563"/>
      <c r="O516" s="563"/>
      <c r="P516" s="576"/>
      <c r="Q516" s="564"/>
    </row>
    <row r="517" spans="1:17" ht="14.4" customHeight="1" x14ac:dyDescent="0.3">
      <c r="A517" s="559" t="s">
        <v>2217</v>
      </c>
      <c r="B517" s="560" t="s">
        <v>816</v>
      </c>
      <c r="C517" s="560" t="s">
        <v>2026</v>
      </c>
      <c r="D517" s="560" t="s">
        <v>2057</v>
      </c>
      <c r="E517" s="560" t="s">
        <v>2058</v>
      </c>
      <c r="F517" s="563">
        <v>2</v>
      </c>
      <c r="G517" s="563">
        <v>972</v>
      </c>
      <c r="H517" s="563">
        <v>1</v>
      </c>
      <c r="I517" s="563">
        <v>486</v>
      </c>
      <c r="J517" s="563">
        <v>1</v>
      </c>
      <c r="K517" s="563">
        <v>486</v>
      </c>
      <c r="L517" s="563">
        <v>0.5</v>
      </c>
      <c r="M517" s="563">
        <v>486</v>
      </c>
      <c r="N517" s="563">
        <v>2</v>
      </c>
      <c r="O517" s="563">
        <v>974</v>
      </c>
      <c r="P517" s="576">
        <v>1.0020576131687242</v>
      </c>
      <c r="Q517" s="564">
        <v>487</v>
      </c>
    </row>
    <row r="518" spans="1:17" ht="14.4" customHeight="1" x14ac:dyDescent="0.3">
      <c r="A518" s="559" t="s">
        <v>2217</v>
      </c>
      <c r="B518" s="560" t="s">
        <v>816</v>
      </c>
      <c r="C518" s="560" t="s">
        <v>2026</v>
      </c>
      <c r="D518" s="560" t="s">
        <v>2059</v>
      </c>
      <c r="E518" s="560" t="s">
        <v>2060</v>
      </c>
      <c r="F518" s="563"/>
      <c r="G518" s="563"/>
      <c r="H518" s="563"/>
      <c r="I518" s="563"/>
      <c r="J518" s="563"/>
      <c r="K518" s="563"/>
      <c r="L518" s="563"/>
      <c r="M518" s="563"/>
      <c r="N518" s="563">
        <v>1</v>
      </c>
      <c r="O518" s="563">
        <v>1965</v>
      </c>
      <c r="P518" s="576"/>
      <c r="Q518" s="564">
        <v>1965</v>
      </c>
    </row>
    <row r="519" spans="1:17" ht="14.4" customHeight="1" x14ac:dyDescent="0.3">
      <c r="A519" s="559" t="s">
        <v>2217</v>
      </c>
      <c r="B519" s="560" t="s">
        <v>816</v>
      </c>
      <c r="C519" s="560" t="s">
        <v>2026</v>
      </c>
      <c r="D519" s="560" t="s">
        <v>2071</v>
      </c>
      <c r="E519" s="560" t="s">
        <v>1954</v>
      </c>
      <c r="F519" s="563">
        <v>4</v>
      </c>
      <c r="G519" s="563">
        <v>66088</v>
      </c>
      <c r="H519" s="563">
        <v>1</v>
      </c>
      <c r="I519" s="563">
        <v>16522</v>
      </c>
      <c r="J519" s="563"/>
      <c r="K519" s="563"/>
      <c r="L519" s="563"/>
      <c r="M519" s="563"/>
      <c r="N519" s="563"/>
      <c r="O519" s="563"/>
      <c r="P519" s="576"/>
      <c r="Q519" s="564"/>
    </row>
    <row r="520" spans="1:17" ht="14.4" customHeight="1" x14ac:dyDescent="0.3">
      <c r="A520" s="559" t="s">
        <v>2217</v>
      </c>
      <c r="B520" s="560" t="s">
        <v>816</v>
      </c>
      <c r="C520" s="560" t="s">
        <v>2026</v>
      </c>
      <c r="D520" s="560" t="s">
        <v>2122</v>
      </c>
      <c r="E520" s="560" t="s">
        <v>2123</v>
      </c>
      <c r="F520" s="563"/>
      <c r="G520" s="563"/>
      <c r="H520" s="563"/>
      <c r="I520" s="563"/>
      <c r="J520" s="563"/>
      <c r="K520" s="563"/>
      <c r="L520" s="563"/>
      <c r="M520" s="563"/>
      <c r="N520" s="563">
        <v>2</v>
      </c>
      <c r="O520" s="563">
        <v>28656</v>
      </c>
      <c r="P520" s="576"/>
      <c r="Q520" s="564">
        <v>14328</v>
      </c>
    </row>
    <row r="521" spans="1:17" ht="14.4" customHeight="1" x14ac:dyDescent="0.3">
      <c r="A521" s="559" t="s">
        <v>2218</v>
      </c>
      <c r="B521" s="560" t="s">
        <v>816</v>
      </c>
      <c r="C521" s="560" t="s">
        <v>1941</v>
      </c>
      <c r="D521" s="560" t="s">
        <v>1950</v>
      </c>
      <c r="E521" s="560" t="s">
        <v>1948</v>
      </c>
      <c r="F521" s="563"/>
      <c r="G521" s="563"/>
      <c r="H521" s="563"/>
      <c r="I521" s="563"/>
      <c r="J521" s="563">
        <v>1</v>
      </c>
      <c r="K521" s="563">
        <v>2165.33</v>
      </c>
      <c r="L521" s="563"/>
      <c r="M521" s="563">
        <v>2165.33</v>
      </c>
      <c r="N521" s="563">
        <v>1.55</v>
      </c>
      <c r="O521" s="563">
        <v>3385.6899999999996</v>
      </c>
      <c r="P521" s="576"/>
      <c r="Q521" s="564">
        <v>2184.3161290322578</v>
      </c>
    </row>
    <row r="522" spans="1:17" ht="14.4" customHeight="1" x14ac:dyDescent="0.3">
      <c r="A522" s="559" t="s">
        <v>2218</v>
      </c>
      <c r="B522" s="560" t="s">
        <v>816</v>
      </c>
      <c r="C522" s="560" t="s">
        <v>1941</v>
      </c>
      <c r="D522" s="560" t="s">
        <v>1951</v>
      </c>
      <c r="E522" s="560" t="s">
        <v>1952</v>
      </c>
      <c r="F522" s="563"/>
      <c r="G522" s="563"/>
      <c r="H522" s="563"/>
      <c r="I522" s="563"/>
      <c r="J522" s="563">
        <v>0.1</v>
      </c>
      <c r="K522" s="563">
        <v>93.66</v>
      </c>
      <c r="L522" s="563"/>
      <c r="M522" s="563">
        <v>936.59999999999991</v>
      </c>
      <c r="N522" s="563">
        <v>0.05</v>
      </c>
      <c r="O522" s="563">
        <v>47.24</v>
      </c>
      <c r="P522" s="576"/>
      <c r="Q522" s="564">
        <v>944.8</v>
      </c>
    </row>
    <row r="523" spans="1:17" ht="14.4" customHeight="1" x14ac:dyDescent="0.3">
      <c r="A523" s="559" t="s">
        <v>2218</v>
      </c>
      <c r="B523" s="560" t="s">
        <v>816</v>
      </c>
      <c r="C523" s="560" t="s">
        <v>1958</v>
      </c>
      <c r="D523" s="560" t="s">
        <v>1965</v>
      </c>
      <c r="E523" s="560" t="s">
        <v>1966</v>
      </c>
      <c r="F523" s="563">
        <v>400</v>
      </c>
      <c r="G523" s="563">
        <v>1815</v>
      </c>
      <c r="H523" s="563">
        <v>1</v>
      </c>
      <c r="I523" s="563">
        <v>4.5374999999999996</v>
      </c>
      <c r="J523" s="563"/>
      <c r="K523" s="563"/>
      <c r="L523" s="563"/>
      <c r="M523" s="563"/>
      <c r="N523" s="563"/>
      <c r="O523" s="563"/>
      <c r="P523" s="576"/>
      <c r="Q523" s="564"/>
    </row>
    <row r="524" spans="1:17" ht="14.4" customHeight="1" x14ac:dyDescent="0.3">
      <c r="A524" s="559" t="s">
        <v>2218</v>
      </c>
      <c r="B524" s="560" t="s">
        <v>816</v>
      </c>
      <c r="C524" s="560" t="s">
        <v>1958</v>
      </c>
      <c r="D524" s="560" t="s">
        <v>1973</v>
      </c>
      <c r="E524" s="560" t="s">
        <v>1974</v>
      </c>
      <c r="F524" s="563"/>
      <c r="G524" s="563"/>
      <c r="H524" s="563"/>
      <c r="I524" s="563"/>
      <c r="J524" s="563"/>
      <c r="K524" s="563"/>
      <c r="L524" s="563"/>
      <c r="M524" s="563"/>
      <c r="N524" s="563">
        <v>1000</v>
      </c>
      <c r="O524" s="563">
        <v>5530</v>
      </c>
      <c r="P524" s="576"/>
      <c r="Q524" s="564">
        <v>5.53</v>
      </c>
    </row>
    <row r="525" spans="1:17" ht="14.4" customHeight="1" x14ac:dyDescent="0.3">
      <c r="A525" s="559" t="s">
        <v>2218</v>
      </c>
      <c r="B525" s="560" t="s">
        <v>816</v>
      </c>
      <c r="C525" s="560" t="s">
        <v>1958</v>
      </c>
      <c r="D525" s="560" t="s">
        <v>1981</v>
      </c>
      <c r="E525" s="560" t="s">
        <v>1982</v>
      </c>
      <c r="F525" s="563">
        <v>800</v>
      </c>
      <c r="G525" s="563">
        <v>12608</v>
      </c>
      <c r="H525" s="563">
        <v>1</v>
      </c>
      <c r="I525" s="563">
        <v>15.76</v>
      </c>
      <c r="J525" s="563"/>
      <c r="K525" s="563"/>
      <c r="L525" s="563"/>
      <c r="M525" s="563"/>
      <c r="N525" s="563"/>
      <c r="O525" s="563"/>
      <c r="P525" s="576"/>
      <c r="Q525" s="564"/>
    </row>
    <row r="526" spans="1:17" ht="14.4" customHeight="1" x14ac:dyDescent="0.3">
      <c r="A526" s="559" t="s">
        <v>2218</v>
      </c>
      <c r="B526" s="560" t="s">
        <v>816</v>
      </c>
      <c r="C526" s="560" t="s">
        <v>1958</v>
      </c>
      <c r="D526" s="560" t="s">
        <v>1989</v>
      </c>
      <c r="E526" s="560" t="s">
        <v>1990</v>
      </c>
      <c r="F526" s="563"/>
      <c r="G526" s="563"/>
      <c r="H526" s="563"/>
      <c r="I526" s="563"/>
      <c r="J526" s="563">
        <v>8449</v>
      </c>
      <c r="K526" s="563">
        <v>137539.02000000002</v>
      </c>
      <c r="L526" s="563"/>
      <c r="M526" s="563">
        <v>16.278733577938219</v>
      </c>
      <c r="N526" s="563">
        <v>4200</v>
      </c>
      <c r="O526" s="563">
        <v>73327.570000000007</v>
      </c>
      <c r="P526" s="576"/>
      <c r="Q526" s="564">
        <v>17.458945238095239</v>
      </c>
    </row>
    <row r="527" spans="1:17" ht="14.4" customHeight="1" x14ac:dyDescent="0.3">
      <c r="A527" s="559" t="s">
        <v>2218</v>
      </c>
      <c r="B527" s="560" t="s">
        <v>816</v>
      </c>
      <c r="C527" s="560" t="s">
        <v>1958</v>
      </c>
      <c r="D527" s="560" t="s">
        <v>1999</v>
      </c>
      <c r="E527" s="560" t="s">
        <v>2000</v>
      </c>
      <c r="F527" s="563"/>
      <c r="G527" s="563"/>
      <c r="H527" s="563"/>
      <c r="I527" s="563"/>
      <c r="J527" s="563">
        <v>680</v>
      </c>
      <c r="K527" s="563">
        <v>1999.2</v>
      </c>
      <c r="L527" s="563"/>
      <c r="M527" s="563">
        <v>2.94</v>
      </c>
      <c r="N527" s="563"/>
      <c r="O527" s="563"/>
      <c r="P527" s="576"/>
      <c r="Q527" s="564"/>
    </row>
    <row r="528" spans="1:17" ht="14.4" customHeight="1" x14ac:dyDescent="0.3">
      <c r="A528" s="559" t="s">
        <v>2218</v>
      </c>
      <c r="B528" s="560" t="s">
        <v>816</v>
      </c>
      <c r="C528" s="560" t="s">
        <v>1958</v>
      </c>
      <c r="D528" s="560" t="s">
        <v>2007</v>
      </c>
      <c r="E528" s="560" t="s">
        <v>2008</v>
      </c>
      <c r="F528" s="563">
        <v>850</v>
      </c>
      <c r="G528" s="563">
        <v>26452</v>
      </c>
      <c r="H528" s="563">
        <v>1</v>
      </c>
      <c r="I528" s="563">
        <v>31.12</v>
      </c>
      <c r="J528" s="563">
        <v>5701</v>
      </c>
      <c r="K528" s="563">
        <v>182790.03999999998</v>
      </c>
      <c r="L528" s="563">
        <v>6.9102540450627545</v>
      </c>
      <c r="M528" s="563">
        <v>32.062803017014552</v>
      </c>
      <c r="N528" s="563">
        <v>1263</v>
      </c>
      <c r="O528" s="563">
        <v>41886.980000000003</v>
      </c>
      <c r="P528" s="576">
        <v>1.583508997429306</v>
      </c>
      <c r="Q528" s="564">
        <v>33.164671417260493</v>
      </c>
    </row>
    <row r="529" spans="1:17" ht="14.4" customHeight="1" x14ac:dyDescent="0.3">
      <c r="A529" s="559" t="s">
        <v>2218</v>
      </c>
      <c r="B529" s="560" t="s">
        <v>816</v>
      </c>
      <c r="C529" s="560" t="s">
        <v>2026</v>
      </c>
      <c r="D529" s="560" t="s">
        <v>2035</v>
      </c>
      <c r="E529" s="560" t="s">
        <v>2036</v>
      </c>
      <c r="F529" s="563"/>
      <c r="G529" s="563"/>
      <c r="H529" s="563"/>
      <c r="I529" s="563"/>
      <c r="J529" s="563">
        <v>1</v>
      </c>
      <c r="K529" s="563">
        <v>1283</v>
      </c>
      <c r="L529" s="563"/>
      <c r="M529" s="563">
        <v>1283</v>
      </c>
      <c r="N529" s="563"/>
      <c r="O529" s="563"/>
      <c r="P529" s="576"/>
      <c r="Q529" s="564"/>
    </row>
    <row r="530" spans="1:17" ht="14.4" customHeight="1" x14ac:dyDescent="0.3">
      <c r="A530" s="559" t="s">
        <v>2218</v>
      </c>
      <c r="B530" s="560" t="s">
        <v>816</v>
      </c>
      <c r="C530" s="560" t="s">
        <v>2026</v>
      </c>
      <c r="D530" s="560" t="s">
        <v>2037</v>
      </c>
      <c r="E530" s="560" t="s">
        <v>2038</v>
      </c>
      <c r="F530" s="563">
        <v>2</v>
      </c>
      <c r="G530" s="563">
        <v>3498</v>
      </c>
      <c r="H530" s="563">
        <v>1</v>
      </c>
      <c r="I530" s="563">
        <v>1749</v>
      </c>
      <c r="J530" s="563">
        <v>17</v>
      </c>
      <c r="K530" s="563">
        <v>29767</v>
      </c>
      <c r="L530" s="563">
        <v>8.5097198399085183</v>
      </c>
      <c r="M530" s="563">
        <v>1751</v>
      </c>
      <c r="N530" s="563">
        <v>10</v>
      </c>
      <c r="O530" s="563">
        <v>17540</v>
      </c>
      <c r="P530" s="576">
        <v>5.0142938822184107</v>
      </c>
      <c r="Q530" s="564">
        <v>1754</v>
      </c>
    </row>
    <row r="531" spans="1:17" ht="14.4" customHeight="1" x14ac:dyDescent="0.3">
      <c r="A531" s="559" t="s">
        <v>2218</v>
      </c>
      <c r="B531" s="560" t="s">
        <v>816</v>
      </c>
      <c r="C531" s="560" t="s">
        <v>2026</v>
      </c>
      <c r="D531" s="560" t="s">
        <v>2039</v>
      </c>
      <c r="E531" s="560" t="s">
        <v>2040</v>
      </c>
      <c r="F531" s="563"/>
      <c r="G531" s="563"/>
      <c r="H531" s="563"/>
      <c r="I531" s="563"/>
      <c r="J531" s="563">
        <v>16</v>
      </c>
      <c r="K531" s="563">
        <v>35776</v>
      </c>
      <c r="L531" s="563"/>
      <c r="M531" s="563">
        <v>2236</v>
      </c>
      <c r="N531" s="563">
        <v>8</v>
      </c>
      <c r="O531" s="563">
        <v>17936</v>
      </c>
      <c r="P531" s="576"/>
      <c r="Q531" s="564">
        <v>2242</v>
      </c>
    </row>
    <row r="532" spans="1:17" ht="14.4" customHeight="1" x14ac:dyDescent="0.3">
      <c r="A532" s="559" t="s">
        <v>2218</v>
      </c>
      <c r="B532" s="560" t="s">
        <v>816</v>
      </c>
      <c r="C532" s="560" t="s">
        <v>2026</v>
      </c>
      <c r="D532" s="560" t="s">
        <v>2041</v>
      </c>
      <c r="E532" s="560" t="s">
        <v>2042</v>
      </c>
      <c r="F532" s="563"/>
      <c r="G532" s="563"/>
      <c r="H532" s="563"/>
      <c r="I532" s="563"/>
      <c r="J532" s="563"/>
      <c r="K532" s="563"/>
      <c r="L532" s="563"/>
      <c r="M532" s="563"/>
      <c r="N532" s="563">
        <v>1</v>
      </c>
      <c r="O532" s="563">
        <v>420</v>
      </c>
      <c r="P532" s="576"/>
      <c r="Q532" s="564">
        <v>420</v>
      </c>
    </row>
    <row r="533" spans="1:17" ht="14.4" customHeight="1" x14ac:dyDescent="0.3">
      <c r="A533" s="559" t="s">
        <v>2218</v>
      </c>
      <c r="B533" s="560" t="s">
        <v>816</v>
      </c>
      <c r="C533" s="560" t="s">
        <v>2026</v>
      </c>
      <c r="D533" s="560" t="s">
        <v>2053</v>
      </c>
      <c r="E533" s="560" t="s">
        <v>2054</v>
      </c>
      <c r="F533" s="563"/>
      <c r="G533" s="563"/>
      <c r="H533" s="563"/>
      <c r="I533" s="563"/>
      <c r="J533" s="563"/>
      <c r="K533" s="563"/>
      <c r="L533" s="563"/>
      <c r="M533" s="563"/>
      <c r="N533" s="563">
        <v>2</v>
      </c>
      <c r="O533" s="563">
        <v>820</v>
      </c>
      <c r="P533" s="576"/>
      <c r="Q533" s="564">
        <v>410</v>
      </c>
    </row>
    <row r="534" spans="1:17" ht="14.4" customHeight="1" x14ac:dyDescent="0.3">
      <c r="A534" s="559" t="s">
        <v>2218</v>
      </c>
      <c r="B534" s="560" t="s">
        <v>816</v>
      </c>
      <c r="C534" s="560" t="s">
        <v>2026</v>
      </c>
      <c r="D534" s="560" t="s">
        <v>2057</v>
      </c>
      <c r="E534" s="560" t="s">
        <v>2058</v>
      </c>
      <c r="F534" s="563">
        <v>2</v>
      </c>
      <c r="G534" s="563">
        <v>972</v>
      </c>
      <c r="H534" s="563">
        <v>1</v>
      </c>
      <c r="I534" s="563">
        <v>486</v>
      </c>
      <c r="J534" s="563"/>
      <c r="K534" s="563"/>
      <c r="L534" s="563"/>
      <c r="M534" s="563"/>
      <c r="N534" s="563"/>
      <c r="O534" s="563"/>
      <c r="P534" s="576"/>
      <c r="Q534" s="564"/>
    </row>
    <row r="535" spans="1:17" ht="14.4" customHeight="1" x14ac:dyDescent="0.3">
      <c r="A535" s="559" t="s">
        <v>2218</v>
      </c>
      <c r="B535" s="560" t="s">
        <v>816</v>
      </c>
      <c r="C535" s="560" t="s">
        <v>2026</v>
      </c>
      <c r="D535" s="560" t="s">
        <v>2067</v>
      </c>
      <c r="E535" s="560" t="s">
        <v>2068</v>
      </c>
      <c r="F535" s="563">
        <v>1</v>
      </c>
      <c r="G535" s="563">
        <v>2517</v>
      </c>
      <c r="H535" s="563">
        <v>1</v>
      </c>
      <c r="I535" s="563">
        <v>2517</v>
      </c>
      <c r="J535" s="563"/>
      <c r="K535" s="563"/>
      <c r="L535" s="563"/>
      <c r="M535" s="563"/>
      <c r="N535" s="563"/>
      <c r="O535" s="563"/>
      <c r="P535" s="576"/>
      <c r="Q535" s="564"/>
    </row>
    <row r="536" spans="1:17" ht="14.4" customHeight="1" x14ac:dyDescent="0.3">
      <c r="A536" s="559" t="s">
        <v>2218</v>
      </c>
      <c r="B536" s="560" t="s">
        <v>816</v>
      </c>
      <c r="C536" s="560" t="s">
        <v>2026</v>
      </c>
      <c r="D536" s="560" t="s">
        <v>2071</v>
      </c>
      <c r="E536" s="560" t="s">
        <v>1954</v>
      </c>
      <c r="F536" s="563">
        <v>1</v>
      </c>
      <c r="G536" s="563">
        <v>16522</v>
      </c>
      <c r="H536" s="563">
        <v>1</v>
      </c>
      <c r="I536" s="563">
        <v>16522</v>
      </c>
      <c r="J536" s="563">
        <v>13</v>
      </c>
      <c r="K536" s="563">
        <v>181686</v>
      </c>
      <c r="L536" s="563">
        <v>10.99661057983295</v>
      </c>
      <c r="M536" s="563">
        <v>13975.846153846154</v>
      </c>
      <c r="N536" s="563"/>
      <c r="O536" s="563"/>
      <c r="P536" s="576"/>
      <c r="Q536" s="564"/>
    </row>
    <row r="537" spans="1:17" ht="14.4" customHeight="1" x14ac:dyDescent="0.3">
      <c r="A537" s="559" t="s">
        <v>2218</v>
      </c>
      <c r="B537" s="560" t="s">
        <v>816</v>
      </c>
      <c r="C537" s="560" t="s">
        <v>2026</v>
      </c>
      <c r="D537" s="560" t="s">
        <v>2088</v>
      </c>
      <c r="E537" s="560" t="s">
        <v>2089</v>
      </c>
      <c r="F537" s="563">
        <v>1</v>
      </c>
      <c r="G537" s="563">
        <v>8486</v>
      </c>
      <c r="H537" s="563">
        <v>1</v>
      </c>
      <c r="I537" s="563">
        <v>8486</v>
      </c>
      <c r="J537" s="563"/>
      <c r="K537" s="563"/>
      <c r="L537" s="563"/>
      <c r="M537" s="563"/>
      <c r="N537" s="563"/>
      <c r="O537" s="563"/>
      <c r="P537" s="576"/>
      <c r="Q537" s="564"/>
    </row>
    <row r="538" spans="1:17" ht="14.4" customHeight="1" x14ac:dyDescent="0.3">
      <c r="A538" s="559" t="s">
        <v>2218</v>
      </c>
      <c r="B538" s="560" t="s">
        <v>816</v>
      </c>
      <c r="C538" s="560" t="s">
        <v>2026</v>
      </c>
      <c r="D538" s="560" t="s">
        <v>2122</v>
      </c>
      <c r="E538" s="560" t="s">
        <v>2123</v>
      </c>
      <c r="F538" s="563"/>
      <c r="G538" s="563"/>
      <c r="H538" s="563"/>
      <c r="I538" s="563"/>
      <c r="J538" s="563"/>
      <c r="K538" s="563"/>
      <c r="L538" s="563"/>
      <c r="M538" s="563"/>
      <c r="N538" s="563">
        <v>3</v>
      </c>
      <c r="O538" s="563">
        <v>42984</v>
      </c>
      <c r="P538" s="576"/>
      <c r="Q538" s="564">
        <v>14328</v>
      </c>
    </row>
    <row r="539" spans="1:17" ht="14.4" customHeight="1" x14ac:dyDescent="0.3">
      <c r="A539" s="559" t="s">
        <v>2219</v>
      </c>
      <c r="B539" s="560" t="s">
        <v>816</v>
      </c>
      <c r="C539" s="560" t="s">
        <v>1941</v>
      </c>
      <c r="D539" s="560" t="s">
        <v>1942</v>
      </c>
      <c r="E539" s="560" t="s">
        <v>1943</v>
      </c>
      <c r="F539" s="563"/>
      <c r="G539" s="563"/>
      <c r="H539" s="563"/>
      <c r="I539" s="563"/>
      <c r="J539" s="563"/>
      <c r="K539" s="563"/>
      <c r="L539" s="563"/>
      <c r="M539" s="563"/>
      <c r="N539" s="563">
        <v>1.1000000000000001</v>
      </c>
      <c r="O539" s="563">
        <v>2175.84</v>
      </c>
      <c r="P539" s="576"/>
      <c r="Q539" s="564">
        <v>1978.0363636363636</v>
      </c>
    </row>
    <row r="540" spans="1:17" ht="14.4" customHeight="1" x14ac:dyDescent="0.3">
      <c r="A540" s="559" t="s">
        <v>2219</v>
      </c>
      <c r="B540" s="560" t="s">
        <v>816</v>
      </c>
      <c r="C540" s="560" t="s">
        <v>1941</v>
      </c>
      <c r="D540" s="560" t="s">
        <v>1946</v>
      </c>
      <c r="E540" s="560" t="s">
        <v>1943</v>
      </c>
      <c r="F540" s="563">
        <v>1</v>
      </c>
      <c r="G540" s="563">
        <v>1474.6399999999999</v>
      </c>
      <c r="H540" s="563">
        <v>1</v>
      </c>
      <c r="I540" s="563">
        <v>1474.6399999999999</v>
      </c>
      <c r="J540" s="563"/>
      <c r="K540" s="563"/>
      <c r="L540" s="563"/>
      <c r="M540" s="563"/>
      <c r="N540" s="563"/>
      <c r="O540" s="563"/>
      <c r="P540" s="576"/>
      <c r="Q540" s="564"/>
    </row>
    <row r="541" spans="1:17" ht="14.4" customHeight="1" x14ac:dyDescent="0.3">
      <c r="A541" s="559" t="s">
        <v>2219</v>
      </c>
      <c r="B541" s="560" t="s">
        <v>816</v>
      </c>
      <c r="C541" s="560" t="s">
        <v>1941</v>
      </c>
      <c r="D541" s="560" t="s">
        <v>1949</v>
      </c>
      <c r="E541" s="560" t="s">
        <v>1948</v>
      </c>
      <c r="F541" s="563">
        <v>2.6</v>
      </c>
      <c r="G541" s="563">
        <v>3336.84</v>
      </c>
      <c r="H541" s="563">
        <v>1</v>
      </c>
      <c r="I541" s="563">
        <v>1283.4000000000001</v>
      </c>
      <c r="J541" s="563">
        <v>2.35</v>
      </c>
      <c r="K541" s="563">
        <v>2544.2200000000003</v>
      </c>
      <c r="L541" s="563">
        <v>0.76246388798983478</v>
      </c>
      <c r="M541" s="563">
        <v>1082.6468085106383</v>
      </c>
      <c r="N541" s="563">
        <v>6.120000000000001</v>
      </c>
      <c r="O541" s="563">
        <v>6649.7600000000011</v>
      </c>
      <c r="P541" s="576">
        <v>1.9928315412186381</v>
      </c>
      <c r="Q541" s="564">
        <v>1086.562091503268</v>
      </c>
    </row>
    <row r="542" spans="1:17" ht="14.4" customHeight="1" x14ac:dyDescent="0.3">
      <c r="A542" s="559" t="s">
        <v>2219</v>
      </c>
      <c r="B542" s="560" t="s">
        <v>816</v>
      </c>
      <c r="C542" s="560" t="s">
        <v>1941</v>
      </c>
      <c r="D542" s="560" t="s">
        <v>1950</v>
      </c>
      <c r="E542" s="560" t="s">
        <v>1948</v>
      </c>
      <c r="F542" s="563">
        <v>24.150000000000002</v>
      </c>
      <c r="G542" s="563">
        <v>55299.270000000004</v>
      </c>
      <c r="H542" s="563">
        <v>1</v>
      </c>
      <c r="I542" s="563">
        <v>2289.8248447204969</v>
      </c>
      <c r="J542" s="563">
        <v>51.600000000000016</v>
      </c>
      <c r="K542" s="563">
        <v>111730.56</v>
      </c>
      <c r="L542" s="563">
        <v>2.0204707946415925</v>
      </c>
      <c r="M542" s="563">
        <v>2165.3209302325577</v>
      </c>
      <c r="N542" s="563">
        <v>45.300000000000004</v>
      </c>
      <c r="O542" s="563">
        <v>98659.780000000013</v>
      </c>
      <c r="P542" s="576">
        <v>1.7841063724711015</v>
      </c>
      <c r="Q542" s="564">
        <v>2177.9200883002209</v>
      </c>
    </row>
    <row r="543" spans="1:17" ht="14.4" customHeight="1" x14ac:dyDescent="0.3">
      <c r="A543" s="559" t="s">
        <v>2219</v>
      </c>
      <c r="B543" s="560" t="s">
        <v>816</v>
      </c>
      <c r="C543" s="560" t="s">
        <v>1941</v>
      </c>
      <c r="D543" s="560" t="s">
        <v>1951</v>
      </c>
      <c r="E543" s="560" t="s">
        <v>1952</v>
      </c>
      <c r="F543" s="563">
        <v>1.3500000000000003</v>
      </c>
      <c r="G543" s="563">
        <v>1286.77</v>
      </c>
      <c r="H543" s="563">
        <v>1</v>
      </c>
      <c r="I543" s="563">
        <v>953.16296296296275</v>
      </c>
      <c r="J543" s="563">
        <v>4.26</v>
      </c>
      <c r="K543" s="563">
        <v>3980.5399999999995</v>
      </c>
      <c r="L543" s="563">
        <v>3.0934355012939374</v>
      </c>
      <c r="M543" s="563">
        <v>934.39906103286376</v>
      </c>
      <c r="N543" s="563">
        <v>3.15</v>
      </c>
      <c r="O543" s="563">
        <v>2971.2</v>
      </c>
      <c r="P543" s="576">
        <v>2.309037357103445</v>
      </c>
      <c r="Q543" s="564">
        <v>943.23809523809518</v>
      </c>
    </row>
    <row r="544" spans="1:17" ht="14.4" customHeight="1" x14ac:dyDescent="0.3">
      <c r="A544" s="559" t="s">
        <v>2219</v>
      </c>
      <c r="B544" s="560" t="s">
        <v>816</v>
      </c>
      <c r="C544" s="560" t="s">
        <v>1958</v>
      </c>
      <c r="D544" s="560" t="s">
        <v>1965</v>
      </c>
      <c r="E544" s="560" t="s">
        <v>1966</v>
      </c>
      <c r="F544" s="563">
        <v>650</v>
      </c>
      <c r="G544" s="563">
        <v>2952.5</v>
      </c>
      <c r="H544" s="563">
        <v>1</v>
      </c>
      <c r="I544" s="563">
        <v>4.5423076923076922</v>
      </c>
      <c r="J544" s="563"/>
      <c r="K544" s="563"/>
      <c r="L544" s="563"/>
      <c r="M544" s="563"/>
      <c r="N544" s="563"/>
      <c r="O544" s="563"/>
      <c r="P544" s="576"/>
      <c r="Q544" s="564"/>
    </row>
    <row r="545" spans="1:17" ht="14.4" customHeight="1" x14ac:dyDescent="0.3">
      <c r="A545" s="559" t="s">
        <v>2219</v>
      </c>
      <c r="B545" s="560" t="s">
        <v>816</v>
      </c>
      <c r="C545" s="560" t="s">
        <v>1958</v>
      </c>
      <c r="D545" s="560" t="s">
        <v>1973</v>
      </c>
      <c r="E545" s="560" t="s">
        <v>1974</v>
      </c>
      <c r="F545" s="563"/>
      <c r="G545" s="563"/>
      <c r="H545" s="563"/>
      <c r="I545" s="563"/>
      <c r="J545" s="563"/>
      <c r="K545" s="563"/>
      <c r="L545" s="563"/>
      <c r="M545" s="563"/>
      <c r="N545" s="563">
        <v>1000</v>
      </c>
      <c r="O545" s="563">
        <v>5560</v>
      </c>
      <c r="P545" s="576"/>
      <c r="Q545" s="564">
        <v>5.56</v>
      </c>
    </row>
    <row r="546" spans="1:17" ht="14.4" customHeight="1" x14ac:dyDescent="0.3">
      <c r="A546" s="559" t="s">
        <v>2219</v>
      </c>
      <c r="B546" s="560" t="s">
        <v>816</v>
      </c>
      <c r="C546" s="560" t="s">
        <v>1958</v>
      </c>
      <c r="D546" s="560" t="s">
        <v>1975</v>
      </c>
      <c r="E546" s="560" t="s">
        <v>1976</v>
      </c>
      <c r="F546" s="563"/>
      <c r="G546" s="563"/>
      <c r="H546" s="563"/>
      <c r="I546" s="563"/>
      <c r="J546" s="563"/>
      <c r="K546" s="563"/>
      <c r="L546" s="563"/>
      <c r="M546" s="563"/>
      <c r="N546" s="563">
        <v>130</v>
      </c>
      <c r="O546" s="563">
        <v>1028.3</v>
      </c>
      <c r="P546" s="576"/>
      <c r="Q546" s="564">
        <v>7.9099999999999993</v>
      </c>
    </row>
    <row r="547" spans="1:17" ht="14.4" customHeight="1" x14ac:dyDescent="0.3">
      <c r="A547" s="559" t="s">
        <v>2219</v>
      </c>
      <c r="B547" s="560" t="s">
        <v>816</v>
      </c>
      <c r="C547" s="560" t="s">
        <v>1958</v>
      </c>
      <c r="D547" s="560" t="s">
        <v>1989</v>
      </c>
      <c r="E547" s="560" t="s">
        <v>1990</v>
      </c>
      <c r="F547" s="563">
        <v>510</v>
      </c>
      <c r="G547" s="563">
        <v>7140</v>
      </c>
      <c r="H547" s="563">
        <v>1</v>
      </c>
      <c r="I547" s="563">
        <v>14</v>
      </c>
      <c r="J547" s="563"/>
      <c r="K547" s="563"/>
      <c r="L547" s="563"/>
      <c r="M547" s="563"/>
      <c r="N547" s="563"/>
      <c r="O547" s="563"/>
      <c r="P547" s="576"/>
      <c r="Q547" s="564"/>
    </row>
    <row r="548" spans="1:17" ht="14.4" customHeight="1" x14ac:dyDescent="0.3">
      <c r="A548" s="559" t="s">
        <v>2219</v>
      </c>
      <c r="B548" s="560" t="s">
        <v>816</v>
      </c>
      <c r="C548" s="560" t="s">
        <v>1958</v>
      </c>
      <c r="D548" s="560" t="s">
        <v>1991</v>
      </c>
      <c r="E548" s="560" t="s">
        <v>1992</v>
      </c>
      <c r="F548" s="563">
        <v>7.1</v>
      </c>
      <c r="G548" s="563">
        <v>6289.1</v>
      </c>
      <c r="H548" s="563">
        <v>1</v>
      </c>
      <c r="I548" s="563">
        <v>885.78873239436632</v>
      </c>
      <c r="J548" s="563">
        <v>4.5</v>
      </c>
      <c r="K548" s="563">
        <v>3986.05</v>
      </c>
      <c r="L548" s="563">
        <v>0.63380292887694578</v>
      </c>
      <c r="M548" s="563">
        <v>885.78888888888889</v>
      </c>
      <c r="N548" s="563"/>
      <c r="O548" s="563"/>
      <c r="P548" s="576"/>
      <c r="Q548" s="564"/>
    </row>
    <row r="549" spans="1:17" ht="14.4" customHeight="1" x14ac:dyDescent="0.3">
      <c r="A549" s="559" t="s">
        <v>2219</v>
      </c>
      <c r="B549" s="560" t="s">
        <v>816</v>
      </c>
      <c r="C549" s="560" t="s">
        <v>1958</v>
      </c>
      <c r="D549" s="560" t="s">
        <v>1993</v>
      </c>
      <c r="E549" s="560" t="s">
        <v>1994</v>
      </c>
      <c r="F549" s="563">
        <v>25.7</v>
      </c>
      <c r="G549" s="563">
        <v>57716.79</v>
      </c>
      <c r="H549" s="563">
        <v>1</v>
      </c>
      <c r="I549" s="563">
        <v>2245.789494163424</v>
      </c>
      <c r="J549" s="563">
        <v>28.1</v>
      </c>
      <c r="K549" s="563">
        <v>61955.490000000005</v>
      </c>
      <c r="L549" s="563">
        <v>1.073439635156425</v>
      </c>
      <c r="M549" s="563">
        <v>2204.8217081850535</v>
      </c>
      <c r="N549" s="563">
        <v>17.899999999999999</v>
      </c>
      <c r="O549" s="563">
        <v>61149.74</v>
      </c>
      <c r="P549" s="576">
        <v>1.0594792260622947</v>
      </c>
      <c r="Q549" s="564">
        <v>3416.1865921787712</v>
      </c>
    </row>
    <row r="550" spans="1:17" ht="14.4" customHeight="1" x14ac:dyDescent="0.3">
      <c r="A550" s="559" t="s">
        <v>2219</v>
      </c>
      <c r="B550" s="560" t="s">
        <v>816</v>
      </c>
      <c r="C550" s="560" t="s">
        <v>1958</v>
      </c>
      <c r="D550" s="560" t="s">
        <v>1999</v>
      </c>
      <c r="E550" s="560" t="s">
        <v>2000</v>
      </c>
      <c r="F550" s="563"/>
      <c r="G550" s="563"/>
      <c r="H550" s="563"/>
      <c r="I550" s="563"/>
      <c r="J550" s="563">
        <v>654</v>
      </c>
      <c r="K550" s="563">
        <v>1922.76</v>
      </c>
      <c r="L550" s="563"/>
      <c r="M550" s="563">
        <v>2.94</v>
      </c>
      <c r="N550" s="563">
        <v>1397</v>
      </c>
      <c r="O550" s="563">
        <v>4463.6400000000003</v>
      </c>
      <c r="P550" s="576"/>
      <c r="Q550" s="564">
        <v>3.195161059413028</v>
      </c>
    </row>
    <row r="551" spans="1:17" ht="14.4" customHeight="1" x14ac:dyDescent="0.3">
      <c r="A551" s="559" t="s">
        <v>2219</v>
      </c>
      <c r="B551" s="560" t="s">
        <v>816</v>
      </c>
      <c r="C551" s="560" t="s">
        <v>1958</v>
      </c>
      <c r="D551" s="560" t="s">
        <v>2007</v>
      </c>
      <c r="E551" s="560" t="s">
        <v>2008</v>
      </c>
      <c r="F551" s="563">
        <v>22428</v>
      </c>
      <c r="G551" s="563">
        <v>763165.11</v>
      </c>
      <c r="H551" s="563">
        <v>1</v>
      </c>
      <c r="I551" s="563">
        <v>34.027336811128947</v>
      </c>
      <c r="J551" s="563">
        <v>46235</v>
      </c>
      <c r="K551" s="563">
        <v>1490739.2599999995</v>
      </c>
      <c r="L551" s="563">
        <v>1.9533640105743297</v>
      </c>
      <c r="M551" s="563">
        <v>32.24265729425759</v>
      </c>
      <c r="N551" s="563">
        <v>46111</v>
      </c>
      <c r="O551" s="563">
        <v>1531227.6299999997</v>
      </c>
      <c r="P551" s="576">
        <v>2.0064172351904292</v>
      </c>
      <c r="Q551" s="564">
        <v>33.20742621066556</v>
      </c>
    </row>
    <row r="552" spans="1:17" ht="14.4" customHeight="1" x14ac:dyDescent="0.3">
      <c r="A552" s="559" t="s">
        <v>2219</v>
      </c>
      <c r="B552" s="560" t="s">
        <v>816</v>
      </c>
      <c r="C552" s="560" t="s">
        <v>1958</v>
      </c>
      <c r="D552" s="560" t="s">
        <v>2185</v>
      </c>
      <c r="E552" s="560" t="s">
        <v>2220</v>
      </c>
      <c r="F552" s="563">
        <v>5</v>
      </c>
      <c r="G552" s="563">
        <v>2069222.6800000002</v>
      </c>
      <c r="H552" s="563">
        <v>1</v>
      </c>
      <c r="I552" s="563">
        <v>413844.53600000002</v>
      </c>
      <c r="J552" s="563"/>
      <c r="K552" s="563"/>
      <c r="L552" s="563"/>
      <c r="M552" s="563"/>
      <c r="N552" s="563">
        <v>1</v>
      </c>
      <c r="O552" s="563">
        <v>445794</v>
      </c>
      <c r="P552" s="576">
        <v>0.21544032177339173</v>
      </c>
      <c r="Q552" s="564">
        <v>445794</v>
      </c>
    </row>
    <row r="553" spans="1:17" ht="14.4" customHeight="1" x14ac:dyDescent="0.3">
      <c r="A553" s="559" t="s">
        <v>2219</v>
      </c>
      <c r="B553" s="560" t="s">
        <v>816</v>
      </c>
      <c r="C553" s="560" t="s">
        <v>1958</v>
      </c>
      <c r="D553" s="560" t="s">
        <v>2221</v>
      </c>
      <c r="E553" s="560" t="s">
        <v>2222</v>
      </c>
      <c r="F553" s="563">
        <v>90</v>
      </c>
      <c r="G553" s="563">
        <v>5133.6000000000004</v>
      </c>
      <c r="H553" s="563">
        <v>1</v>
      </c>
      <c r="I553" s="563">
        <v>57.040000000000006</v>
      </c>
      <c r="J553" s="563">
        <v>200</v>
      </c>
      <c r="K553" s="563">
        <v>12676</v>
      </c>
      <c r="L553" s="563">
        <v>2.4692223780582827</v>
      </c>
      <c r="M553" s="563">
        <v>63.38</v>
      </c>
      <c r="N553" s="563"/>
      <c r="O553" s="563"/>
      <c r="P553" s="576"/>
      <c r="Q553" s="564"/>
    </row>
    <row r="554" spans="1:17" ht="14.4" customHeight="1" x14ac:dyDescent="0.3">
      <c r="A554" s="559" t="s">
        <v>2219</v>
      </c>
      <c r="B554" s="560" t="s">
        <v>816</v>
      </c>
      <c r="C554" s="560" t="s">
        <v>2023</v>
      </c>
      <c r="D554" s="560" t="s">
        <v>2024</v>
      </c>
      <c r="E554" s="560" t="s">
        <v>2025</v>
      </c>
      <c r="F554" s="563"/>
      <c r="G554" s="563"/>
      <c r="H554" s="563"/>
      <c r="I554" s="563"/>
      <c r="J554" s="563">
        <v>3</v>
      </c>
      <c r="K554" s="563">
        <v>2652.96</v>
      </c>
      <c r="L554" s="563"/>
      <c r="M554" s="563">
        <v>884.32</v>
      </c>
      <c r="N554" s="563"/>
      <c r="O554" s="563"/>
      <c r="P554" s="576"/>
      <c r="Q554" s="564"/>
    </row>
    <row r="555" spans="1:17" ht="14.4" customHeight="1" x14ac:dyDescent="0.3">
      <c r="A555" s="559" t="s">
        <v>2219</v>
      </c>
      <c r="B555" s="560" t="s">
        <v>816</v>
      </c>
      <c r="C555" s="560" t="s">
        <v>2026</v>
      </c>
      <c r="D555" s="560" t="s">
        <v>2033</v>
      </c>
      <c r="E555" s="560" t="s">
        <v>2034</v>
      </c>
      <c r="F555" s="563">
        <v>2</v>
      </c>
      <c r="G555" s="563">
        <v>0</v>
      </c>
      <c r="H555" s="563"/>
      <c r="I555" s="563">
        <v>0</v>
      </c>
      <c r="J555" s="563"/>
      <c r="K555" s="563"/>
      <c r="L555" s="563"/>
      <c r="M555" s="563"/>
      <c r="N555" s="563"/>
      <c r="O555" s="563"/>
      <c r="P555" s="576"/>
      <c r="Q555" s="564"/>
    </row>
    <row r="556" spans="1:17" ht="14.4" customHeight="1" x14ac:dyDescent="0.3">
      <c r="A556" s="559" t="s">
        <v>2219</v>
      </c>
      <c r="B556" s="560" t="s">
        <v>816</v>
      </c>
      <c r="C556" s="560" t="s">
        <v>2026</v>
      </c>
      <c r="D556" s="560" t="s">
        <v>2035</v>
      </c>
      <c r="E556" s="560" t="s">
        <v>2036</v>
      </c>
      <c r="F556" s="563"/>
      <c r="G556" s="563"/>
      <c r="H556" s="563"/>
      <c r="I556" s="563"/>
      <c r="J556" s="563">
        <v>1</v>
      </c>
      <c r="K556" s="563">
        <v>1283</v>
      </c>
      <c r="L556" s="563"/>
      <c r="M556" s="563">
        <v>1283</v>
      </c>
      <c r="N556" s="563">
        <v>2</v>
      </c>
      <c r="O556" s="563">
        <v>2572</v>
      </c>
      <c r="P556" s="576"/>
      <c r="Q556" s="564">
        <v>1286</v>
      </c>
    </row>
    <row r="557" spans="1:17" ht="14.4" customHeight="1" x14ac:dyDescent="0.3">
      <c r="A557" s="559" t="s">
        <v>2219</v>
      </c>
      <c r="B557" s="560" t="s">
        <v>816</v>
      </c>
      <c r="C557" s="560" t="s">
        <v>2026</v>
      </c>
      <c r="D557" s="560" t="s">
        <v>2037</v>
      </c>
      <c r="E557" s="560" t="s">
        <v>2038</v>
      </c>
      <c r="F557" s="563">
        <v>4</v>
      </c>
      <c r="G557" s="563">
        <v>6996</v>
      </c>
      <c r="H557" s="563">
        <v>1</v>
      </c>
      <c r="I557" s="563">
        <v>1749</v>
      </c>
      <c r="J557" s="563">
        <v>3</v>
      </c>
      <c r="K557" s="563">
        <v>5253</v>
      </c>
      <c r="L557" s="563">
        <v>0.75085763293310459</v>
      </c>
      <c r="M557" s="563">
        <v>1751</v>
      </c>
      <c r="N557" s="563">
        <v>6</v>
      </c>
      <c r="O557" s="563">
        <v>10524</v>
      </c>
      <c r="P557" s="576">
        <v>1.5042881646655231</v>
      </c>
      <c r="Q557" s="564">
        <v>1754</v>
      </c>
    </row>
    <row r="558" spans="1:17" ht="14.4" customHeight="1" x14ac:dyDescent="0.3">
      <c r="A558" s="559" t="s">
        <v>2219</v>
      </c>
      <c r="B558" s="560" t="s">
        <v>816</v>
      </c>
      <c r="C558" s="560" t="s">
        <v>2026</v>
      </c>
      <c r="D558" s="560" t="s">
        <v>2039</v>
      </c>
      <c r="E558" s="560" t="s">
        <v>2040</v>
      </c>
      <c r="F558" s="563">
        <v>1</v>
      </c>
      <c r="G558" s="563">
        <v>2232</v>
      </c>
      <c r="H558" s="563">
        <v>1</v>
      </c>
      <c r="I558" s="563">
        <v>2232</v>
      </c>
      <c r="J558" s="563"/>
      <c r="K558" s="563"/>
      <c r="L558" s="563"/>
      <c r="M558" s="563"/>
      <c r="N558" s="563"/>
      <c r="O558" s="563"/>
      <c r="P558" s="576"/>
      <c r="Q558" s="564"/>
    </row>
    <row r="559" spans="1:17" ht="14.4" customHeight="1" x14ac:dyDescent="0.3">
      <c r="A559" s="559" t="s">
        <v>2219</v>
      </c>
      <c r="B559" s="560" t="s">
        <v>816</v>
      </c>
      <c r="C559" s="560" t="s">
        <v>2026</v>
      </c>
      <c r="D559" s="560" t="s">
        <v>2043</v>
      </c>
      <c r="E559" s="560" t="s">
        <v>2044</v>
      </c>
      <c r="F559" s="563"/>
      <c r="G559" s="563"/>
      <c r="H559" s="563"/>
      <c r="I559" s="563"/>
      <c r="J559" s="563"/>
      <c r="K559" s="563"/>
      <c r="L559" s="563"/>
      <c r="M559" s="563"/>
      <c r="N559" s="563">
        <v>1</v>
      </c>
      <c r="O559" s="563">
        <v>580</v>
      </c>
      <c r="P559" s="576"/>
      <c r="Q559" s="564">
        <v>580</v>
      </c>
    </row>
    <row r="560" spans="1:17" ht="14.4" customHeight="1" x14ac:dyDescent="0.3">
      <c r="A560" s="559" t="s">
        <v>2219</v>
      </c>
      <c r="B560" s="560" t="s">
        <v>816</v>
      </c>
      <c r="C560" s="560" t="s">
        <v>2026</v>
      </c>
      <c r="D560" s="560" t="s">
        <v>2049</v>
      </c>
      <c r="E560" s="560" t="s">
        <v>2050</v>
      </c>
      <c r="F560" s="563"/>
      <c r="G560" s="563"/>
      <c r="H560" s="563"/>
      <c r="I560" s="563"/>
      <c r="J560" s="563"/>
      <c r="K560" s="563"/>
      <c r="L560" s="563"/>
      <c r="M560" s="563"/>
      <c r="N560" s="563">
        <v>1</v>
      </c>
      <c r="O560" s="563">
        <v>1169</v>
      </c>
      <c r="P560" s="576"/>
      <c r="Q560" s="564">
        <v>1169</v>
      </c>
    </row>
    <row r="561" spans="1:17" ht="14.4" customHeight="1" x14ac:dyDescent="0.3">
      <c r="A561" s="559" t="s">
        <v>2219</v>
      </c>
      <c r="B561" s="560" t="s">
        <v>816</v>
      </c>
      <c r="C561" s="560" t="s">
        <v>2026</v>
      </c>
      <c r="D561" s="560" t="s">
        <v>2051</v>
      </c>
      <c r="E561" s="560" t="s">
        <v>2052</v>
      </c>
      <c r="F561" s="563"/>
      <c r="G561" s="563"/>
      <c r="H561" s="563"/>
      <c r="I561" s="563"/>
      <c r="J561" s="563"/>
      <c r="K561" s="563"/>
      <c r="L561" s="563"/>
      <c r="M561" s="563"/>
      <c r="N561" s="563">
        <v>1</v>
      </c>
      <c r="O561" s="563">
        <v>1383</v>
      </c>
      <c r="P561" s="576"/>
      <c r="Q561" s="564">
        <v>1383</v>
      </c>
    </row>
    <row r="562" spans="1:17" ht="14.4" customHeight="1" x14ac:dyDescent="0.3">
      <c r="A562" s="559" t="s">
        <v>2219</v>
      </c>
      <c r="B562" s="560" t="s">
        <v>816</v>
      </c>
      <c r="C562" s="560" t="s">
        <v>2026</v>
      </c>
      <c r="D562" s="560" t="s">
        <v>2053</v>
      </c>
      <c r="E562" s="560" t="s">
        <v>2054</v>
      </c>
      <c r="F562" s="563"/>
      <c r="G562" s="563"/>
      <c r="H562" s="563"/>
      <c r="I562" s="563"/>
      <c r="J562" s="563"/>
      <c r="K562" s="563"/>
      <c r="L562" s="563"/>
      <c r="M562" s="563"/>
      <c r="N562" s="563">
        <v>2</v>
      </c>
      <c r="O562" s="563">
        <v>820</v>
      </c>
      <c r="P562" s="576"/>
      <c r="Q562" s="564">
        <v>410</v>
      </c>
    </row>
    <row r="563" spans="1:17" ht="14.4" customHeight="1" x14ac:dyDescent="0.3">
      <c r="A563" s="559" t="s">
        <v>2219</v>
      </c>
      <c r="B563" s="560" t="s">
        <v>816</v>
      </c>
      <c r="C563" s="560" t="s">
        <v>2026</v>
      </c>
      <c r="D563" s="560" t="s">
        <v>2057</v>
      </c>
      <c r="E563" s="560" t="s">
        <v>2058</v>
      </c>
      <c r="F563" s="563">
        <v>3</v>
      </c>
      <c r="G563" s="563">
        <v>1458</v>
      </c>
      <c r="H563" s="563">
        <v>1</v>
      </c>
      <c r="I563" s="563">
        <v>486</v>
      </c>
      <c r="J563" s="563"/>
      <c r="K563" s="563"/>
      <c r="L563" s="563"/>
      <c r="M563" s="563"/>
      <c r="N563" s="563"/>
      <c r="O563" s="563"/>
      <c r="P563" s="576"/>
      <c r="Q563" s="564"/>
    </row>
    <row r="564" spans="1:17" ht="14.4" customHeight="1" x14ac:dyDescent="0.3">
      <c r="A564" s="559" t="s">
        <v>2219</v>
      </c>
      <c r="B564" s="560" t="s">
        <v>816</v>
      </c>
      <c r="C564" s="560" t="s">
        <v>2026</v>
      </c>
      <c r="D564" s="560" t="s">
        <v>2071</v>
      </c>
      <c r="E564" s="560" t="s">
        <v>1954</v>
      </c>
      <c r="F564" s="563">
        <v>73</v>
      </c>
      <c r="G564" s="563">
        <v>1206106</v>
      </c>
      <c r="H564" s="563">
        <v>1</v>
      </c>
      <c r="I564" s="563">
        <v>16522</v>
      </c>
      <c r="J564" s="563">
        <v>108</v>
      </c>
      <c r="K564" s="563">
        <v>1531432</v>
      </c>
      <c r="L564" s="563">
        <v>1.2697325110728244</v>
      </c>
      <c r="M564" s="563">
        <v>14179.925925925925</v>
      </c>
      <c r="N564" s="563"/>
      <c r="O564" s="563"/>
      <c r="P564" s="576"/>
      <c r="Q564" s="564"/>
    </row>
    <row r="565" spans="1:17" ht="14.4" customHeight="1" x14ac:dyDescent="0.3">
      <c r="A565" s="559" t="s">
        <v>2219</v>
      </c>
      <c r="B565" s="560" t="s">
        <v>816</v>
      </c>
      <c r="C565" s="560" t="s">
        <v>2026</v>
      </c>
      <c r="D565" s="560" t="s">
        <v>2223</v>
      </c>
      <c r="E565" s="560" t="s">
        <v>2224</v>
      </c>
      <c r="F565" s="563">
        <v>5</v>
      </c>
      <c r="G565" s="563">
        <v>3780</v>
      </c>
      <c r="H565" s="563">
        <v>1</v>
      </c>
      <c r="I565" s="563">
        <v>756</v>
      </c>
      <c r="J565" s="563"/>
      <c r="K565" s="563"/>
      <c r="L565" s="563"/>
      <c r="M565" s="563"/>
      <c r="N565" s="563"/>
      <c r="O565" s="563"/>
      <c r="P565" s="576"/>
      <c r="Q565" s="564"/>
    </row>
    <row r="566" spans="1:17" ht="14.4" customHeight="1" x14ac:dyDescent="0.3">
      <c r="A566" s="559" t="s">
        <v>2219</v>
      </c>
      <c r="B566" s="560" t="s">
        <v>816</v>
      </c>
      <c r="C566" s="560" t="s">
        <v>2026</v>
      </c>
      <c r="D566" s="560" t="s">
        <v>2225</v>
      </c>
      <c r="E566" s="560" t="s">
        <v>2226</v>
      </c>
      <c r="F566" s="563">
        <v>5</v>
      </c>
      <c r="G566" s="563">
        <v>5590</v>
      </c>
      <c r="H566" s="563">
        <v>1</v>
      </c>
      <c r="I566" s="563">
        <v>1118</v>
      </c>
      <c r="J566" s="563"/>
      <c r="K566" s="563"/>
      <c r="L566" s="563"/>
      <c r="M566" s="563"/>
      <c r="N566" s="563">
        <v>1</v>
      </c>
      <c r="O566" s="563">
        <v>1126</v>
      </c>
      <c r="P566" s="576">
        <v>0.20143112701252236</v>
      </c>
      <c r="Q566" s="564">
        <v>1126</v>
      </c>
    </row>
    <row r="567" spans="1:17" ht="14.4" customHeight="1" x14ac:dyDescent="0.3">
      <c r="A567" s="559" t="s">
        <v>2219</v>
      </c>
      <c r="B567" s="560" t="s">
        <v>816</v>
      </c>
      <c r="C567" s="560" t="s">
        <v>2026</v>
      </c>
      <c r="D567" s="560" t="s">
        <v>2104</v>
      </c>
      <c r="E567" s="560" t="s">
        <v>2105</v>
      </c>
      <c r="F567" s="563">
        <v>9</v>
      </c>
      <c r="G567" s="563">
        <v>146097</v>
      </c>
      <c r="H567" s="563">
        <v>1</v>
      </c>
      <c r="I567" s="563">
        <v>16233</v>
      </c>
      <c r="J567" s="563"/>
      <c r="K567" s="563"/>
      <c r="L567" s="563"/>
      <c r="M567" s="563"/>
      <c r="N567" s="563"/>
      <c r="O567" s="563"/>
      <c r="P567" s="576"/>
      <c r="Q567" s="564"/>
    </row>
    <row r="568" spans="1:17" ht="14.4" customHeight="1" x14ac:dyDescent="0.3">
      <c r="A568" s="559" t="s">
        <v>2219</v>
      </c>
      <c r="B568" s="560" t="s">
        <v>816</v>
      </c>
      <c r="C568" s="560" t="s">
        <v>2026</v>
      </c>
      <c r="D568" s="560" t="s">
        <v>2114</v>
      </c>
      <c r="E568" s="560" t="s">
        <v>2115</v>
      </c>
      <c r="F568" s="563">
        <v>2</v>
      </c>
      <c r="G568" s="563">
        <v>4730</v>
      </c>
      <c r="H568" s="563">
        <v>1</v>
      </c>
      <c r="I568" s="563">
        <v>2365</v>
      </c>
      <c r="J568" s="563">
        <v>1</v>
      </c>
      <c r="K568" s="563">
        <v>2379</v>
      </c>
      <c r="L568" s="563">
        <v>0.50295983086680762</v>
      </c>
      <c r="M568" s="563">
        <v>2379</v>
      </c>
      <c r="N568" s="563"/>
      <c r="O568" s="563"/>
      <c r="P568" s="576"/>
      <c r="Q568" s="564"/>
    </row>
    <row r="569" spans="1:17" ht="14.4" customHeight="1" x14ac:dyDescent="0.3">
      <c r="A569" s="559" t="s">
        <v>2219</v>
      </c>
      <c r="B569" s="560" t="s">
        <v>816</v>
      </c>
      <c r="C569" s="560" t="s">
        <v>2026</v>
      </c>
      <c r="D569" s="560" t="s">
        <v>2227</v>
      </c>
      <c r="E569" s="560" t="s">
        <v>2228</v>
      </c>
      <c r="F569" s="563">
        <v>1</v>
      </c>
      <c r="G569" s="563">
        <v>601</v>
      </c>
      <c r="H569" s="563">
        <v>1</v>
      </c>
      <c r="I569" s="563">
        <v>601</v>
      </c>
      <c r="J569" s="563">
        <v>1</v>
      </c>
      <c r="K569" s="563">
        <v>603</v>
      </c>
      <c r="L569" s="563">
        <v>1.0033277870216306</v>
      </c>
      <c r="M569" s="563">
        <v>603</v>
      </c>
      <c r="N569" s="563"/>
      <c r="O569" s="563"/>
      <c r="P569" s="576"/>
      <c r="Q569" s="564"/>
    </row>
    <row r="570" spans="1:17" ht="14.4" customHeight="1" x14ac:dyDescent="0.3">
      <c r="A570" s="559" t="s">
        <v>2219</v>
      </c>
      <c r="B570" s="560" t="s">
        <v>816</v>
      </c>
      <c r="C570" s="560" t="s">
        <v>2026</v>
      </c>
      <c r="D570" s="560" t="s">
        <v>2118</v>
      </c>
      <c r="E570" s="560" t="s">
        <v>2119</v>
      </c>
      <c r="F570" s="563">
        <v>1</v>
      </c>
      <c r="G570" s="563">
        <v>1188</v>
      </c>
      <c r="H570" s="563">
        <v>1</v>
      </c>
      <c r="I570" s="563">
        <v>1188</v>
      </c>
      <c r="J570" s="563">
        <v>6</v>
      </c>
      <c r="K570" s="563">
        <v>7152</v>
      </c>
      <c r="L570" s="563">
        <v>6.0202020202020199</v>
      </c>
      <c r="M570" s="563">
        <v>1192</v>
      </c>
      <c r="N570" s="563">
        <v>4</v>
      </c>
      <c r="O570" s="563">
        <v>4784</v>
      </c>
      <c r="P570" s="576">
        <v>4.0269360269360268</v>
      </c>
      <c r="Q570" s="564">
        <v>1196</v>
      </c>
    </row>
    <row r="571" spans="1:17" ht="14.4" customHeight="1" x14ac:dyDescent="0.3">
      <c r="A571" s="559" t="s">
        <v>2219</v>
      </c>
      <c r="B571" s="560" t="s">
        <v>816</v>
      </c>
      <c r="C571" s="560" t="s">
        <v>2026</v>
      </c>
      <c r="D571" s="560" t="s">
        <v>2122</v>
      </c>
      <c r="E571" s="560" t="s">
        <v>2123</v>
      </c>
      <c r="F571" s="563"/>
      <c r="G571" s="563"/>
      <c r="H571" s="563"/>
      <c r="I571" s="563"/>
      <c r="J571" s="563"/>
      <c r="K571" s="563"/>
      <c r="L571" s="563"/>
      <c r="M571" s="563"/>
      <c r="N571" s="563">
        <v>110</v>
      </c>
      <c r="O571" s="563">
        <v>1576080</v>
      </c>
      <c r="P571" s="576"/>
      <c r="Q571" s="564">
        <v>14328</v>
      </c>
    </row>
    <row r="572" spans="1:17" ht="14.4" customHeight="1" x14ac:dyDescent="0.3">
      <c r="A572" s="559" t="s">
        <v>2229</v>
      </c>
      <c r="B572" s="560" t="s">
        <v>816</v>
      </c>
      <c r="C572" s="560" t="s">
        <v>1941</v>
      </c>
      <c r="D572" s="560" t="s">
        <v>1950</v>
      </c>
      <c r="E572" s="560" t="s">
        <v>1948</v>
      </c>
      <c r="F572" s="563"/>
      <c r="G572" s="563"/>
      <c r="H572" s="563"/>
      <c r="I572" s="563"/>
      <c r="J572" s="563">
        <v>0.6</v>
      </c>
      <c r="K572" s="563">
        <v>1299.19</v>
      </c>
      <c r="L572" s="563"/>
      <c r="M572" s="563">
        <v>2165.3166666666671</v>
      </c>
      <c r="N572" s="563"/>
      <c r="O572" s="563"/>
      <c r="P572" s="576"/>
      <c r="Q572" s="564"/>
    </row>
    <row r="573" spans="1:17" ht="14.4" customHeight="1" x14ac:dyDescent="0.3">
      <c r="A573" s="559" t="s">
        <v>2229</v>
      </c>
      <c r="B573" s="560" t="s">
        <v>816</v>
      </c>
      <c r="C573" s="560" t="s">
        <v>1941</v>
      </c>
      <c r="D573" s="560" t="s">
        <v>1951</v>
      </c>
      <c r="E573" s="560" t="s">
        <v>1952</v>
      </c>
      <c r="F573" s="563"/>
      <c r="G573" s="563"/>
      <c r="H573" s="563"/>
      <c r="I573" s="563"/>
      <c r="J573" s="563">
        <v>0.05</v>
      </c>
      <c r="K573" s="563">
        <v>46.83</v>
      </c>
      <c r="L573" s="563"/>
      <c r="M573" s="563">
        <v>936.59999999999991</v>
      </c>
      <c r="N573" s="563"/>
      <c r="O573" s="563"/>
      <c r="P573" s="576"/>
      <c r="Q573" s="564"/>
    </row>
    <row r="574" spans="1:17" ht="14.4" customHeight="1" x14ac:dyDescent="0.3">
      <c r="A574" s="559" t="s">
        <v>2229</v>
      </c>
      <c r="B574" s="560" t="s">
        <v>816</v>
      </c>
      <c r="C574" s="560" t="s">
        <v>1958</v>
      </c>
      <c r="D574" s="560" t="s">
        <v>1965</v>
      </c>
      <c r="E574" s="560" t="s">
        <v>1966</v>
      </c>
      <c r="F574" s="563"/>
      <c r="G574" s="563"/>
      <c r="H574" s="563"/>
      <c r="I574" s="563"/>
      <c r="J574" s="563">
        <v>300</v>
      </c>
      <c r="K574" s="563">
        <v>1407</v>
      </c>
      <c r="L574" s="563"/>
      <c r="M574" s="563">
        <v>4.6900000000000004</v>
      </c>
      <c r="N574" s="563"/>
      <c r="O574" s="563"/>
      <c r="P574" s="576"/>
      <c r="Q574" s="564"/>
    </row>
    <row r="575" spans="1:17" ht="14.4" customHeight="1" x14ac:dyDescent="0.3">
      <c r="A575" s="559" t="s">
        <v>2229</v>
      </c>
      <c r="B575" s="560" t="s">
        <v>816</v>
      </c>
      <c r="C575" s="560" t="s">
        <v>1958</v>
      </c>
      <c r="D575" s="560" t="s">
        <v>1973</v>
      </c>
      <c r="E575" s="560" t="s">
        <v>1974</v>
      </c>
      <c r="F575" s="563">
        <v>4500</v>
      </c>
      <c r="G575" s="563">
        <v>23850</v>
      </c>
      <c r="H575" s="563">
        <v>1</v>
      </c>
      <c r="I575" s="563">
        <v>5.3</v>
      </c>
      <c r="J575" s="563">
        <v>900</v>
      </c>
      <c r="K575" s="563">
        <v>4779</v>
      </c>
      <c r="L575" s="563">
        <v>0.20037735849056604</v>
      </c>
      <c r="M575" s="563">
        <v>5.31</v>
      </c>
      <c r="N575" s="563">
        <v>2550</v>
      </c>
      <c r="O575" s="563">
        <v>14143.5</v>
      </c>
      <c r="P575" s="576">
        <v>0.59301886792452829</v>
      </c>
      <c r="Q575" s="564">
        <v>5.5464705882352945</v>
      </c>
    </row>
    <row r="576" spans="1:17" ht="14.4" customHeight="1" x14ac:dyDescent="0.3">
      <c r="A576" s="559" t="s">
        <v>2229</v>
      </c>
      <c r="B576" s="560" t="s">
        <v>816</v>
      </c>
      <c r="C576" s="560" t="s">
        <v>1958</v>
      </c>
      <c r="D576" s="560" t="s">
        <v>1977</v>
      </c>
      <c r="E576" s="560" t="s">
        <v>1978</v>
      </c>
      <c r="F576" s="563"/>
      <c r="G576" s="563"/>
      <c r="H576" s="563"/>
      <c r="I576" s="563"/>
      <c r="J576" s="563"/>
      <c r="K576" s="563"/>
      <c r="L576" s="563"/>
      <c r="M576" s="563"/>
      <c r="N576" s="563">
        <v>500</v>
      </c>
      <c r="O576" s="563">
        <v>3995</v>
      </c>
      <c r="P576" s="576"/>
      <c r="Q576" s="564">
        <v>7.99</v>
      </c>
    </row>
    <row r="577" spans="1:17" ht="14.4" customHeight="1" x14ac:dyDescent="0.3">
      <c r="A577" s="559" t="s">
        <v>2229</v>
      </c>
      <c r="B577" s="560" t="s">
        <v>816</v>
      </c>
      <c r="C577" s="560" t="s">
        <v>1958</v>
      </c>
      <c r="D577" s="560" t="s">
        <v>1995</v>
      </c>
      <c r="E577" s="560" t="s">
        <v>1996</v>
      </c>
      <c r="F577" s="563"/>
      <c r="G577" s="563"/>
      <c r="H577" s="563"/>
      <c r="I577" s="563"/>
      <c r="J577" s="563">
        <v>2</v>
      </c>
      <c r="K577" s="563">
        <v>4424.5</v>
      </c>
      <c r="L577" s="563"/>
      <c r="M577" s="563">
        <v>2212.25</v>
      </c>
      <c r="N577" s="563"/>
      <c r="O577" s="563"/>
      <c r="P577" s="576"/>
      <c r="Q577" s="564"/>
    </row>
    <row r="578" spans="1:17" ht="14.4" customHeight="1" x14ac:dyDescent="0.3">
      <c r="A578" s="559" t="s">
        <v>2229</v>
      </c>
      <c r="B578" s="560" t="s">
        <v>816</v>
      </c>
      <c r="C578" s="560" t="s">
        <v>1958</v>
      </c>
      <c r="D578" s="560" t="s">
        <v>2007</v>
      </c>
      <c r="E578" s="560" t="s">
        <v>2008</v>
      </c>
      <c r="F578" s="563"/>
      <c r="G578" s="563"/>
      <c r="H578" s="563"/>
      <c r="I578" s="563"/>
      <c r="J578" s="563">
        <v>459</v>
      </c>
      <c r="K578" s="563">
        <v>15110.28</v>
      </c>
      <c r="L578" s="563"/>
      <c r="M578" s="563">
        <v>32.92</v>
      </c>
      <c r="N578" s="563"/>
      <c r="O578" s="563"/>
      <c r="P578" s="576"/>
      <c r="Q578" s="564"/>
    </row>
    <row r="579" spans="1:17" ht="14.4" customHeight="1" x14ac:dyDescent="0.3">
      <c r="A579" s="559" t="s">
        <v>2229</v>
      </c>
      <c r="B579" s="560" t="s">
        <v>816</v>
      </c>
      <c r="C579" s="560" t="s">
        <v>2026</v>
      </c>
      <c r="D579" s="560" t="s">
        <v>2037</v>
      </c>
      <c r="E579" s="560" t="s">
        <v>2038</v>
      </c>
      <c r="F579" s="563">
        <v>5</v>
      </c>
      <c r="G579" s="563">
        <v>8745</v>
      </c>
      <c r="H579" s="563">
        <v>1</v>
      </c>
      <c r="I579" s="563">
        <v>1749</v>
      </c>
      <c r="J579" s="563">
        <v>1</v>
      </c>
      <c r="K579" s="563">
        <v>1751</v>
      </c>
      <c r="L579" s="563">
        <v>0.20022870211549457</v>
      </c>
      <c r="M579" s="563">
        <v>1751</v>
      </c>
      <c r="N579" s="563">
        <v>5</v>
      </c>
      <c r="O579" s="563">
        <v>8770</v>
      </c>
      <c r="P579" s="576">
        <v>1.002858776443682</v>
      </c>
      <c r="Q579" s="564">
        <v>1754</v>
      </c>
    </row>
    <row r="580" spans="1:17" ht="14.4" customHeight="1" x14ac:dyDescent="0.3">
      <c r="A580" s="559" t="s">
        <v>2229</v>
      </c>
      <c r="B580" s="560" t="s">
        <v>816</v>
      </c>
      <c r="C580" s="560" t="s">
        <v>2026</v>
      </c>
      <c r="D580" s="560" t="s">
        <v>2043</v>
      </c>
      <c r="E580" s="560" t="s">
        <v>2044</v>
      </c>
      <c r="F580" s="563">
        <v>3</v>
      </c>
      <c r="G580" s="563">
        <v>1728</v>
      </c>
      <c r="H580" s="563">
        <v>1</v>
      </c>
      <c r="I580" s="563">
        <v>576</v>
      </c>
      <c r="J580" s="563"/>
      <c r="K580" s="563"/>
      <c r="L580" s="563"/>
      <c r="M580" s="563"/>
      <c r="N580" s="563">
        <v>2</v>
      </c>
      <c r="O580" s="563">
        <v>1160</v>
      </c>
      <c r="P580" s="576">
        <v>0.67129629629629628</v>
      </c>
      <c r="Q580" s="564">
        <v>580</v>
      </c>
    </row>
    <row r="581" spans="1:17" ht="14.4" customHeight="1" x14ac:dyDescent="0.3">
      <c r="A581" s="559" t="s">
        <v>2229</v>
      </c>
      <c r="B581" s="560" t="s">
        <v>816</v>
      </c>
      <c r="C581" s="560" t="s">
        <v>2026</v>
      </c>
      <c r="D581" s="560" t="s">
        <v>2045</v>
      </c>
      <c r="E581" s="560" t="s">
        <v>2046</v>
      </c>
      <c r="F581" s="563"/>
      <c r="G581" s="563"/>
      <c r="H581" s="563"/>
      <c r="I581" s="563"/>
      <c r="J581" s="563">
        <v>2</v>
      </c>
      <c r="K581" s="563">
        <v>1306</v>
      </c>
      <c r="L581" s="563"/>
      <c r="M581" s="563">
        <v>653</v>
      </c>
      <c r="N581" s="563"/>
      <c r="O581" s="563"/>
      <c r="P581" s="576"/>
      <c r="Q581" s="564"/>
    </row>
    <row r="582" spans="1:17" ht="14.4" customHeight="1" x14ac:dyDescent="0.3">
      <c r="A582" s="559" t="s">
        <v>2229</v>
      </c>
      <c r="B582" s="560" t="s">
        <v>816</v>
      </c>
      <c r="C582" s="560" t="s">
        <v>2026</v>
      </c>
      <c r="D582" s="560" t="s">
        <v>2053</v>
      </c>
      <c r="E582" s="560" t="s">
        <v>2054</v>
      </c>
      <c r="F582" s="563">
        <v>5</v>
      </c>
      <c r="G582" s="563">
        <v>2045</v>
      </c>
      <c r="H582" s="563">
        <v>1</v>
      </c>
      <c r="I582" s="563">
        <v>409</v>
      </c>
      <c r="J582" s="563">
        <v>1</v>
      </c>
      <c r="K582" s="563">
        <v>409</v>
      </c>
      <c r="L582" s="563">
        <v>0.2</v>
      </c>
      <c r="M582" s="563">
        <v>409</v>
      </c>
      <c r="N582" s="563">
        <v>5</v>
      </c>
      <c r="O582" s="563">
        <v>2050</v>
      </c>
      <c r="P582" s="576">
        <v>1.0024449877750612</v>
      </c>
      <c r="Q582" s="564">
        <v>410</v>
      </c>
    </row>
    <row r="583" spans="1:17" ht="14.4" customHeight="1" x14ac:dyDescent="0.3">
      <c r="A583" s="559" t="s">
        <v>2229</v>
      </c>
      <c r="B583" s="560" t="s">
        <v>816</v>
      </c>
      <c r="C583" s="560" t="s">
        <v>2026</v>
      </c>
      <c r="D583" s="560" t="s">
        <v>2057</v>
      </c>
      <c r="E583" s="560" t="s">
        <v>2058</v>
      </c>
      <c r="F583" s="563"/>
      <c r="G583" s="563"/>
      <c r="H583" s="563"/>
      <c r="I583" s="563"/>
      <c r="J583" s="563">
        <v>2</v>
      </c>
      <c r="K583" s="563">
        <v>972</v>
      </c>
      <c r="L583" s="563"/>
      <c r="M583" s="563">
        <v>486</v>
      </c>
      <c r="N583" s="563"/>
      <c r="O583" s="563"/>
      <c r="P583" s="576"/>
      <c r="Q583" s="564"/>
    </row>
    <row r="584" spans="1:17" ht="14.4" customHeight="1" x14ac:dyDescent="0.3">
      <c r="A584" s="559" t="s">
        <v>2229</v>
      </c>
      <c r="B584" s="560" t="s">
        <v>816</v>
      </c>
      <c r="C584" s="560" t="s">
        <v>2026</v>
      </c>
      <c r="D584" s="560" t="s">
        <v>2071</v>
      </c>
      <c r="E584" s="560" t="s">
        <v>1954</v>
      </c>
      <c r="F584" s="563">
        <v>1</v>
      </c>
      <c r="G584" s="563">
        <v>16522</v>
      </c>
      <c r="H584" s="563">
        <v>1</v>
      </c>
      <c r="I584" s="563">
        <v>16522</v>
      </c>
      <c r="J584" s="563">
        <v>1</v>
      </c>
      <c r="K584" s="563">
        <v>14158</v>
      </c>
      <c r="L584" s="563">
        <v>0.85691804866238952</v>
      </c>
      <c r="M584" s="563">
        <v>14158</v>
      </c>
      <c r="N584" s="563"/>
      <c r="O584" s="563"/>
      <c r="P584" s="576"/>
      <c r="Q584" s="564"/>
    </row>
    <row r="585" spans="1:17" ht="14.4" customHeight="1" x14ac:dyDescent="0.3">
      <c r="A585" s="559" t="s">
        <v>2229</v>
      </c>
      <c r="B585" s="560" t="s">
        <v>816</v>
      </c>
      <c r="C585" s="560" t="s">
        <v>2026</v>
      </c>
      <c r="D585" s="560" t="s">
        <v>2080</v>
      </c>
      <c r="E585" s="560" t="s">
        <v>2081</v>
      </c>
      <c r="F585" s="563"/>
      <c r="G585" s="563"/>
      <c r="H585" s="563"/>
      <c r="I585" s="563"/>
      <c r="J585" s="563"/>
      <c r="K585" s="563"/>
      <c r="L585" s="563"/>
      <c r="M585" s="563"/>
      <c r="N585" s="563">
        <v>1</v>
      </c>
      <c r="O585" s="563">
        <v>163</v>
      </c>
      <c r="P585" s="576"/>
      <c r="Q585" s="564">
        <v>163</v>
      </c>
    </row>
    <row r="586" spans="1:17" ht="14.4" customHeight="1" x14ac:dyDescent="0.3">
      <c r="A586" s="559" t="s">
        <v>2229</v>
      </c>
      <c r="B586" s="560" t="s">
        <v>816</v>
      </c>
      <c r="C586" s="560" t="s">
        <v>2026</v>
      </c>
      <c r="D586" s="560" t="s">
        <v>2106</v>
      </c>
      <c r="E586" s="560" t="s">
        <v>2107</v>
      </c>
      <c r="F586" s="563"/>
      <c r="G586" s="563"/>
      <c r="H586" s="563"/>
      <c r="I586" s="563"/>
      <c r="J586" s="563"/>
      <c r="K586" s="563"/>
      <c r="L586" s="563"/>
      <c r="M586" s="563"/>
      <c r="N586" s="563">
        <v>1</v>
      </c>
      <c r="O586" s="563">
        <v>1376</v>
      </c>
      <c r="P586" s="576"/>
      <c r="Q586" s="564">
        <v>1376</v>
      </c>
    </row>
    <row r="587" spans="1:17" ht="14.4" customHeight="1" x14ac:dyDescent="0.3">
      <c r="A587" s="559" t="s">
        <v>2230</v>
      </c>
      <c r="B587" s="560" t="s">
        <v>816</v>
      </c>
      <c r="C587" s="560" t="s">
        <v>1941</v>
      </c>
      <c r="D587" s="560" t="s">
        <v>1950</v>
      </c>
      <c r="E587" s="560" t="s">
        <v>1948</v>
      </c>
      <c r="F587" s="563"/>
      <c r="G587" s="563"/>
      <c r="H587" s="563"/>
      <c r="I587" s="563"/>
      <c r="J587" s="563">
        <v>0.45</v>
      </c>
      <c r="K587" s="563">
        <v>974.39</v>
      </c>
      <c r="L587" s="563"/>
      <c r="M587" s="563">
        <v>2165.3111111111111</v>
      </c>
      <c r="N587" s="563">
        <v>0.5</v>
      </c>
      <c r="O587" s="563">
        <v>1092.1600000000001</v>
      </c>
      <c r="P587" s="576"/>
      <c r="Q587" s="564">
        <v>2184.3200000000002</v>
      </c>
    </row>
    <row r="588" spans="1:17" ht="14.4" customHeight="1" x14ac:dyDescent="0.3">
      <c r="A588" s="559" t="s">
        <v>2230</v>
      </c>
      <c r="B588" s="560" t="s">
        <v>816</v>
      </c>
      <c r="C588" s="560" t="s">
        <v>1958</v>
      </c>
      <c r="D588" s="560" t="s">
        <v>1965</v>
      </c>
      <c r="E588" s="560" t="s">
        <v>1966</v>
      </c>
      <c r="F588" s="563"/>
      <c r="G588" s="563"/>
      <c r="H588" s="563"/>
      <c r="I588" s="563"/>
      <c r="J588" s="563">
        <v>150</v>
      </c>
      <c r="K588" s="563">
        <v>679.5</v>
      </c>
      <c r="L588" s="563"/>
      <c r="M588" s="563">
        <v>4.53</v>
      </c>
      <c r="N588" s="563">
        <v>330</v>
      </c>
      <c r="O588" s="563">
        <v>1597.2</v>
      </c>
      <c r="P588" s="576"/>
      <c r="Q588" s="564">
        <v>4.84</v>
      </c>
    </row>
    <row r="589" spans="1:17" ht="14.4" customHeight="1" x14ac:dyDescent="0.3">
      <c r="A589" s="559" t="s">
        <v>2230</v>
      </c>
      <c r="B589" s="560" t="s">
        <v>816</v>
      </c>
      <c r="C589" s="560" t="s">
        <v>1958</v>
      </c>
      <c r="D589" s="560" t="s">
        <v>1995</v>
      </c>
      <c r="E589" s="560" t="s">
        <v>1996</v>
      </c>
      <c r="F589" s="563"/>
      <c r="G589" s="563"/>
      <c r="H589" s="563"/>
      <c r="I589" s="563"/>
      <c r="J589" s="563">
        <v>1</v>
      </c>
      <c r="K589" s="563">
        <v>2135.09</v>
      </c>
      <c r="L589" s="563"/>
      <c r="M589" s="563">
        <v>2135.09</v>
      </c>
      <c r="N589" s="563">
        <v>1</v>
      </c>
      <c r="O589" s="563">
        <v>2299.5500000000002</v>
      </c>
      <c r="P589" s="576"/>
      <c r="Q589" s="564">
        <v>2299.5500000000002</v>
      </c>
    </row>
    <row r="590" spans="1:17" ht="14.4" customHeight="1" x14ac:dyDescent="0.3">
      <c r="A590" s="559" t="s">
        <v>2230</v>
      </c>
      <c r="B590" s="560" t="s">
        <v>816</v>
      </c>
      <c r="C590" s="560" t="s">
        <v>1958</v>
      </c>
      <c r="D590" s="560" t="s">
        <v>2007</v>
      </c>
      <c r="E590" s="560" t="s">
        <v>2008</v>
      </c>
      <c r="F590" s="563"/>
      <c r="G590" s="563"/>
      <c r="H590" s="563"/>
      <c r="I590" s="563"/>
      <c r="J590" s="563">
        <v>449</v>
      </c>
      <c r="K590" s="563">
        <v>13972.88</v>
      </c>
      <c r="L590" s="563"/>
      <c r="M590" s="563">
        <v>31.119999999999997</v>
      </c>
      <c r="N590" s="563">
        <v>388</v>
      </c>
      <c r="O590" s="563">
        <v>12908.76</v>
      </c>
      <c r="P590" s="576"/>
      <c r="Q590" s="564">
        <v>33.270000000000003</v>
      </c>
    </row>
    <row r="591" spans="1:17" ht="14.4" customHeight="1" x14ac:dyDescent="0.3">
      <c r="A591" s="559" t="s">
        <v>2230</v>
      </c>
      <c r="B591" s="560" t="s">
        <v>816</v>
      </c>
      <c r="C591" s="560" t="s">
        <v>2026</v>
      </c>
      <c r="D591" s="560" t="s">
        <v>2037</v>
      </c>
      <c r="E591" s="560" t="s">
        <v>2038</v>
      </c>
      <c r="F591" s="563"/>
      <c r="G591" s="563"/>
      <c r="H591" s="563"/>
      <c r="I591" s="563"/>
      <c r="J591" s="563"/>
      <c r="K591" s="563"/>
      <c r="L591" s="563"/>
      <c r="M591" s="563"/>
      <c r="N591" s="563">
        <v>1</v>
      </c>
      <c r="O591" s="563">
        <v>1754</v>
      </c>
      <c r="P591" s="576"/>
      <c r="Q591" s="564">
        <v>1754</v>
      </c>
    </row>
    <row r="592" spans="1:17" ht="14.4" customHeight="1" x14ac:dyDescent="0.3">
      <c r="A592" s="559" t="s">
        <v>2230</v>
      </c>
      <c r="B592" s="560" t="s">
        <v>816</v>
      </c>
      <c r="C592" s="560" t="s">
        <v>2026</v>
      </c>
      <c r="D592" s="560" t="s">
        <v>2045</v>
      </c>
      <c r="E592" s="560" t="s">
        <v>2046</v>
      </c>
      <c r="F592" s="563"/>
      <c r="G592" s="563"/>
      <c r="H592" s="563"/>
      <c r="I592" s="563"/>
      <c r="J592" s="563">
        <v>1</v>
      </c>
      <c r="K592" s="563">
        <v>653</v>
      </c>
      <c r="L592" s="563"/>
      <c r="M592" s="563">
        <v>653</v>
      </c>
      <c r="N592" s="563">
        <v>1</v>
      </c>
      <c r="O592" s="563">
        <v>654</v>
      </c>
      <c r="P592" s="576"/>
      <c r="Q592" s="564">
        <v>654</v>
      </c>
    </row>
    <row r="593" spans="1:17" ht="14.4" customHeight="1" x14ac:dyDescent="0.3">
      <c r="A593" s="559" t="s">
        <v>2230</v>
      </c>
      <c r="B593" s="560" t="s">
        <v>816</v>
      </c>
      <c r="C593" s="560" t="s">
        <v>2026</v>
      </c>
      <c r="D593" s="560" t="s">
        <v>2057</v>
      </c>
      <c r="E593" s="560" t="s">
        <v>2058</v>
      </c>
      <c r="F593" s="563"/>
      <c r="G593" s="563"/>
      <c r="H593" s="563"/>
      <c r="I593" s="563"/>
      <c r="J593" s="563">
        <v>1</v>
      </c>
      <c r="K593" s="563">
        <v>486</v>
      </c>
      <c r="L593" s="563"/>
      <c r="M593" s="563">
        <v>486</v>
      </c>
      <c r="N593" s="563">
        <v>2</v>
      </c>
      <c r="O593" s="563">
        <v>974</v>
      </c>
      <c r="P593" s="576"/>
      <c r="Q593" s="564">
        <v>487</v>
      </c>
    </row>
    <row r="594" spans="1:17" ht="14.4" customHeight="1" x14ac:dyDescent="0.3">
      <c r="A594" s="559" t="s">
        <v>2230</v>
      </c>
      <c r="B594" s="560" t="s">
        <v>816</v>
      </c>
      <c r="C594" s="560" t="s">
        <v>2026</v>
      </c>
      <c r="D594" s="560" t="s">
        <v>2071</v>
      </c>
      <c r="E594" s="560" t="s">
        <v>1954</v>
      </c>
      <c r="F594" s="563"/>
      <c r="G594" s="563"/>
      <c r="H594" s="563"/>
      <c r="I594" s="563"/>
      <c r="J594" s="563">
        <v>1</v>
      </c>
      <c r="K594" s="563">
        <v>16526</v>
      </c>
      <c r="L594" s="563"/>
      <c r="M594" s="563">
        <v>16526</v>
      </c>
      <c r="N594" s="563"/>
      <c r="O594" s="563"/>
      <c r="P594" s="576"/>
      <c r="Q594" s="564"/>
    </row>
    <row r="595" spans="1:17" ht="14.4" customHeight="1" thickBot="1" x14ac:dyDescent="0.35">
      <c r="A595" s="565" t="s">
        <v>2230</v>
      </c>
      <c r="B595" s="566" t="s">
        <v>816</v>
      </c>
      <c r="C595" s="566" t="s">
        <v>2026</v>
      </c>
      <c r="D595" s="566" t="s">
        <v>2122</v>
      </c>
      <c r="E595" s="566" t="s">
        <v>2123</v>
      </c>
      <c r="F595" s="569"/>
      <c r="G595" s="569"/>
      <c r="H595" s="569"/>
      <c r="I595" s="569"/>
      <c r="J595" s="569"/>
      <c r="K595" s="569"/>
      <c r="L595" s="569"/>
      <c r="M595" s="569"/>
      <c r="N595" s="569">
        <v>1</v>
      </c>
      <c r="O595" s="569">
        <v>14328</v>
      </c>
      <c r="P595" s="577"/>
      <c r="Q595" s="570">
        <v>14328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14" bestFit="1" customWidth="1"/>
    <col min="2" max="4" width="7.88671875" style="114" customWidth="1"/>
    <col min="5" max="5" width="7.88671875" style="119" customWidth="1"/>
    <col min="6" max="8" width="7.88671875" style="114" customWidth="1"/>
    <col min="9" max="9" width="7.88671875" style="120" customWidth="1"/>
    <col min="10" max="13" width="7.88671875" style="114" customWidth="1"/>
    <col min="14" max="16384" width="9.33203125" style="114"/>
  </cols>
  <sheetData>
    <row r="1" spans="1:47" ht="18.600000000000001" customHeight="1" thickBot="1" x14ac:dyDescent="0.4">
      <c r="A1" s="473" t="s">
        <v>175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</row>
    <row r="2" spans="1:47" ht="14.4" customHeight="1" thickBot="1" x14ac:dyDescent="0.4">
      <c r="A2" s="521" t="s">
        <v>245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4" customHeight="1" thickBot="1" x14ac:dyDescent="0.35">
      <c r="A3" s="475" t="s">
        <v>91</v>
      </c>
      <c r="B3" s="457" t="s">
        <v>92</v>
      </c>
      <c r="C3" s="458"/>
      <c r="D3" s="458"/>
      <c r="E3" s="459"/>
      <c r="F3" s="457" t="s">
        <v>93</v>
      </c>
      <c r="G3" s="458"/>
      <c r="H3" s="458"/>
      <c r="I3" s="459"/>
      <c r="J3" s="174"/>
      <c r="K3" s="175"/>
      <c r="L3" s="174"/>
      <c r="M3" s="176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</row>
    <row r="4" spans="1:47" ht="14.4" customHeight="1" thickBot="1" x14ac:dyDescent="0.35">
      <c r="A4" s="476"/>
      <c r="B4" s="177">
        <v>2011</v>
      </c>
      <c r="C4" s="178">
        <v>2012</v>
      </c>
      <c r="D4" s="178">
        <v>2013</v>
      </c>
      <c r="E4" s="179" t="s">
        <v>5</v>
      </c>
      <c r="F4" s="178">
        <v>2011</v>
      </c>
      <c r="G4" s="178">
        <v>2012</v>
      </c>
      <c r="H4" s="178">
        <v>2013</v>
      </c>
      <c r="I4" s="179" t="s">
        <v>5</v>
      </c>
      <c r="J4" s="174"/>
      <c r="K4" s="174"/>
      <c r="L4" s="180" t="s">
        <v>94</v>
      </c>
      <c r="M4" s="181" t="s">
        <v>95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</row>
    <row r="5" spans="1:47" ht="14.4" customHeight="1" x14ac:dyDescent="0.3">
      <c r="A5" s="169" t="s">
        <v>96</v>
      </c>
      <c r="B5" s="172">
        <v>107.58</v>
      </c>
      <c r="C5" s="165">
        <v>124.529</v>
      </c>
      <c r="D5" s="165">
        <v>109.751</v>
      </c>
      <c r="E5" s="182">
        <v>1.0201803309165274</v>
      </c>
      <c r="F5" s="183">
        <v>163</v>
      </c>
      <c r="G5" s="165">
        <v>164</v>
      </c>
      <c r="H5" s="165">
        <v>146</v>
      </c>
      <c r="I5" s="184">
        <v>0.89570552147239269</v>
      </c>
      <c r="J5" s="174"/>
      <c r="K5" s="174"/>
      <c r="L5" s="8">
        <f>D5-B5</f>
        <v>2.1710000000000065</v>
      </c>
      <c r="M5" s="9">
        <f>H5-F5</f>
        <v>-17</v>
      </c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</row>
    <row r="6" spans="1:47" ht="14.4" customHeight="1" x14ac:dyDescent="0.3">
      <c r="A6" s="170" t="s">
        <v>97</v>
      </c>
      <c r="B6" s="173">
        <v>12.54</v>
      </c>
      <c r="C6" s="164">
        <v>25.513000000000002</v>
      </c>
      <c r="D6" s="164">
        <v>19.13</v>
      </c>
      <c r="E6" s="185">
        <v>1.5255183413078151</v>
      </c>
      <c r="F6" s="186">
        <v>19</v>
      </c>
      <c r="G6" s="164">
        <v>36</v>
      </c>
      <c r="H6" s="164">
        <v>27</v>
      </c>
      <c r="I6" s="187">
        <v>1.4210526315789473</v>
      </c>
      <c r="J6" s="174"/>
      <c r="K6" s="174"/>
      <c r="L6" s="6">
        <f t="shared" ref="L6:L11" si="0">D6-B6</f>
        <v>6.59</v>
      </c>
      <c r="M6" s="7">
        <f t="shared" ref="M6:M12" si="1">H6-F6</f>
        <v>8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</row>
    <row r="7" spans="1:47" ht="14.4" customHeight="1" x14ac:dyDescent="0.3">
      <c r="A7" s="170" t="s">
        <v>98</v>
      </c>
      <c r="B7" s="173">
        <v>53.563000000000002</v>
      </c>
      <c r="C7" s="164">
        <v>86.382999999999996</v>
      </c>
      <c r="D7" s="164">
        <v>75.95</v>
      </c>
      <c r="E7" s="185">
        <v>1.4179564251442227</v>
      </c>
      <c r="F7" s="186">
        <v>81</v>
      </c>
      <c r="G7" s="164">
        <v>106</v>
      </c>
      <c r="H7" s="164">
        <v>91</v>
      </c>
      <c r="I7" s="187">
        <v>1.1234567901234569</v>
      </c>
      <c r="J7" s="174"/>
      <c r="K7" s="174"/>
      <c r="L7" s="6">
        <f t="shared" si="0"/>
        <v>22.387</v>
      </c>
      <c r="M7" s="7">
        <f t="shared" si="1"/>
        <v>10</v>
      </c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4.4" customHeight="1" x14ac:dyDescent="0.3">
      <c r="A8" s="170" t="s">
        <v>99</v>
      </c>
      <c r="B8" s="173">
        <v>7.92</v>
      </c>
      <c r="C8" s="164">
        <v>10.295</v>
      </c>
      <c r="D8" s="164">
        <v>8.7769999999999992</v>
      </c>
      <c r="E8" s="185">
        <v>1.1082070707070706</v>
      </c>
      <c r="F8" s="186">
        <v>12</v>
      </c>
      <c r="G8" s="164">
        <v>12</v>
      </c>
      <c r="H8" s="164">
        <v>12</v>
      </c>
      <c r="I8" s="187">
        <v>1</v>
      </c>
      <c r="J8" s="174"/>
      <c r="K8" s="174"/>
      <c r="L8" s="6">
        <f t="shared" si="0"/>
        <v>0.85699999999999932</v>
      </c>
      <c r="M8" s="7">
        <f t="shared" si="1"/>
        <v>0</v>
      </c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</row>
    <row r="9" spans="1:47" ht="14.4" customHeight="1" x14ac:dyDescent="0.3">
      <c r="A9" s="170" t="s">
        <v>100</v>
      </c>
      <c r="B9" s="173">
        <v>0</v>
      </c>
      <c r="C9" s="164">
        <v>0</v>
      </c>
      <c r="D9" s="164">
        <v>0</v>
      </c>
      <c r="E9" s="185" t="s">
        <v>443</v>
      </c>
      <c r="F9" s="186">
        <v>0</v>
      </c>
      <c r="G9" s="164">
        <v>0</v>
      </c>
      <c r="H9" s="164">
        <v>0</v>
      </c>
      <c r="I9" s="187" t="s">
        <v>443</v>
      </c>
      <c r="J9" s="174"/>
      <c r="K9" s="174"/>
      <c r="L9" s="6">
        <f t="shared" si="0"/>
        <v>0</v>
      </c>
      <c r="M9" s="7">
        <f t="shared" si="1"/>
        <v>0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</row>
    <row r="10" spans="1:47" ht="14.4" customHeight="1" x14ac:dyDescent="0.3">
      <c r="A10" s="170" t="s">
        <v>101</v>
      </c>
      <c r="B10" s="173">
        <v>20.46</v>
      </c>
      <c r="C10" s="164">
        <v>27.82</v>
      </c>
      <c r="D10" s="164">
        <v>35.292999999999999</v>
      </c>
      <c r="E10" s="185">
        <v>1.7249755620723362</v>
      </c>
      <c r="F10" s="186">
        <v>31</v>
      </c>
      <c r="G10" s="164">
        <v>36</v>
      </c>
      <c r="H10" s="164">
        <v>46</v>
      </c>
      <c r="I10" s="187">
        <v>1.4838709677419355</v>
      </c>
      <c r="J10" s="174"/>
      <c r="K10" s="174"/>
      <c r="L10" s="6">
        <f t="shared" si="0"/>
        <v>14.832999999999998</v>
      </c>
      <c r="M10" s="7">
        <f t="shared" si="1"/>
        <v>15</v>
      </c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</row>
    <row r="11" spans="1:47" ht="14.4" customHeight="1" thickBot="1" x14ac:dyDescent="0.35">
      <c r="A11" s="170" t="s">
        <v>102</v>
      </c>
      <c r="B11" s="173">
        <v>5.28</v>
      </c>
      <c r="C11" s="164">
        <v>3.9849999999999999</v>
      </c>
      <c r="D11" s="164">
        <v>2.31</v>
      </c>
      <c r="E11" s="185">
        <v>0.4375</v>
      </c>
      <c r="F11" s="186">
        <v>8</v>
      </c>
      <c r="G11" s="164">
        <v>9</v>
      </c>
      <c r="H11" s="164">
        <v>4</v>
      </c>
      <c r="I11" s="187">
        <v>0.5</v>
      </c>
      <c r="J11" s="174"/>
      <c r="K11" s="174"/>
      <c r="L11" s="6">
        <f t="shared" si="0"/>
        <v>-2.97</v>
      </c>
      <c r="M11" s="7">
        <f t="shared" si="1"/>
        <v>-4</v>
      </c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</row>
    <row r="12" spans="1:47" ht="14.4" customHeight="1" thickBot="1" x14ac:dyDescent="0.35">
      <c r="A12" s="171" t="s">
        <v>6</v>
      </c>
      <c r="B12" s="166">
        <f>SUM(B5:B11)</f>
        <v>207.34299999999999</v>
      </c>
      <c r="C12" s="167">
        <f>SUM(C5:C11)</f>
        <v>278.52500000000003</v>
      </c>
      <c r="D12" s="167">
        <f>SUM(D5:D11)</f>
        <v>251.21100000000001</v>
      </c>
      <c r="E12" s="188">
        <f>IF(OR(D12=0,B12=0),0,D12/B12)</f>
        <v>1.2115721292737156</v>
      </c>
      <c r="F12" s="189">
        <f>SUM(F5:F11)</f>
        <v>314</v>
      </c>
      <c r="G12" s="167">
        <f>SUM(G5:G11)</f>
        <v>363</v>
      </c>
      <c r="H12" s="167">
        <f>SUM(H5:H11)</f>
        <v>326</v>
      </c>
      <c r="I12" s="190">
        <f>IF(OR(H12=0,F12=0),0,H12/F12)</f>
        <v>1.0382165605095541</v>
      </c>
      <c r="J12" s="174"/>
      <c r="K12" s="174"/>
      <c r="L12" s="180">
        <f>D12-B12</f>
        <v>43.868000000000023</v>
      </c>
      <c r="M12" s="191">
        <f t="shared" si="1"/>
        <v>12</v>
      </c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</row>
    <row r="13" spans="1:47" ht="14.4" customHeight="1" x14ac:dyDescent="0.3">
      <c r="A13" s="192"/>
      <c r="B13" s="477" t="s">
        <v>103</v>
      </c>
      <c r="C13" s="477"/>
      <c r="D13" s="477"/>
      <c r="E13" s="477"/>
      <c r="F13" s="477" t="s">
        <v>104</v>
      </c>
      <c r="G13" s="477"/>
      <c r="H13" s="477"/>
      <c r="I13" s="477"/>
      <c r="J13" s="174"/>
      <c r="K13" s="174"/>
      <c r="L13" s="174"/>
      <c r="M13" s="176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</row>
    <row r="14" spans="1:47" ht="14.4" customHeight="1" thickBot="1" x14ac:dyDescent="0.35">
      <c r="A14" s="192"/>
      <c r="B14" s="239"/>
      <c r="C14" s="240"/>
      <c r="D14" s="240"/>
      <c r="E14" s="240"/>
      <c r="F14" s="239"/>
      <c r="G14" s="240"/>
      <c r="H14" s="240"/>
      <c r="I14" s="240"/>
      <c r="J14" s="174"/>
      <c r="K14" s="174"/>
      <c r="L14" s="174"/>
      <c r="M14" s="176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</row>
    <row r="15" spans="1:47" ht="14.4" customHeight="1" thickBot="1" x14ac:dyDescent="0.35">
      <c r="A15" s="484" t="s">
        <v>105</v>
      </c>
      <c r="B15" s="486" t="s">
        <v>92</v>
      </c>
      <c r="C15" s="487"/>
      <c r="D15" s="487"/>
      <c r="E15" s="488"/>
      <c r="F15" s="486" t="s">
        <v>93</v>
      </c>
      <c r="G15" s="487"/>
      <c r="H15" s="487"/>
      <c r="I15" s="488"/>
      <c r="J15" s="494" t="s">
        <v>221</v>
      </c>
      <c r="K15" s="495"/>
      <c r="L15" s="193"/>
      <c r="M15" s="19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</row>
    <row r="16" spans="1:47" ht="14.4" customHeight="1" thickBot="1" x14ac:dyDescent="0.35">
      <c r="A16" s="485"/>
      <c r="B16" s="194">
        <v>2011</v>
      </c>
      <c r="C16" s="195">
        <v>2012</v>
      </c>
      <c r="D16" s="195">
        <v>2013</v>
      </c>
      <c r="E16" s="196" t="s">
        <v>5</v>
      </c>
      <c r="F16" s="194">
        <v>2011</v>
      </c>
      <c r="G16" s="195">
        <v>2012</v>
      </c>
      <c r="H16" s="195">
        <v>2013</v>
      </c>
      <c r="I16" s="196" t="s">
        <v>5</v>
      </c>
      <c r="J16" s="496" t="s">
        <v>222</v>
      </c>
      <c r="K16" s="472"/>
      <c r="L16" s="197" t="s">
        <v>94</v>
      </c>
      <c r="M16" s="198" t="s">
        <v>95</v>
      </c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</row>
    <row r="17" spans="1:47" ht="14.4" customHeight="1" x14ac:dyDescent="0.3">
      <c r="A17" s="169" t="s">
        <v>96</v>
      </c>
      <c r="B17" s="172">
        <v>107.58</v>
      </c>
      <c r="C17" s="165">
        <v>45.804000000000002</v>
      </c>
      <c r="D17" s="165">
        <v>40.101999999999997</v>
      </c>
      <c r="E17" s="182">
        <v>0.37276445435954636</v>
      </c>
      <c r="F17" s="172">
        <v>163</v>
      </c>
      <c r="G17" s="165">
        <v>113</v>
      </c>
      <c r="H17" s="165">
        <v>101</v>
      </c>
      <c r="I17" s="184">
        <v>0.61963190184049077</v>
      </c>
      <c r="J17" s="471">
        <f>0.93*0.95</f>
        <v>0.88349999999999995</v>
      </c>
      <c r="K17" s="472"/>
      <c r="L17" s="199">
        <f>D17-B17</f>
        <v>-67.478000000000009</v>
      </c>
      <c r="M17" s="200">
        <f>H17-F17</f>
        <v>-62</v>
      </c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</row>
    <row r="18" spans="1:47" ht="14.4" customHeight="1" x14ac:dyDescent="0.3">
      <c r="A18" s="170" t="s">
        <v>97</v>
      </c>
      <c r="B18" s="173">
        <v>12.54</v>
      </c>
      <c r="C18" s="164">
        <v>8.7959999999999994</v>
      </c>
      <c r="D18" s="164">
        <v>5.5430000000000001</v>
      </c>
      <c r="E18" s="185">
        <v>0.44202551834130788</v>
      </c>
      <c r="F18" s="173">
        <v>19</v>
      </c>
      <c r="G18" s="164">
        <v>25</v>
      </c>
      <c r="H18" s="164">
        <v>18</v>
      </c>
      <c r="I18" s="187">
        <v>0.94736842105263153</v>
      </c>
      <c r="J18" s="471">
        <f>1.07*0.95</f>
        <v>1.0165</v>
      </c>
      <c r="K18" s="472"/>
      <c r="L18" s="201">
        <f t="shared" ref="L18:L24" si="2">D18-B18</f>
        <v>-6.996999999999999</v>
      </c>
      <c r="M18" s="202">
        <f t="shared" ref="M18:M24" si="3">H18-F18</f>
        <v>-1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</row>
    <row r="19" spans="1:47" ht="14.4" customHeight="1" x14ac:dyDescent="0.3">
      <c r="A19" s="170" t="s">
        <v>98</v>
      </c>
      <c r="B19" s="173">
        <v>53.563000000000002</v>
      </c>
      <c r="C19" s="164">
        <v>30.32</v>
      </c>
      <c r="D19" s="164">
        <v>21.349</v>
      </c>
      <c r="E19" s="185">
        <v>0.39857737617385136</v>
      </c>
      <c r="F19" s="173">
        <v>81</v>
      </c>
      <c r="G19" s="164">
        <v>69</v>
      </c>
      <c r="H19" s="164">
        <v>56</v>
      </c>
      <c r="I19" s="187">
        <v>0.69135802469135799</v>
      </c>
      <c r="J19" s="471">
        <f>1.04*0.95</f>
        <v>0.98799999999999999</v>
      </c>
      <c r="K19" s="472"/>
      <c r="L19" s="201">
        <f t="shared" si="2"/>
        <v>-32.213999999999999</v>
      </c>
      <c r="M19" s="202">
        <f t="shared" si="3"/>
        <v>-25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</row>
    <row r="20" spans="1:47" ht="14.4" customHeight="1" x14ac:dyDescent="0.3">
      <c r="A20" s="170" t="s">
        <v>99</v>
      </c>
      <c r="B20" s="173">
        <v>7.92</v>
      </c>
      <c r="C20" s="164">
        <v>2.6629999999999998</v>
      </c>
      <c r="D20" s="164">
        <v>3.8119999999999998</v>
      </c>
      <c r="E20" s="185">
        <v>0.4813131313131313</v>
      </c>
      <c r="F20" s="173">
        <v>12</v>
      </c>
      <c r="G20" s="164">
        <v>7</v>
      </c>
      <c r="H20" s="164">
        <v>9</v>
      </c>
      <c r="I20" s="187">
        <v>0.75</v>
      </c>
      <c r="J20" s="471">
        <f>0.96*0.95</f>
        <v>0.91199999999999992</v>
      </c>
      <c r="K20" s="472"/>
      <c r="L20" s="201">
        <f t="shared" si="2"/>
        <v>-4.1080000000000005</v>
      </c>
      <c r="M20" s="202">
        <f t="shared" si="3"/>
        <v>-3</v>
      </c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</row>
    <row r="21" spans="1:47" ht="14.4" customHeight="1" x14ac:dyDescent="0.3">
      <c r="A21" s="170" t="s">
        <v>100</v>
      </c>
      <c r="B21" s="173">
        <v>0</v>
      </c>
      <c r="C21" s="164">
        <v>0</v>
      </c>
      <c r="D21" s="164">
        <v>0</v>
      </c>
      <c r="E21" s="185" t="s">
        <v>443</v>
      </c>
      <c r="F21" s="173">
        <v>0</v>
      </c>
      <c r="G21" s="164">
        <v>0</v>
      </c>
      <c r="H21" s="164">
        <v>0</v>
      </c>
      <c r="I21" s="187" t="s">
        <v>443</v>
      </c>
      <c r="J21" s="471">
        <f>1*0.95</f>
        <v>0.95</v>
      </c>
      <c r="K21" s="472"/>
      <c r="L21" s="201">
        <f t="shared" si="2"/>
        <v>0</v>
      </c>
      <c r="M21" s="202">
        <f t="shared" si="3"/>
        <v>0</v>
      </c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</row>
    <row r="22" spans="1:47" ht="14.4" customHeight="1" x14ac:dyDescent="0.3">
      <c r="A22" s="170" t="s">
        <v>101</v>
      </c>
      <c r="B22" s="173">
        <v>20.46</v>
      </c>
      <c r="C22" s="164">
        <v>11.351000000000001</v>
      </c>
      <c r="D22" s="164">
        <v>11.057</v>
      </c>
      <c r="E22" s="185">
        <v>0.54042033235581621</v>
      </c>
      <c r="F22" s="173">
        <v>31</v>
      </c>
      <c r="G22" s="164">
        <v>25</v>
      </c>
      <c r="H22" s="164">
        <v>30</v>
      </c>
      <c r="I22" s="187">
        <v>0.967741935483871</v>
      </c>
      <c r="J22" s="471">
        <f>1.05*0.95</f>
        <v>0.99749999999999994</v>
      </c>
      <c r="K22" s="472"/>
      <c r="L22" s="201">
        <f t="shared" si="2"/>
        <v>-9.4030000000000005</v>
      </c>
      <c r="M22" s="202">
        <f t="shared" si="3"/>
        <v>-1</v>
      </c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</row>
    <row r="23" spans="1:47" ht="14.4" customHeight="1" thickBot="1" x14ac:dyDescent="0.35">
      <c r="A23" s="170" t="s">
        <v>102</v>
      </c>
      <c r="B23" s="173">
        <v>5.28</v>
      </c>
      <c r="C23" s="164">
        <v>3.9849999999999999</v>
      </c>
      <c r="D23" s="164">
        <v>0.86599999999999999</v>
      </c>
      <c r="E23" s="185">
        <v>0.1640151515151515</v>
      </c>
      <c r="F23" s="173">
        <v>8</v>
      </c>
      <c r="G23" s="164">
        <v>9</v>
      </c>
      <c r="H23" s="164">
        <v>3</v>
      </c>
      <c r="I23" s="187">
        <v>0.375</v>
      </c>
      <c r="J23" s="471">
        <f>1*0.95</f>
        <v>0.95</v>
      </c>
      <c r="K23" s="472"/>
      <c r="L23" s="201">
        <f t="shared" si="2"/>
        <v>-4.4140000000000006</v>
      </c>
      <c r="M23" s="202">
        <f t="shared" si="3"/>
        <v>-5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</row>
    <row r="24" spans="1:47" ht="14.4" customHeight="1" thickBot="1" x14ac:dyDescent="0.35">
      <c r="A24" s="203" t="s">
        <v>6</v>
      </c>
      <c r="B24" s="204">
        <f>SUM(B17:B23)</f>
        <v>207.34299999999999</v>
      </c>
      <c r="C24" s="205">
        <f>SUM(C17:C23)</f>
        <v>102.919</v>
      </c>
      <c r="D24" s="205">
        <f>SUM(D17:D23)</f>
        <v>82.728999999999999</v>
      </c>
      <c r="E24" s="206">
        <f>IF(OR(D24=0,B24=0),0,D24/B24)</f>
        <v>0.39899586675219323</v>
      </c>
      <c r="F24" s="204">
        <f>SUM(F17:F23)</f>
        <v>314</v>
      </c>
      <c r="G24" s="205">
        <f>SUM(G17:G23)</f>
        <v>248</v>
      </c>
      <c r="H24" s="205">
        <f>SUM(H17:H23)</f>
        <v>217</v>
      </c>
      <c r="I24" s="207">
        <f>IF(OR(H24=0,F24=0),0,H24/F24)</f>
        <v>0.69108280254777066</v>
      </c>
      <c r="J24" s="174"/>
      <c r="K24" s="174"/>
      <c r="L24" s="197">
        <f t="shared" si="2"/>
        <v>-124.61399999999999</v>
      </c>
      <c r="M24" s="208">
        <f t="shared" si="3"/>
        <v>-97</v>
      </c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</row>
    <row r="25" spans="1:47" ht="14.4" customHeight="1" x14ac:dyDescent="0.3">
      <c r="A25" s="209"/>
      <c r="B25" s="477" t="s">
        <v>103</v>
      </c>
      <c r="C25" s="478"/>
      <c r="D25" s="478"/>
      <c r="E25" s="478"/>
      <c r="F25" s="477" t="s">
        <v>104</v>
      </c>
      <c r="G25" s="478"/>
      <c r="H25" s="478"/>
      <c r="I25" s="478"/>
      <c r="J25" s="210"/>
      <c r="K25" s="210"/>
      <c r="L25" s="210"/>
      <c r="M25" s="211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</row>
    <row r="26" spans="1:47" ht="14.4" customHeight="1" thickBot="1" x14ac:dyDescent="0.35">
      <c r="A26" s="209"/>
      <c r="B26" s="239"/>
      <c r="C26" s="240"/>
      <c r="D26" s="240"/>
      <c r="E26" s="240"/>
      <c r="F26" s="239"/>
      <c r="G26" s="240"/>
      <c r="H26" s="240"/>
      <c r="I26" s="240"/>
      <c r="J26" s="210"/>
      <c r="K26" s="210"/>
      <c r="L26" s="210"/>
      <c r="M26" s="211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</row>
    <row r="27" spans="1:47" ht="14.4" customHeight="1" x14ac:dyDescent="0.3">
      <c r="A27" s="489" t="s">
        <v>155</v>
      </c>
      <c r="B27" s="491" t="s">
        <v>92</v>
      </c>
      <c r="C27" s="492"/>
      <c r="D27" s="492"/>
      <c r="E27" s="493"/>
      <c r="F27" s="492" t="s">
        <v>93</v>
      </c>
      <c r="G27" s="492"/>
      <c r="H27" s="492"/>
      <c r="I27" s="492"/>
      <c r="J27" s="491" t="s">
        <v>106</v>
      </c>
      <c r="K27" s="492"/>
      <c r="L27" s="492"/>
      <c r="M27" s="49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</row>
    <row r="28" spans="1:47" ht="14.4" customHeight="1" thickBot="1" x14ac:dyDescent="0.35">
      <c r="A28" s="490"/>
      <c r="B28" s="212">
        <v>2011</v>
      </c>
      <c r="C28" s="213">
        <v>2012</v>
      </c>
      <c r="D28" s="213">
        <v>2013</v>
      </c>
      <c r="E28" s="214" t="s">
        <v>5</v>
      </c>
      <c r="F28" s="213">
        <v>2011</v>
      </c>
      <c r="G28" s="213">
        <v>2012</v>
      </c>
      <c r="H28" s="213">
        <v>2013</v>
      </c>
      <c r="I28" s="213" t="s">
        <v>5</v>
      </c>
      <c r="J28" s="212">
        <v>2011</v>
      </c>
      <c r="K28" s="213">
        <v>2012</v>
      </c>
      <c r="L28" s="213">
        <v>2013</v>
      </c>
      <c r="M28" s="214" t="s">
        <v>5</v>
      </c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</row>
    <row r="29" spans="1:47" ht="14.4" customHeight="1" x14ac:dyDescent="0.3">
      <c r="A29" s="215" t="s">
        <v>96</v>
      </c>
      <c r="B29" s="172">
        <v>0</v>
      </c>
      <c r="C29" s="165">
        <v>78.724999999999994</v>
      </c>
      <c r="D29" s="165">
        <v>69.649000000000001</v>
      </c>
      <c r="E29" s="182" t="s">
        <v>443</v>
      </c>
      <c r="F29" s="183">
        <v>0</v>
      </c>
      <c r="G29" s="165">
        <v>51</v>
      </c>
      <c r="H29" s="165">
        <v>45</v>
      </c>
      <c r="I29" s="216" t="s">
        <v>443</v>
      </c>
      <c r="J29" s="172">
        <v>0</v>
      </c>
      <c r="K29" s="165">
        <v>1329.8710000000001</v>
      </c>
      <c r="L29" s="165">
        <v>1062.9760000000001</v>
      </c>
      <c r="M29" s="182" t="s">
        <v>443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</row>
    <row r="30" spans="1:47" ht="14.4" customHeight="1" x14ac:dyDescent="0.3">
      <c r="A30" s="217" t="s">
        <v>97</v>
      </c>
      <c r="B30" s="173">
        <v>0</v>
      </c>
      <c r="C30" s="164">
        <v>16.716999999999999</v>
      </c>
      <c r="D30" s="164">
        <v>13.587</v>
      </c>
      <c r="E30" s="185" t="s">
        <v>443</v>
      </c>
      <c r="F30" s="186">
        <v>0</v>
      </c>
      <c r="G30" s="164">
        <v>11</v>
      </c>
      <c r="H30" s="164">
        <v>9</v>
      </c>
      <c r="I30" s="218" t="s">
        <v>443</v>
      </c>
      <c r="J30" s="173">
        <v>0</v>
      </c>
      <c r="K30" s="164">
        <v>250.01400000000001</v>
      </c>
      <c r="L30" s="164">
        <v>225.05099999999999</v>
      </c>
      <c r="M30" s="185" t="s">
        <v>443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</row>
    <row r="31" spans="1:47" ht="14.4" customHeight="1" x14ac:dyDescent="0.3">
      <c r="A31" s="217" t="s">
        <v>98</v>
      </c>
      <c r="B31" s="173">
        <v>0</v>
      </c>
      <c r="C31" s="164">
        <v>56.063000000000002</v>
      </c>
      <c r="D31" s="164">
        <v>54.600999999999999</v>
      </c>
      <c r="E31" s="185" t="s">
        <v>443</v>
      </c>
      <c r="F31" s="186">
        <v>0</v>
      </c>
      <c r="G31" s="164">
        <v>37</v>
      </c>
      <c r="H31" s="164">
        <v>35</v>
      </c>
      <c r="I31" s="218" t="s">
        <v>443</v>
      </c>
      <c r="J31" s="173">
        <v>0</v>
      </c>
      <c r="K31" s="164">
        <v>900.60799999999995</v>
      </c>
      <c r="L31" s="164">
        <v>840.01800000000003</v>
      </c>
      <c r="M31" s="185" t="s">
        <v>443</v>
      </c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</row>
    <row r="32" spans="1:47" ht="14.4" customHeight="1" x14ac:dyDescent="0.3">
      <c r="A32" s="217" t="s">
        <v>99</v>
      </c>
      <c r="B32" s="173">
        <v>0</v>
      </c>
      <c r="C32" s="164">
        <v>7.6319999999999997</v>
      </c>
      <c r="D32" s="164">
        <v>4.9649999999999999</v>
      </c>
      <c r="E32" s="185" t="s">
        <v>443</v>
      </c>
      <c r="F32" s="186">
        <v>0</v>
      </c>
      <c r="G32" s="164">
        <v>5</v>
      </c>
      <c r="H32" s="164">
        <v>3</v>
      </c>
      <c r="I32" s="218" t="s">
        <v>443</v>
      </c>
      <c r="J32" s="173">
        <v>0</v>
      </c>
      <c r="K32" s="164">
        <v>115.744</v>
      </c>
      <c r="L32" s="164">
        <v>95.915000000000006</v>
      </c>
      <c r="M32" s="185" t="s">
        <v>443</v>
      </c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</row>
    <row r="33" spans="1:47" ht="14.4" customHeight="1" x14ac:dyDescent="0.3">
      <c r="A33" s="217" t="s">
        <v>100</v>
      </c>
      <c r="B33" s="173">
        <v>0</v>
      </c>
      <c r="C33" s="164">
        <v>0</v>
      </c>
      <c r="D33" s="164">
        <v>0</v>
      </c>
      <c r="E33" s="185" t="s">
        <v>443</v>
      </c>
      <c r="F33" s="186">
        <v>0</v>
      </c>
      <c r="G33" s="164">
        <v>0</v>
      </c>
      <c r="H33" s="164">
        <v>0</v>
      </c>
      <c r="I33" s="218" t="s">
        <v>443</v>
      </c>
      <c r="J33" s="173">
        <v>0</v>
      </c>
      <c r="K33" s="164">
        <v>0</v>
      </c>
      <c r="L33" s="164">
        <v>0</v>
      </c>
      <c r="M33" s="185" t="s">
        <v>443</v>
      </c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</row>
    <row r="34" spans="1:47" ht="14.4" customHeight="1" x14ac:dyDescent="0.3">
      <c r="A34" s="217" t="s">
        <v>101</v>
      </c>
      <c r="B34" s="173">
        <v>0</v>
      </c>
      <c r="C34" s="164">
        <v>16.469000000000001</v>
      </c>
      <c r="D34" s="164">
        <v>24.236000000000001</v>
      </c>
      <c r="E34" s="185" t="s">
        <v>443</v>
      </c>
      <c r="F34" s="186">
        <v>0</v>
      </c>
      <c r="G34" s="164">
        <v>11</v>
      </c>
      <c r="H34" s="164">
        <v>16</v>
      </c>
      <c r="I34" s="218" t="s">
        <v>443</v>
      </c>
      <c r="J34" s="173">
        <v>0</v>
      </c>
      <c r="K34" s="164">
        <v>225.214</v>
      </c>
      <c r="L34" s="164">
        <v>325.25200000000001</v>
      </c>
      <c r="M34" s="185" t="s">
        <v>443</v>
      </c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</row>
    <row r="35" spans="1:47" ht="14.4" customHeight="1" thickBot="1" x14ac:dyDescent="0.35">
      <c r="A35" s="217" t="s">
        <v>102</v>
      </c>
      <c r="B35" s="173">
        <v>0</v>
      </c>
      <c r="C35" s="164">
        <v>0</v>
      </c>
      <c r="D35" s="164">
        <v>1.444</v>
      </c>
      <c r="E35" s="185" t="s">
        <v>443</v>
      </c>
      <c r="F35" s="186">
        <v>0</v>
      </c>
      <c r="G35" s="164">
        <v>0</v>
      </c>
      <c r="H35" s="164">
        <v>1</v>
      </c>
      <c r="I35" s="218" t="s">
        <v>443</v>
      </c>
      <c r="J35" s="173">
        <v>0</v>
      </c>
      <c r="K35" s="164">
        <v>0</v>
      </c>
      <c r="L35" s="164">
        <v>20.678000000000001</v>
      </c>
      <c r="M35" s="185" t="s">
        <v>443</v>
      </c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</row>
    <row r="36" spans="1:47" ht="14.4" customHeight="1" thickBot="1" x14ac:dyDescent="0.35">
      <c r="A36" s="219" t="s">
        <v>6</v>
      </c>
      <c r="B36" s="220">
        <f>SUM(B29:B35)</f>
        <v>0</v>
      </c>
      <c r="C36" s="221">
        <f>SUM(C29:C35)</f>
        <v>175.60599999999999</v>
      </c>
      <c r="D36" s="221">
        <f>SUM(D29:D35)</f>
        <v>168.48199999999997</v>
      </c>
      <c r="E36" s="222">
        <f>IF(OR(D36=0,B36=0),0,D36/B36)</f>
        <v>0</v>
      </c>
      <c r="F36" s="223">
        <f>SUM(F29:F35)</f>
        <v>0</v>
      </c>
      <c r="G36" s="221">
        <f>SUM(G29:G35)</f>
        <v>115</v>
      </c>
      <c r="H36" s="221">
        <f>SUM(H29:H35)</f>
        <v>109</v>
      </c>
      <c r="I36" s="224">
        <f>IF(OR(H36=0,F36=0),0,H36/F36)</f>
        <v>0</v>
      </c>
      <c r="J36" s="220">
        <f>SUM(J29:J35)</f>
        <v>0</v>
      </c>
      <c r="K36" s="221">
        <f>SUM(K29:K35)</f>
        <v>2821.4510000000005</v>
      </c>
      <c r="L36" s="221">
        <f>SUM(L29:L35)</f>
        <v>2569.89</v>
      </c>
      <c r="M36" s="222">
        <f>IF(OR(L36=0,J36=0),0,L36/J36)</f>
        <v>0</v>
      </c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</row>
    <row r="37" spans="1:47" ht="14.4" customHeight="1" x14ac:dyDescent="0.3">
      <c r="A37" s="210"/>
      <c r="B37" s="210"/>
      <c r="C37" s="210"/>
      <c r="D37" s="210"/>
      <c r="E37" s="225"/>
      <c r="F37" s="210"/>
      <c r="G37" s="210"/>
      <c r="H37" s="210"/>
      <c r="I37" s="211"/>
      <c r="J37" s="477" t="s">
        <v>107</v>
      </c>
      <c r="K37" s="478"/>
      <c r="L37" s="478"/>
      <c r="M37" s="478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</row>
    <row r="38" spans="1:47" ht="14.4" customHeight="1" thickBot="1" x14ac:dyDescent="0.35">
      <c r="A38" s="210"/>
      <c r="B38" s="210"/>
      <c r="C38" s="210"/>
      <c r="D38" s="210"/>
      <c r="E38" s="225"/>
      <c r="F38" s="210"/>
      <c r="G38" s="210"/>
      <c r="H38" s="210"/>
      <c r="I38" s="211"/>
      <c r="J38" s="237"/>
      <c r="K38" s="238"/>
      <c r="L38" s="238"/>
      <c r="M38" s="238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</row>
    <row r="39" spans="1:47" ht="14.4" customHeight="1" thickBot="1" x14ac:dyDescent="0.35">
      <c r="A39" s="479" t="s">
        <v>108</v>
      </c>
      <c r="B39" s="481" t="s">
        <v>92</v>
      </c>
      <c r="C39" s="482"/>
      <c r="D39" s="482"/>
      <c r="E39" s="483"/>
      <c r="F39" s="482" t="s">
        <v>93</v>
      </c>
      <c r="G39" s="482"/>
      <c r="H39" s="482"/>
      <c r="I39" s="483"/>
      <c r="J39" s="210"/>
      <c r="K39" s="210"/>
      <c r="L39" s="210"/>
      <c r="M39" s="211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</row>
    <row r="40" spans="1:47" ht="14.4" customHeight="1" thickBot="1" x14ac:dyDescent="0.35">
      <c r="A40" s="480"/>
      <c r="B40" s="226">
        <v>2011</v>
      </c>
      <c r="C40" s="227">
        <v>2012</v>
      </c>
      <c r="D40" s="227">
        <v>2013</v>
      </c>
      <c r="E40" s="228" t="s">
        <v>5</v>
      </c>
      <c r="F40" s="227">
        <v>2011</v>
      </c>
      <c r="G40" s="227">
        <v>2012</v>
      </c>
      <c r="H40" s="227">
        <v>2013</v>
      </c>
      <c r="I40" s="228" t="s">
        <v>5</v>
      </c>
      <c r="J40" s="210"/>
      <c r="K40" s="210"/>
      <c r="L40" s="229" t="s">
        <v>94</v>
      </c>
      <c r="M40" s="230" t="s">
        <v>95</v>
      </c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</row>
    <row r="41" spans="1:47" ht="14.4" customHeight="1" x14ac:dyDescent="0.3">
      <c r="A41" s="169" t="s">
        <v>96</v>
      </c>
      <c r="B41" s="172">
        <v>0</v>
      </c>
      <c r="C41" s="165">
        <v>0</v>
      </c>
      <c r="D41" s="165">
        <v>0</v>
      </c>
      <c r="E41" s="182" t="s">
        <v>443</v>
      </c>
      <c r="F41" s="183">
        <v>0</v>
      </c>
      <c r="G41" s="165">
        <v>0</v>
      </c>
      <c r="H41" s="165">
        <v>0</v>
      </c>
      <c r="I41" s="184" t="s">
        <v>443</v>
      </c>
      <c r="J41" s="210"/>
      <c r="K41" s="210"/>
      <c r="L41" s="199">
        <f t="shared" ref="L41:L48" si="4">D41-B41</f>
        <v>0</v>
      </c>
      <c r="M41" s="200">
        <f t="shared" ref="M41:M48" si="5">H41-F41</f>
        <v>0</v>
      </c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</row>
    <row r="42" spans="1:47" ht="14.4" customHeight="1" x14ac:dyDescent="0.3">
      <c r="A42" s="170" t="s">
        <v>97</v>
      </c>
      <c r="B42" s="173">
        <v>0</v>
      </c>
      <c r="C42" s="164">
        <v>0</v>
      </c>
      <c r="D42" s="164">
        <v>0</v>
      </c>
      <c r="E42" s="185" t="s">
        <v>443</v>
      </c>
      <c r="F42" s="186">
        <v>0</v>
      </c>
      <c r="G42" s="164">
        <v>0</v>
      </c>
      <c r="H42" s="164">
        <v>0</v>
      </c>
      <c r="I42" s="187" t="s">
        <v>443</v>
      </c>
      <c r="J42" s="210"/>
      <c r="K42" s="210"/>
      <c r="L42" s="201">
        <f t="shared" si="4"/>
        <v>0</v>
      </c>
      <c r="M42" s="202">
        <f t="shared" si="5"/>
        <v>0</v>
      </c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</row>
    <row r="43" spans="1:47" ht="14.4" customHeight="1" x14ac:dyDescent="0.3">
      <c r="A43" s="170" t="s">
        <v>98</v>
      </c>
      <c r="B43" s="173">
        <v>0</v>
      </c>
      <c r="C43" s="164">
        <v>0</v>
      </c>
      <c r="D43" s="164">
        <v>0</v>
      </c>
      <c r="E43" s="185" t="s">
        <v>443</v>
      </c>
      <c r="F43" s="186">
        <v>0</v>
      </c>
      <c r="G43" s="164">
        <v>0</v>
      </c>
      <c r="H43" s="164">
        <v>0</v>
      </c>
      <c r="I43" s="187" t="s">
        <v>443</v>
      </c>
      <c r="J43" s="210"/>
      <c r="K43" s="210"/>
      <c r="L43" s="201">
        <f t="shared" si="4"/>
        <v>0</v>
      </c>
      <c r="M43" s="202">
        <f t="shared" si="5"/>
        <v>0</v>
      </c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</row>
    <row r="44" spans="1:47" ht="14.4" customHeight="1" x14ac:dyDescent="0.3">
      <c r="A44" s="170" t="s">
        <v>99</v>
      </c>
      <c r="B44" s="173">
        <v>0</v>
      </c>
      <c r="C44" s="164">
        <v>0</v>
      </c>
      <c r="D44" s="164">
        <v>0</v>
      </c>
      <c r="E44" s="185" t="s">
        <v>443</v>
      </c>
      <c r="F44" s="186">
        <v>0</v>
      </c>
      <c r="G44" s="164">
        <v>0</v>
      </c>
      <c r="H44" s="164">
        <v>0</v>
      </c>
      <c r="I44" s="187" t="s">
        <v>443</v>
      </c>
      <c r="J44" s="210"/>
      <c r="K44" s="210"/>
      <c r="L44" s="201">
        <f t="shared" si="4"/>
        <v>0</v>
      </c>
      <c r="M44" s="202">
        <f t="shared" si="5"/>
        <v>0</v>
      </c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</row>
    <row r="45" spans="1:47" ht="14.4" customHeight="1" x14ac:dyDescent="0.3">
      <c r="A45" s="170" t="s">
        <v>100</v>
      </c>
      <c r="B45" s="173">
        <v>0</v>
      </c>
      <c r="C45" s="164">
        <v>0</v>
      </c>
      <c r="D45" s="164">
        <v>0</v>
      </c>
      <c r="E45" s="185" t="s">
        <v>443</v>
      </c>
      <c r="F45" s="186">
        <v>0</v>
      </c>
      <c r="G45" s="164">
        <v>0</v>
      </c>
      <c r="H45" s="164">
        <v>0</v>
      </c>
      <c r="I45" s="187" t="s">
        <v>443</v>
      </c>
      <c r="J45" s="210"/>
      <c r="K45" s="210"/>
      <c r="L45" s="201">
        <f t="shared" si="4"/>
        <v>0</v>
      </c>
      <c r="M45" s="202">
        <f t="shared" si="5"/>
        <v>0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</row>
    <row r="46" spans="1:47" ht="14.4" customHeight="1" x14ac:dyDescent="0.3">
      <c r="A46" s="170" t="s">
        <v>101</v>
      </c>
      <c r="B46" s="173">
        <v>0</v>
      </c>
      <c r="C46" s="164">
        <v>0</v>
      </c>
      <c r="D46" s="164">
        <v>0</v>
      </c>
      <c r="E46" s="185" t="s">
        <v>443</v>
      </c>
      <c r="F46" s="186">
        <v>0</v>
      </c>
      <c r="G46" s="164">
        <v>0</v>
      </c>
      <c r="H46" s="164">
        <v>0</v>
      </c>
      <c r="I46" s="187" t="s">
        <v>443</v>
      </c>
      <c r="J46" s="210"/>
      <c r="K46" s="210"/>
      <c r="L46" s="201">
        <f t="shared" si="4"/>
        <v>0</v>
      </c>
      <c r="M46" s="202">
        <f t="shared" si="5"/>
        <v>0</v>
      </c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</row>
    <row r="47" spans="1:47" ht="14.4" customHeight="1" thickBot="1" x14ac:dyDescent="0.35">
      <c r="A47" s="170" t="s">
        <v>102</v>
      </c>
      <c r="B47" s="173">
        <v>0</v>
      </c>
      <c r="C47" s="164">
        <v>0</v>
      </c>
      <c r="D47" s="164">
        <v>0</v>
      </c>
      <c r="E47" s="185" t="s">
        <v>443</v>
      </c>
      <c r="F47" s="186">
        <v>0</v>
      </c>
      <c r="G47" s="164">
        <v>0</v>
      </c>
      <c r="H47" s="164">
        <v>0</v>
      </c>
      <c r="I47" s="187" t="s">
        <v>443</v>
      </c>
      <c r="J47" s="210"/>
      <c r="K47" s="210"/>
      <c r="L47" s="201">
        <f t="shared" si="4"/>
        <v>0</v>
      </c>
      <c r="M47" s="202">
        <f t="shared" si="5"/>
        <v>0</v>
      </c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</row>
    <row r="48" spans="1:47" ht="14.4" customHeight="1" thickBot="1" x14ac:dyDescent="0.35">
      <c r="A48" s="231" t="s">
        <v>6</v>
      </c>
      <c r="B48" s="168">
        <f>SUM(B41:B47)</f>
        <v>0</v>
      </c>
      <c r="C48" s="232">
        <f>SUM(C41:C47)</f>
        <v>0</v>
      </c>
      <c r="D48" s="232">
        <f>SUM(D41:D47)</f>
        <v>0</v>
      </c>
      <c r="E48" s="233">
        <f>IF(OR(D48=0,B48=0),0,D48/B48)</f>
        <v>0</v>
      </c>
      <c r="F48" s="234">
        <f>SUM(F41:F47)</f>
        <v>0</v>
      </c>
      <c r="G48" s="232">
        <f>SUM(G41:G47)</f>
        <v>0</v>
      </c>
      <c r="H48" s="232">
        <f>SUM(H41:H47)</f>
        <v>0</v>
      </c>
      <c r="I48" s="235">
        <f>IF(OR(H48=0,F48=0),0,H48/F48)</f>
        <v>0</v>
      </c>
      <c r="J48" s="210"/>
      <c r="K48" s="210"/>
      <c r="L48" s="229">
        <f t="shared" si="4"/>
        <v>0</v>
      </c>
      <c r="M48" s="236">
        <f t="shared" si="5"/>
        <v>0</v>
      </c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</row>
    <row r="49" spans="1:47" ht="14.4" customHeight="1" x14ac:dyDescent="0.25">
      <c r="A49" s="113"/>
      <c r="B49" s="113"/>
      <c r="C49" s="113"/>
      <c r="D49" s="113"/>
      <c r="E49" s="117"/>
      <c r="F49" s="113"/>
      <c r="G49" s="113"/>
      <c r="H49" s="113"/>
      <c r="I49" s="118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</row>
    <row r="50" spans="1:47" ht="14.4" customHeight="1" x14ac:dyDescent="0.25">
      <c r="A50" s="113"/>
      <c r="B50" s="113"/>
      <c r="C50" s="113"/>
      <c r="D50" s="113"/>
      <c r="E50" s="117"/>
      <c r="F50" s="113"/>
      <c r="G50" s="113"/>
      <c r="H50" s="113"/>
      <c r="I50" s="118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</row>
    <row r="51" spans="1:47" ht="14.4" customHeight="1" x14ac:dyDescent="0.25">
      <c r="A51" s="113"/>
      <c r="B51" s="113"/>
      <c r="C51" s="113"/>
      <c r="D51" s="113"/>
      <c r="E51" s="117"/>
      <c r="F51" s="113"/>
      <c r="G51" s="113"/>
      <c r="H51" s="113"/>
      <c r="I51" s="118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</row>
    <row r="52" spans="1:47" ht="14.4" customHeight="1" x14ac:dyDescent="0.25">
      <c r="A52" s="113"/>
      <c r="B52" s="113"/>
      <c r="C52" s="113"/>
      <c r="D52" s="113"/>
      <c r="E52" s="117"/>
      <c r="F52" s="113"/>
      <c r="G52" s="113"/>
      <c r="H52" s="113"/>
      <c r="I52" s="118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</row>
    <row r="53" spans="1:47" ht="14.4" customHeight="1" x14ac:dyDescent="0.25">
      <c r="A53" s="113"/>
      <c r="B53" s="113"/>
      <c r="C53" s="113"/>
      <c r="D53" s="113"/>
      <c r="E53" s="117"/>
      <c r="F53" s="113"/>
      <c r="G53" s="113"/>
      <c r="H53" s="113"/>
      <c r="I53" s="118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</row>
    <row r="54" spans="1:47" ht="14.4" customHeight="1" x14ac:dyDescent="0.25">
      <c r="A54" s="113"/>
      <c r="B54" s="113"/>
      <c r="C54" s="113"/>
      <c r="D54" s="113"/>
      <c r="E54" s="117"/>
      <c r="F54" s="113"/>
      <c r="G54" s="113"/>
      <c r="H54" s="113"/>
      <c r="I54" s="118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</row>
    <row r="55" spans="1:47" ht="14.4" customHeight="1" x14ac:dyDescent="0.25">
      <c r="A55" s="113"/>
      <c r="B55" s="113"/>
      <c r="C55" s="113"/>
      <c r="D55" s="113"/>
      <c r="E55" s="117"/>
      <c r="F55" s="113"/>
      <c r="G55" s="113"/>
      <c r="H55" s="113"/>
      <c r="I55" s="118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</row>
    <row r="56" spans="1:47" ht="14.4" customHeight="1" x14ac:dyDescent="0.25">
      <c r="A56" s="113"/>
      <c r="B56" s="113"/>
      <c r="C56" s="113"/>
      <c r="D56" s="113"/>
      <c r="E56" s="117"/>
      <c r="F56" s="113"/>
      <c r="G56" s="113"/>
      <c r="H56" s="113"/>
      <c r="I56" s="118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</row>
    <row r="57" spans="1:47" ht="14.4" customHeight="1" x14ac:dyDescent="0.25">
      <c r="A57" s="113"/>
      <c r="B57" s="113"/>
      <c r="C57" s="113"/>
      <c r="D57" s="113"/>
      <c r="E57" s="117"/>
      <c r="F57" s="113"/>
      <c r="G57" s="113"/>
      <c r="H57" s="113"/>
      <c r="I57" s="118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</row>
    <row r="58" spans="1:47" ht="14.4" customHeight="1" x14ac:dyDescent="0.25">
      <c r="A58" s="113"/>
      <c r="B58" s="113"/>
      <c r="C58" s="113"/>
      <c r="D58" s="113"/>
      <c r="E58" s="117"/>
      <c r="F58" s="113"/>
      <c r="G58" s="113"/>
      <c r="H58" s="113"/>
      <c r="I58" s="118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</row>
    <row r="59" spans="1:47" ht="14.4" customHeight="1" x14ac:dyDescent="0.25">
      <c r="A59" s="113"/>
      <c r="B59" s="113"/>
      <c r="C59" s="113"/>
      <c r="D59" s="113"/>
      <c r="E59" s="117"/>
      <c r="F59" s="113"/>
      <c r="G59" s="113"/>
      <c r="H59" s="113"/>
      <c r="I59" s="118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</row>
    <row r="60" spans="1:47" ht="14.4" customHeight="1" x14ac:dyDescent="0.25">
      <c r="A60" s="113"/>
      <c r="B60" s="113"/>
      <c r="C60" s="113"/>
      <c r="D60" s="113"/>
      <c r="E60" s="117"/>
      <c r="F60" s="113"/>
      <c r="G60" s="113"/>
      <c r="H60" s="113"/>
      <c r="I60" s="118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</row>
    <row r="61" spans="1:47" ht="14.4" customHeight="1" x14ac:dyDescent="0.25">
      <c r="A61" s="113"/>
      <c r="B61" s="113"/>
      <c r="C61" s="113"/>
      <c r="D61" s="113"/>
      <c r="E61" s="117"/>
      <c r="F61" s="113"/>
      <c r="G61" s="113"/>
      <c r="H61" s="113"/>
      <c r="I61" s="118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</row>
    <row r="62" spans="1:47" ht="14.4" customHeight="1" x14ac:dyDescent="0.25">
      <c r="A62" s="113"/>
      <c r="B62" s="113"/>
      <c r="C62" s="113"/>
      <c r="D62" s="113"/>
      <c r="E62" s="117"/>
      <c r="F62" s="113"/>
      <c r="G62" s="113"/>
      <c r="H62" s="113"/>
      <c r="I62" s="118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</row>
    <row r="63" spans="1:47" ht="14.4" customHeight="1" x14ac:dyDescent="0.25">
      <c r="A63" s="113"/>
      <c r="B63" s="113"/>
      <c r="C63" s="113"/>
      <c r="D63" s="113"/>
      <c r="E63" s="117"/>
      <c r="F63" s="113"/>
      <c r="G63" s="113"/>
      <c r="H63" s="113"/>
      <c r="I63" s="118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</row>
    <row r="64" spans="1:47" ht="14.4" customHeight="1" x14ac:dyDescent="0.25">
      <c r="A64" s="113"/>
      <c r="B64" s="113"/>
      <c r="C64" s="113"/>
      <c r="D64" s="113"/>
      <c r="E64" s="117"/>
      <c r="F64" s="113"/>
      <c r="G64" s="113"/>
      <c r="H64" s="113"/>
      <c r="I64" s="118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</row>
    <row r="65" spans="1:47" ht="14.4" customHeight="1" x14ac:dyDescent="0.25">
      <c r="A65" s="113"/>
      <c r="B65" s="113"/>
      <c r="C65" s="113"/>
      <c r="D65" s="113"/>
      <c r="E65" s="117"/>
      <c r="F65" s="113"/>
      <c r="G65" s="113"/>
      <c r="H65" s="113"/>
      <c r="I65" s="118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</row>
    <row r="66" spans="1:47" ht="14.4" customHeight="1" x14ac:dyDescent="0.25">
      <c r="A66" s="113"/>
      <c r="B66" s="113"/>
      <c r="C66" s="113"/>
      <c r="D66" s="113"/>
      <c r="E66" s="117"/>
      <c r="F66" s="113"/>
      <c r="G66" s="113"/>
      <c r="H66" s="113"/>
      <c r="I66" s="118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</row>
    <row r="67" spans="1:47" ht="14.4" customHeight="1" x14ac:dyDescent="0.25">
      <c r="A67" s="113"/>
      <c r="B67" s="113"/>
      <c r="C67" s="113"/>
      <c r="D67" s="113"/>
      <c r="E67" s="117"/>
      <c r="F67" s="113"/>
      <c r="G67" s="113"/>
      <c r="H67" s="113"/>
      <c r="I67" s="118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</row>
    <row r="68" spans="1:47" ht="14.4" customHeight="1" x14ac:dyDescent="0.25">
      <c r="A68" s="113"/>
      <c r="B68" s="113"/>
      <c r="C68" s="113"/>
      <c r="D68" s="113"/>
      <c r="E68" s="117"/>
      <c r="F68" s="113"/>
      <c r="G68" s="113"/>
      <c r="H68" s="113"/>
      <c r="I68" s="118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</row>
    <row r="69" spans="1:47" ht="14.4" customHeight="1" x14ac:dyDescent="0.25">
      <c r="A69" s="113"/>
      <c r="B69" s="113"/>
      <c r="C69" s="113"/>
      <c r="D69" s="113"/>
      <c r="E69" s="117"/>
      <c r="F69" s="113"/>
      <c r="G69" s="113"/>
      <c r="H69" s="113"/>
      <c r="I69" s="118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1:47" ht="14.4" customHeight="1" x14ac:dyDescent="0.25">
      <c r="A70" s="113"/>
      <c r="B70" s="113"/>
      <c r="C70" s="113"/>
      <c r="D70" s="113"/>
      <c r="E70" s="117"/>
      <c r="F70" s="113"/>
      <c r="G70" s="113"/>
      <c r="H70" s="113"/>
      <c r="I70" s="118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</row>
    <row r="71" spans="1:47" ht="14.4" customHeight="1" x14ac:dyDescent="0.25">
      <c r="A71" s="113"/>
      <c r="B71" s="113"/>
      <c r="C71" s="113"/>
      <c r="D71" s="113"/>
      <c r="E71" s="117"/>
      <c r="F71" s="113"/>
      <c r="G71" s="113"/>
      <c r="H71" s="113"/>
      <c r="I71" s="118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</row>
    <row r="72" spans="1:47" ht="14.4" customHeight="1" x14ac:dyDescent="0.25">
      <c r="A72" s="113"/>
      <c r="B72" s="113"/>
      <c r="C72" s="113"/>
      <c r="D72" s="113"/>
      <c r="E72" s="117"/>
      <c r="F72" s="113"/>
      <c r="G72" s="113"/>
      <c r="H72" s="113"/>
      <c r="I72" s="118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</row>
    <row r="73" spans="1:47" ht="14.4" customHeight="1" x14ac:dyDescent="0.25">
      <c r="A73" s="113"/>
      <c r="B73" s="113"/>
      <c r="C73" s="113"/>
      <c r="D73" s="113"/>
      <c r="E73" s="117"/>
      <c r="F73" s="113"/>
      <c r="G73" s="113"/>
      <c r="H73" s="113"/>
      <c r="I73" s="118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</row>
    <row r="74" spans="1:47" ht="14.4" customHeight="1" x14ac:dyDescent="0.25">
      <c r="A74" s="113"/>
      <c r="B74" s="113"/>
      <c r="C74" s="113"/>
      <c r="D74" s="113"/>
      <c r="E74" s="117"/>
      <c r="F74" s="113"/>
      <c r="G74" s="113"/>
      <c r="H74" s="113"/>
      <c r="I74" s="118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</row>
    <row r="75" spans="1:47" ht="14.4" customHeight="1" x14ac:dyDescent="0.25">
      <c r="A75" s="113"/>
      <c r="B75" s="113"/>
      <c r="C75" s="113"/>
      <c r="D75" s="113"/>
      <c r="E75" s="117"/>
      <c r="F75" s="113"/>
      <c r="G75" s="113"/>
      <c r="H75" s="113"/>
      <c r="I75" s="118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</row>
    <row r="76" spans="1:47" ht="14.4" customHeight="1" x14ac:dyDescent="0.25">
      <c r="A76" s="113"/>
      <c r="B76" s="113"/>
      <c r="C76" s="113"/>
      <c r="D76" s="113"/>
      <c r="E76" s="117"/>
      <c r="F76" s="113"/>
      <c r="G76" s="113"/>
      <c r="H76" s="113"/>
      <c r="I76" s="118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</row>
    <row r="77" spans="1:47" ht="14.4" customHeight="1" x14ac:dyDescent="0.25">
      <c r="A77" s="113"/>
      <c r="B77" s="113"/>
      <c r="C77" s="113"/>
      <c r="D77" s="113"/>
      <c r="E77" s="117"/>
      <c r="F77" s="113"/>
      <c r="G77" s="113"/>
      <c r="H77" s="113"/>
      <c r="I77" s="118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</row>
    <row r="78" spans="1:47" ht="14.4" customHeight="1" x14ac:dyDescent="0.25">
      <c r="A78" s="113"/>
      <c r="B78" s="113"/>
      <c r="C78" s="113"/>
      <c r="D78" s="113"/>
      <c r="E78" s="117"/>
      <c r="F78" s="113"/>
      <c r="G78" s="113"/>
      <c r="H78" s="113"/>
      <c r="I78" s="118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</row>
    <row r="79" spans="1:47" ht="14.4" customHeight="1" x14ac:dyDescent="0.25">
      <c r="A79" s="113"/>
      <c r="B79" s="113"/>
      <c r="C79" s="113"/>
      <c r="D79" s="113"/>
      <c r="E79" s="117"/>
      <c r="F79" s="113"/>
      <c r="G79" s="113"/>
      <c r="H79" s="113"/>
      <c r="I79" s="118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</row>
    <row r="80" spans="1:47" ht="14.4" customHeight="1" x14ac:dyDescent="0.25">
      <c r="A80" s="113"/>
      <c r="B80" s="113"/>
      <c r="C80" s="113"/>
      <c r="D80" s="113"/>
      <c r="E80" s="117"/>
      <c r="F80" s="113"/>
      <c r="G80" s="113"/>
      <c r="H80" s="113"/>
      <c r="I80" s="118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</row>
    <row r="81" spans="1:47" ht="14.4" customHeight="1" x14ac:dyDescent="0.25">
      <c r="A81" s="113"/>
      <c r="B81" s="113"/>
      <c r="C81" s="113"/>
      <c r="D81" s="113"/>
      <c r="E81" s="117"/>
      <c r="F81" s="113"/>
      <c r="G81" s="113"/>
      <c r="H81" s="113"/>
      <c r="I81" s="118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</row>
    <row r="82" spans="1:47" ht="14.4" customHeight="1" x14ac:dyDescent="0.25">
      <c r="A82" s="113"/>
      <c r="B82" s="113"/>
      <c r="C82" s="113"/>
      <c r="D82" s="113"/>
      <c r="E82" s="117"/>
      <c r="F82" s="113"/>
      <c r="G82" s="113"/>
      <c r="H82" s="113"/>
      <c r="I82" s="118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</row>
    <row r="83" spans="1:47" ht="14.4" customHeight="1" x14ac:dyDescent="0.25">
      <c r="A83" s="113"/>
      <c r="B83" s="113"/>
      <c r="C83" s="113"/>
      <c r="D83" s="113"/>
      <c r="E83" s="117"/>
      <c r="F83" s="113"/>
      <c r="G83" s="113"/>
      <c r="H83" s="113"/>
      <c r="I83" s="118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</row>
    <row r="84" spans="1:47" ht="14.4" customHeight="1" x14ac:dyDescent="0.25">
      <c r="A84" s="113"/>
      <c r="B84" s="113"/>
      <c r="C84" s="113"/>
      <c r="D84" s="113"/>
      <c r="E84" s="117"/>
      <c r="F84" s="113"/>
      <c r="G84" s="113"/>
      <c r="H84" s="113"/>
      <c r="I84" s="118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</row>
    <row r="85" spans="1:47" ht="14.4" customHeight="1" x14ac:dyDescent="0.25">
      <c r="A85" s="113"/>
      <c r="B85" s="113"/>
      <c r="C85" s="113"/>
      <c r="D85" s="113"/>
      <c r="E85" s="117"/>
      <c r="F85" s="113"/>
      <c r="G85" s="113"/>
      <c r="H85" s="113"/>
      <c r="I85" s="118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</row>
    <row r="86" spans="1:47" ht="14.4" customHeight="1" x14ac:dyDescent="0.25">
      <c r="A86" s="113"/>
      <c r="B86" s="113"/>
      <c r="C86" s="113"/>
      <c r="D86" s="113"/>
      <c r="E86" s="117"/>
      <c r="F86" s="113"/>
      <c r="G86" s="113"/>
      <c r="H86" s="113"/>
      <c r="I86" s="118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</row>
    <row r="87" spans="1:47" ht="14.4" customHeight="1" x14ac:dyDescent="0.25">
      <c r="A87" s="113"/>
      <c r="B87" s="113"/>
      <c r="C87" s="113"/>
      <c r="D87" s="113"/>
      <c r="E87" s="117"/>
      <c r="F87" s="113"/>
      <c r="G87" s="113"/>
      <c r="H87" s="113"/>
      <c r="I87" s="118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</row>
    <row r="88" spans="1:47" ht="14.4" customHeight="1" x14ac:dyDescent="0.25">
      <c r="A88" s="113"/>
      <c r="B88" s="113"/>
      <c r="C88" s="113"/>
      <c r="D88" s="113"/>
      <c r="E88" s="117"/>
      <c r="F88" s="113"/>
      <c r="G88" s="113"/>
      <c r="H88" s="113"/>
      <c r="I88" s="118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</row>
    <row r="89" spans="1:47" ht="14.4" customHeight="1" x14ac:dyDescent="0.25">
      <c r="A89" s="113"/>
      <c r="B89" s="113"/>
      <c r="C89" s="113"/>
      <c r="D89" s="113"/>
      <c r="E89" s="117"/>
      <c r="F89" s="113"/>
      <c r="G89" s="113"/>
      <c r="H89" s="113"/>
      <c r="I89" s="118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</row>
    <row r="90" spans="1:47" ht="14.4" customHeight="1" x14ac:dyDescent="0.25">
      <c r="A90" s="113"/>
      <c r="B90" s="113"/>
      <c r="C90" s="113"/>
      <c r="D90" s="113"/>
      <c r="E90" s="117"/>
      <c r="F90" s="113"/>
      <c r="G90" s="113"/>
      <c r="H90" s="113"/>
      <c r="I90" s="118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</row>
    <row r="91" spans="1:47" ht="14.4" customHeight="1" x14ac:dyDescent="0.25">
      <c r="A91" s="113"/>
      <c r="B91" s="113"/>
      <c r="C91" s="113"/>
      <c r="D91" s="113"/>
      <c r="E91" s="117"/>
      <c r="F91" s="113"/>
      <c r="G91" s="113"/>
      <c r="H91" s="113"/>
      <c r="I91" s="118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</row>
    <row r="92" spans="1:47" ht="14.4" customHeight="1" x14ac:dyDescent="0.25">
      <c r="A92" s="113"/>
      <c r="B92" s="113"/>
      <c r="C92" s="113"/>
      <c r="D92" s="113"/>
      <c r="E92" s="117"/>
      <c r="F92" s="113"/>
      <c r="G92" s="113"/>
      <c r="H92" s="113"/>
      <c r="I92" s="118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</row>
    <row r="93" spans="1:47" ht="14.4" customHeight="1" x14ac:dyDescent="0.25">
      <c r="A93" s="113"/>
      <c r="B93" s="113"/>
      <c r="C93" s="113"/>
      <c r="D93" s="113"/>
      <c r="E93" s="117"/>
      <c r="F93" s="113"/>
      <c r="G93" s="113"/>
      <c r="H93" s="113"/>
      <c r="I93" s="118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</row>
    <row r="94" spans="1:47" ht="14.4" customHeight="1" x14ac:dyDescent="0.25">
      <c r="A94" s="113"/>
      <c r="B94" s="113"/>
      <c r="C94" s="113"/>
      <c r="D94" s="113"/>
      <c r="E94" s="117"/>
      <c r="F94" s="113"/>
      <c r="G94" s="113"/>
      <c r="H94" s="113"/>
      <c r="I94" s="118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</row>
    <row r="95" spans="1:47" ht="14.4" customHeight="1" x14ac:dyDescent="0.25">
      <c r="A95" s="113"/>
      <c r="B95" s="113"/>
      <c r="C95" s="113"/>
      <c r="D95" s="113"/>
      <c r="E95" s="117"/>
      <c r="F95" s="113"/>
      <c r="G95" s="113"/>
      <c r="H95" s="113"/>
      <c r="I95" s="118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</row>
    <row r="96" spans="1:47" ht="14.4" customHeight="1" x14ac:dyDescent="0.25">
      <c r="A96" s="113"/>
      <c r="B96" s="113"/>
      <c r="C96" s="113"/>
      <c r="D96" s="113"/>
      <c r="E96" s="117"/>
      <c r="F96" s="113"/>
      <c r="G96" s="113"/>
      <c r="H96" s="113"/>
      <c r="I96" s="118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</row>
    <row r="97" spans="1:47" ht="14.4" customHeight="1" x14ac:dyDescent="0.25">
      <c r="A97" s="113"/>
      <c r="B97" s="113"/>
      <c r="C97" s="113"/>
      <c r="D97" s="113"/>
      <c r="E97" s="117"/>
      <c r="F97" s="113"/>
      <c r="G97" s="113"/>
      <c r="H97" s="113"/>
      <c r="I97" s="118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</row>
    <row r="98" spans="1:47" ht="14.4" customHeight="1" x14ac:dyDescent="0.25">
      <c r="A98" s="113"/>
      <c r="B98" s="113"/>
      <c r="C98" s="113"/>
      <c r="D98" s="113"/>
      <c r="E98" s="117"/>
      <c r="F98" s="113"/>
      <c r="G98" s="113"/>
      <c r="H98" s="113"/>
      <c r="I98" s="118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</row>
    <row r="99" spans="1:47" ht="14.4" customHeight="1" x14ac:dyDescent="0.25">
      <c r="A99" s="113"/>
      <c r="B99" s="113"/>
      <c r="C99" s="113"/>
      <c r="D99" s="113"/>
      <c r="E99" s="117"/>
      <c r="F99" s="113"/>
      <c r="G99" s="113"/>
      <c r="H99" s="113"/>
      <c r="I99" s="118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</row>
    <row r="100" spans="1:47" ht="14.4" customHeight="1" x14ac:dyDescent="0.25">
      <c r="A100" s="113"/>
      <c r="B100" s="113"/>
      <c r="C100" s="113"/>
      <c r="D100" s="113"/>
      <c r="E100" s="117"/>
      <c r="F100" s="113"/>
      <c r="G100" s="113"/>
      <c r="H100" s="113"/>
      <c r="I100" s="118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</row>
    <row r="101" spans="1:47" ht="14.4" customHeight="1" x14ac:dyDescent="0.25">
      <c r="A101" s="113"/>
      <c r="B101" s="113"/>
      <c r="C101" s="113"/>
      <c r="D101" s="113"/>
      <c r="E101" s="117"/>
      <c r="F101" s="113"/>
      <c r="G101" s="113"/>
      <c r="H101" s="113"/>
      <c r="I101" s="118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</row>
    <row r="102" spans="1:47" ht="14.4" customHeight="1" x14ac:dyDescent="0.25">
      <c r="A102" s="113"/>
      <c r="B102" s="113"/>
      <c r="C102" s="113"/>
      <c r="D102" s="113"/>
      <c r="E102" s="117"/>
      <c r="F102" s="113"/>
      <c r="G102" s="113"/>
      <c r="H102" s="113"/>
      <c r="I102" s="118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</row>
    <row r="103" spans="1:47" ht="14.4" customHeight="1" x14ac:dyDescent="0.25">
      <c r="A103" s="113"/>
      <c r="B103" s="113"/>
      <c r="C103" s="113"/>
      <c r="D103" s="113"/>
      <c r="E103" s="117"/>
      <c r="F103" s="113"/>
      <c r="G103" s="113"/>
      <c r="H103" s="113"/>
      <c r="I103" s="118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</row>
    <row r="104" spans="1:47" ht="14.4" customHeight="1" x14ac:dyDescent="0.25">
      <c r="A104" s="113"/>
      <c r="B104" s="113"/>
      <c r="C104" s="113"/>
      <c r="D104" s="113"/>
      <c r="E104" s="117"/>
      <c r="F104" s="113"/>
      <c r="G104" s="113"/>
      <c r="H104" s="113"/>
      <c r="I104" s="118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</row>
    <row r="105" spans="1:47" ht="14.4" customHeight="1" x14ac:dyDescent="0.25">
      <c r="A105" s="113"/>
      <c r="B105" s="113"/>
      <c r="C105" s="113"/>
      <c r="D105" s="113"/>
      <c r="E105" s="117"/>
      <c r="F105" s="113"/>
      <c r="G105" s="113"/>
      <c r="H105" s="113"/>
      <c r="I105" s="118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</row>
    <row r="106" spans="1:47" ht="14.4" customHeight="1" x14ac:dyDescent="0.25">
      <c r="A106" s="113"/>
      <c r="B106" s="113"/>
      <c r="C106" s="113"/>
      <c r="D106" s="113"/>
      <c r="E106" s="117"/>
      <c r="F106" s="113"/>
      <c r="G106" s="113"/>
      <c r="H106" s="113"/>
      <c r="I106" s="118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</row>
    <row r="107" spans="1:47" ht="14.4" customHeight="1" x14ac:dyDescent="0.25">
      <c r="A107" s="113"/>
      <c r="B107" s="113"/>
      <c r="C107" s="113"/>
      <c r="D107" s="113"/>
      <c r="E107" s="117"/>
      <c r="F107" s="113"/>
      <c r="G107" s="113"/>
      <c r="H107" s="113"/>
      <c r="I107" s="118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</row>
    <row r="108" spans="1:47" ht="14.4" customHeight="1" x14ac:dyDescent="0.25">
      <c r="A108" s="113"/>
      <c r="B108" s="113"/>
      <c r="C108" s="113"/>
      <c r="D108" s="113"/>
      <c r="E108" s="117"/>
      <c r="F108" s="113"/>
      <c r="G108" s="113"/>
      <c r="H108" s="113"/>
      <c r="I108" s="118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</row>
    <row r="109" spans="1:47" ht="14.4" customHeight="1" x14ac:dyDescent="0.25">
      <c r="A109" s="113"/>
      <c r="B109" s="113"/>
      <c r="C109" s="113"/>
      <c r="D109" s="113"/>
      <c r="E109" s="117"/>
      <c r="F109" s="113"/>
      <c r="G109" s="113"/>
      <c r="H109" s="113"/>
      <c r="I109" s="118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</row>
    <row r="110" spans="1:47" ht="14.4" customHeight="1" x14ac:dyDescent="0.25">
      <c r="A110" s="113"/>
      <c r="B110" s="113"/>
      <c r="C110" s="113"/>
      <c r="D110" s="113"/>
      <c r="E110" s="117"/>
      <c r="F110" s="113"/>
      <c r="G110" s="113"/>
      <c r="H110" s="113"/>
      <c r="I110" s="118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</row>
    <row r="111" spans="1:47" ht="14.4" customHeight="1" x14ac:dyDescent="0.25">
      <c r="A111" s="113"/>
      <c r="B111" s="113"/>
      <c r="C111" s="113"/>
      <c r="D111" s="113"/>
      <c r="E111" s="117"/>
      <c r="F111" s="113"/>
      <c r="G111" s="113"/>
      <c r="H111" s="113"/>
      <c r="I111" s="118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</row>
    <row r="112" spans="1:47" ht="14.4" customHeight="1" x14ac:dyDescent="0.25">
      <c r="A112" s="113"/>
      <c r="B112" s="113"/>
      <c r="C112" s="113"/>
      <c r="D112" s="113"/>
      <c r="E112" s="117"/>
      <c r="F112" s="113"/>
      <c r="G112" s="113"/>
      <c r="H112" s="113"/>
      <c r="I112" s="118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</row>
    <row r="113" spans="1:47" ht="14.4" customHeight="1" x14ac:dyDescent="0.25">
      <c r="A113" s="113"/>
      <c r="B113" s="113"/>
      <c r="C113" s="113"/>
      <c r="D113" s="113"/>
      <c r="E113" s="117"/>
      <c r="F113" s="113"/>
      <c r="G113" s="113"/>
      <c r="H113" s="113"/>
      <c r="I113" s="118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</row>
    <row r="114" spans="1:47" ht="14.4" customHeight="1" x14ac:dyDescent="0.25">
      <c r="A114" s="113"/>
      <c r="B114" s="113"/>
      <c r="C114" s="113"/>
      <c r="D114" s="113"/>
      <c r="E114" s="117"/>
      <c r="F114" s="113"/>
      <c r="G114" s="113"/>
      <c r="H114" s="113"/>
      <c r="I114" s="118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</row>
    <row r="115" spans="1:47" ht="14.4" customHeight="1" x14ac:dyDescent="0.25">
      <c r="A115" s="113"/>
      <c r="B115" s="113"/>
      <c r="C115" s="113"/>
      <c r="D115" s="113"/>
      <c r="E115" s="117"/>
      <c r="F115" s="113"/>
      <c r="G115" s="113"/>
      <c r="H115" s="113"/>
      <c r="I115" s="118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</row>
    <row r="116" spans="1:47" ht="14.4" customHeight="1" x14ac:dyDescent="0.25">
      <c r="A116" s="113"/>
      <c r="B116" s="113"/>
      <c r="C116" s="113"/>
      <c r="D116" s="113"/>
      <c r="E116" s="117"/>
      <c r="F116" s="113"/>
      <c r="G116" s="113"/>
      <c r="H116" s="113"/>
      <c r="I116" s="118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</row>
    <row r="117" spans="1:47" ht="14.4" customHeight="1" x14ac:dyDescent="0.25">
      <c r="A117" s="113"/>
      <c r="B117" s="113"/>
      <c r="C117" s="113"/>
      <c r="D117" s="113"/>
      <c r="E117" s="117"/>
      <c r="F117" s="113"/>
      <c r="G117" s="113"/>
      <c r="H117" s="113"/>
      <c r="I117" s="118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</row>
    <row r="118" spans="1:47" ht="14.4" customHeight="1" x14ac:dyDescent="0.25">
      <c r="A118" s="113"/>
      <c r="B118" s="113"/>
      <c r="C118" s="113"/>
      <c r="D118" s="113"/>
      <c r="E118" s="117"/>
      <c r="F118" s="113"/>
      <c r="G118" s="113"/>
      <c r="H118" s="113"/>
      <c r="I118" s="118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</row>
    <row r="119" spans="1:47" ht="14.4" customHeight="1" x14ac:dyDescent="0.25">
      <c r="A119" s="113"/>
      <c r="B119" s="113"/>
      <c r="C119" s="113"/>
      <c r="D119" s="113"/>
      <c r="E119" s="117"/>
      <c r="F119" s="113"/>
      <c r="G119" s="113"/>
      <c r="H119" s="113"/>
      <c r="I119" s="118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</row>
    <row r="120" spans="1:47" ht="14.4" customHeight="1" x14ac:dyDescent="0.25">
      <c r="A120" s="113"/>
      <c r="B120" s="113"/>
      <c r="C120" s="113"/>
      <c r="D120" s="113"/>
      <c r="E120" s="117"/>
      <c r="F120" s="113"/>
      <c r="G120" s="113"/>
      <c r="H120" s="113"/>
      <c r="I120" s="118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</row>
    <row r="121" spans="1:47" ht="14.4" customHeight="1" x14ac:dyDescent="0.25">
      <c r="A121" s="113"/>
      <c r="B121" s="113"/>
      <c r="C121" s="113"/>
      <c r="D121" s="113"/>
      <c r="E121" s="117"/>
      <c r="F121" s="113"/>
      <c r="G121" s="113"/>
      <c r="H121" s="113"/>
      <c r="I121" s="118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</row>
    <row r="122" spans="1:47" ht="14.4" customHeight="1" x14ac:dyDescent="0.25">
      <c r="A122" s="113"/>
      <c r="B122" s="113"/>
      <c r="C122" s="113"/>
      <c r="D122" s="113"/>
      <c r="E122" s="117"/>
      <c r="F122" s="113"/>
      <c r="G122" s="113"/>
      <c r="H122" s="113"/>
      <c r="I122" s="118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</row>
    <row r="123" spans="1:47" ht="14.4" customHeight="1" x14ac:dyDescent="0.25">
      <c r="A123" s="113"/>
      <c r="B123" s="113"/>
      <c r="C123" s="113"/>
      <c r="D123" s="113"/>
      <c r="E123" s="117"/>
      <c r="F123" s="113"/>
      <c r="G123" s="113"/>
      <c r="H123" s="113"/>
      <c r="I123" s="118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</row>
    <row r="124" spans="1:47" ht="14.4" customHeight="1" x14ac:dyDescent="0.25">
      <c r="A124" s="113"/>
      <c r="B124" s="113"/>
      <c r="C124" s="113"/>
      <c r="D124" s="113"/>
      <c r="E124" s="117"/>
      <c r="F124" s="113"/>
      <c r="G124" s="113"/>
      <c r="H124" s="113"/>
      <c r="I124" s="118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</row>
    <row r="125" spans="1:47" ht="14.4" customHeight="1" x14ac:dyDescent="0.25">
      <c r="A125" s="113"/>
      <c r="B125" s="113"/>
      <c r="C125" s="113"/>
      <c r="D125" s="113"/>
      <c r="E125" s="117"/>
      <c r="F125" s="113"/>
      <c r="G125" s="113"/>
      <c r="H125" s="113"/>
      <c r="I125" s="118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</row>
    <row r="126" spans="1:47" ht="14.4" customHeight="1" x14ac:dyDescent="0.25">
      <c r="A126" s="113"/>
      <c r="B126" s="113"/>
      <c r="C126" s="113"/>
      <c r="D126" s="113"/>
      <c r="E126" s="117"/>
      <c r="F126" s="113"/>
      <c r="G126" s="113"/>
      <c r="H126" s="113"/>
      <c r="I126" s="118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</row>
    <row r="127" spans="1:47" ht="14.4" customHeight="1" x14ac:dyDescent="0.25">
      <c r="A127" s="113"/>
      <c r="B127" s="113"/>
      <c r="C127" s="113"/>
      <c r="D127" s="113"/>
      <c r="E127" s="117"/>
      <c r="F127" s="113"/>
      <c r="G127" s="113"/>
      <c r="H127" s="113"/>
      <c r="I127" s="118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</row>
    <row r="128" spans="1:47" ht="14.4" customHeight="1" x14ac:dyDescent="0.25">
      <c r="A128" s="113"/>
      <c r="B128" s="113"/>
      <c r="C128" s="113"/>
      <c r="D128" s="113"/>
      <c r="E128" s="117"/>
      <c r="F128" s="113"/>
      <c r="G128" s="113"/>
      <c r="H128" s="113"/>
      <c r="I128" s="118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</row>
    <row r="129" spans="1:47" ht="14.4" customHeight="1" x14ac:dyDescent="0.25">
      <c r="A129" s="113"/>
      <c r="B129" s="113"/>
      <c r="C129" s="113"/>
      <c r="D129" s="113"/>
      <c r="E129" s="117"/>
      <c r="F129" s="113"/>
      <c r="G129" s="113"/>
      <c r="H129" s="113"/>
      <c r="I129" s="118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</row>
    <row r="130" spans="1:47" ht="14.4" customHeight="1" x14ac:dyDescent="0.25">
      <c r="A130" s="113"/>
      <c r="B130" s="113"/>
      <c r="C130" s="113"/>
      <c r="D130" s="113"/>
      <c r="E130" s="117"/>
      <c r="F130" s="113"/>
      <c r="G130" s="113"/>
      <c r="H130" s="113"/>
      <c r="I130" s="118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</row>
    <row r="131" spans="1:47" ht="14.4" customHeight="1" x14ac:dyDescent="0.25">
      <c r="A131" s="113"/>
      <c r="B131" s="113"/>
      <c r="C131" s="113"/>
      <c r="D131" s="113"/>
      <c r="E131" s="117"/>
      <c r="F131" s="113"/>
      <c r="G131" s="113"/>
      <c r="H131" s="113"/>
      <c r="I131" s="118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</row>
    <row r="132" spans="1:47" ht="14.4" customHeight="1" x14ac:dyDescent="0.25">
      <c r="A132" s="113"/>
      <c r="B132" s="113"/>
      <c r="C132" s="113"/>
      <c r="D132" s="113"/>
      <c r="E132" s="117"/>
      <c r="F132" s="113"/>
      <c r="G132" s="113"/>
      <c r="H132" s="113"/>
      <c r="I132" s="118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</row>
    <row r="133" spans="1:47" ht="14.4" customHeight="1" x14ac:dyDescent="0.25">
      <c r="A133" s="113"/>
      <c r="B133" s="113"/>
      <c r="C133" s="113"/>
      <c r="D133" s="113"/>
      <c r="E133" s="117"/>
      <c r="F133" s="113"/>
      <c r="G133" s="113"/>
      <c r="H133" s="113"/>
      <c r="I133" s="118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</row>
    <row r="134" spans="1:47" ht="14.4" customHeight="1" x14ac:dyDescent="0.25">
      <c r="A134" s="113"/>
      <c r="B134" s="113"/>
      <c r="C134" s="113"/>
      <c r="D134" s="113"/>
      <c r="E134" s="117"/>
      <c r="F134" s="113"/>
      <c r="G134" s="113"/>
      <c r="H134" s="113"/>
      <c r="I134" s="118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</row>
    <row r="135" spans="1:47" ht="14.4" customHeight="1" x14ac:dyDescent="0.25">
      <c r="A135" s="113"/>
      <c r="B135" s="113"/>
      <c r="C135" s="113"/>
      <c r="D135" s="113"/>
      <c r="E135" s="117"/>
      <c r="F135" s="113"/>
      <c r="G135" s="113"/>
      <c r="H135" s="113"/>
      <c r="I135" s="118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</row>
    <row r="136" spans="1:47" ht="14.4" customHeight="1" x14ac:dyDescent="0.25">
      <c r="B136" s="113"/>
      <c r="C136" s="113"/>
      <c r="D136" s="113"/>
      <c r="E136" s="117"/>
      <c r="F136" s="113"/>
      <c r="G136" s="113"/>
      <c r="H136" s="113"/>
      <c r="I136" s="118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</row>
    <row r="137" spans="1:47" ht="14.4" customHeight="1" x14ac:dyDescent="0.25">
      <c r="B137" s="113"/>
      <c r="C137" s="113"/>
      <c r="D137" s="113"/>
      <c r="E137" s="117"/>
      <c r="F137" s="113"/>
      <c r="G137" s="113"/>
      <c r="H137" s="113"/>
      <c r="I137" s="118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</row>
    <row r="138" spans="1:47" ht="14.4" customHeight="1" x14ac:dyDescent="0.25">
      <c r="B138" s="113"/>
      <c r="C138" s="113"/>
      <c r="D138" s="113"/>
      <c r="E138" s="117"/>
      <c r="F138" s="113"/>
      <c r="G138" s="113"/>
      <c r="H138" s="113"/>
      <c r="I138" s="118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</row>
    <row r="139" spans="1:47" ht="14.4" customHeight="1" x14ac:dyDescent="0.25">
      <c r="B139" s="113"/>
      <c r="C139" s="113"/>
      <c r="D139" s="113"/>
      <c r="E139" s="117"/>
      <c r="F139" s="113"/>
      <c r="G139" s="113"/>
      <c r="H139" s="113"/>
      <c r="I139" s="118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</row>
    <row r="140" spans="1:47" ht="14.4" customHeight="1" x14ac:dyDescent="0.25">
      <c r="B140" s="113"/>
      <c r="C140" s="113"/>
      <c r="D140" s="113"/>
      <c r="E140" s="117"/>
      <c r="F140" s="113"/>
      <c r="G140" s="113"/>
      <c r="H140" s="113"/>
      <c r="I140" s="118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</row>
    <row r="141" spans="1:47" ht="14.4" customHeight="1" x14ac:dyDescent="0.25">
      <c r="B141" s="113"/>
      <c r="C141" s="113"/>
      <c r="D141" s="113"/>
      <c r="E141" s="117"/>
      <c r="F141" s="113"/>
      <c r="G141" s="113"/>
      <c r="H141" s="113"/>
      <c r="I141" s="118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</row>
    <row r="142" spans="1:47" ht="14.4" customHeight="1" x14ac:dyDescent="0.25">
      <c r="B142" s="113"/>
      <c r="C142" s="113"/>
      <c r="D142" s="113"/>
      <c r="E142" s="117"/>
      <c r="F142" s="113"/>
      <c r="G142" s="113"/>
      <c r="H142" s="113"/>
      <c r="I142" s="118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</row>
    <row r="143" spans="1:47" ht="14.4" customHeight="1" x14ac:dyDescent="0.25">
      <c r="B143" s="113"/>
      <c r="C143" s="113"/>
      <c r="D143" s="113"/>
      <c r="E143" s="117"/>
      <c r="F143" s="113"/>
      <c r="G143" s="113"/>
      <c r="H143" s="113"/>
      <c r="I143" s="118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</row>
    <row r="144" spans="1:47" ht="14.4" customHeight="1" x14ac:dyDescent="0.25">
      <c r="B144" s="113"/>
      <c r="C144" s="113"/>
      <c r="D144" s="113"/>
      <c r="E144" s="117"/>
      <c r="F144" s="113"/>
      <c r="G144" s="113"/>
      <c r="H144" s="113"/>
      <c r="I144" s="118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</row>
    <row r="145" spans="2:47" ht="14.4" customHeight="1" x14ac:dyDescent="0.25">
      <c r="B145" s="113"/>
      <c r="C145" s="113"/>
      <c r="D145" s="113"/>
      <c r="E145" s="117"/>
      <c r="F145" s="113"/>
      <c r="G145" s="113"/>
      <c r="H145" s="113"/>
      <c r="I145" s="118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</row>
    <row r="146" spans="2:47" ht="14.4" customHeight="1" x14ac:dyDescent="0.25">
      <c r="B146" s="113"/>
      <c r="C146" s="113"/>
      <c r="D146" s="113"/>
      <c r="E146" s="117"/>
      <c r="F146" s="113"/>
      <c r="G146" s="113"/>
      <c r="H146" s="113"/>
      <c r="I146" s="118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</row>
    <row r="147" spans="2:47" ht="14.4" customHeight="1" x14ac:dyDescent="0.25">
      <c r="B147" s="113"/>
      <c r="C147" s="113"/>
      <c r="D147" s="113"/>
      <c r="E147" s="117"/>
      <c r="F147" s="113"/>
      <c r="G147" s="113"/>
      <c r="H147" s="113"/>
      <c r="I147" s="118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</row>
    <row r="148" spans="2:47" ht="14.4" customHeight="1" x14ac:dyDescent="0.25">
      <c r="B148" s="113"/>
      <c r="C148" s="113"/>
      <c r="D148" s="113"/>
      <c r="E148" s="117"/>
      <c r="F148" s="113"/>
      <c r="G148" s="113"/>
      <c r="H148" s="113"/>
      <c r="I148" s="118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</row>
    <row r="149" spans="2:47" ht="14.4" customHeight="1" x14ac:dyDescent="0.25">
      <c r="B149" s="113"/>
      <c r="C149" s="113"/>
      <c r="D149" s="113"/>
      <c r="E149" s="117"/>
      <c r="F149" s="113"/>
      <c r="G149" s="113"/>
      <c r="H149" s="113"/>
      <c r="I149" s="118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</row>
    <row r="150" spans="2:47" ht="14.4" customHeight="1" x14ac:dyDescent="0.25">
      <c r="B150" s="113"/>
      <c r="C150" s="113"/>
      <c r="D150" s="113"/>
      <c r="E150" s="117"/>
      <c r="F150" s="113"/>
      <c r="G150" s="113"/>
      <c r="H150" s="113"/>
      <c r="I150" s="118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</row>
    <row r="151" spans="2:47" ht="14.4" customHeight="1" x14ac:dyDescent="0.25">
      <c r="B151" s="113"/>
      <c r="C151" s="113"/>
      <c r="D151" s="113"/>
      <c r="E151" s="117"/>
      <c r="F151" s="113"/>
      <c r="G151" s="113"/>
      <c r="H151" s="113"/>
      <c r="I151" s="118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</row>
    <row r="152" spans="2:47" ht="14.4" customHeight="1" x14ac:dyDescent="0.25">
      <c r="B152" s="113"/>
      <c r="C152" s="113"/>
      <c r="D152" s="113"/>
      <c r="E152" s="117"/>
      <c r="F152" s="113"/>
      <c r="G152" s="113"/>
      <c r="H152" s="113"/>
      <c r="I152" s="118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</row>
    <row r="153" spans="2:47" ht="14.4" customHeight="1" x14ac:dyDescent="0.25">
      <c r="B153" s="113"/>
      <c r="C153" s="113"/>
      <c r="D153" s="113"/>
      <c r="E153" s="117"/>
      <c r="F153" s="113"/>
      <c r="G153" s="113"/>
      <c r="H153" s="113"/>
      <c r="I153" s="118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</row>
    <row r="154" spans="2:47" ht="14.4" customHeight="1" x14ac:dyDescent="0.25">
      <c r="B154" s="113"/>
      <c r="C154" s="113"/>
      <c r="D154" s="113"/>
      <c r="E154" s="117"/>
      <c r="F154" s="113"/>
      <c r="G154" s="113"/>
      <c r="H154" s="113"/>
      <c r="I154" s="118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</row>
    <row r="155" spans="2:47" ht="14.4" customHeight="1" x14ac:dyDescent="0.25">
      <c r="B155" s="113"/>
      <c r="C155" s="113"/>
      <c r="D155" s="113"/>
      <c r="E155" s="117"/>
      <c r="F155" s="113"/>
      <c r="G155" s="113"/>
      <c r="H155" s="113"/>
      <c r="I155" s="118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</row>
    <row r="156" spans="2:47" ht="14.4" customHeight="1" x14ac:dyDescent="0.25">
      <c r="B156" s="113"/>
      <c r="C156" s="113"/>
      <c r="D156" s="113"/>
      <c r="E156" s="117"/>
      <c r="F156" s="113"/>
      <c r="G156" s="113"/>
      <c r="H156" s="113"/>
      <c r="I156" s="118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</row>
    <row r="157" spans="2:47" ht="14.4" customHeight="1" x14ac:dyDescent="0.25">
      <c r="B157" s="113"/>
      <c r="C157" s="113"/>
      <c r="D157" s="113"/>
      <c r="E157" s="117"/>
      <c r="F157" s="113"/>
      <c r="G157" s="113"/>
      <c r="H157" s="113"/>
      <c r="I157" s="118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</row>
    <row r="158" spans="2:47" ht="14.4" customHeight="1" x14ac:dyDescent="0.25">
      <c r="B158" s="113"/>
      <c r="C158" s="113"/>
      <c r="D158" s="113"/>
      <c r="E158" s="117"/>
      <c r="F158" s="113"/>
      <c r="G158" s="113"/>
      <c r="H158" s="113"/>
      <c r="I158" s="118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</row>
    <row r="159" spans="2:47" ht="14.4" customHeight="1" x14ac:dyDescent="0.25">
      <c r="B159" s="113"/>
      <c r="C159" s="113"/>
      <c r="D159" s="113"/>
      <c r="E159" s="117"/>
      <c r="F159" s="113"/>
      <c r="G159" s="113"/>
      <c r="H159" s="113"/>
      <c r="I159" s="118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</row>
    <row r="160" spans="2:47" ht="14.4" customHeight="1" x14ac:dyDescent="0.25">
      <c r="B160" s="113"/>
      <c r="C160" s="113"/>
      <c r="D160" s="113"/>
      <c r="E160" s="117"/>
      <c r="F160" s="113"/>
      <c r="G160" s="113"/>
      <c r="H160" s="113"/>
      <c r="I160" s="118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</row>
    <row r="161" spans="2:47" ht="14.4" customHeight="1" x14ac:dyDescent="0.25">
      <c r="B161" s="113"/>
      <c r="C161" s="113"/>
      <c r="D161" s="113"/>
      <c r="E161" s="117"/>
      <c r="F161" s="113"/>
      <c r="G161" s="113"/>
      <c r="H161" s="113"/>
      <c r="I161" s="118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</row>
    <row r="162" spans="2:47" ht="14.4" customHeight="1" x14ac:dyDescent="0.25">
      <c r="B162" s="113"/>
      <c r="C162" s="113"/>
      <c r="D162" s="113"/>
      <c r="E162" s="117"/>
      <c r="F162" s="113"/>
      <c r="G162" s="113"/>
      <c r="H162" s="113"/>
      <c r="I162" s="118"/>
      <c r="J162" s="113"/>
      <c r="K162" s="113"/>
    </row>
    <row r="163" spans="2:47" ht="14.4" customHeight="1" x14ac:dyDescent="0.25">
      <c r="B163" s="113"/>
      <c r="C163" s="113"/>
      <c r="D163" s="113"/>
      <c r="E163" s="117"/>
      <c r="F163" s="113"/>
      <c r="G163" s="113"/>
      <c r="H163" s="113"/>
      <c r="I163" s="118"/>
      <c r="J163" s="113"/>
      <c r="K163" s="113"/>
    </row>
    <row r="164" spans="2:47" ht="14.4" customHeight="1" x14ac:dyDescent="0.25">
      <c r="B164" s="113"/>
      <c r="C164" s="113"/>
      <c r="D164" s="113"/>
      <c r="E164" s="117"/>
      <c r="F164" s="113"/>
      <c r="G164" s="113"/>
      <c r="H164" s="113"/>
      <c r="I164" s="118"/>
      <c r="J164" s="113"/>
      <c r="K164" s="113"/>
    </row>
    <row r="165" spans="2:47" ht="14.4" customHeight="1" x14ac:dyDescent="0.25">
      <c r="B165" s="113"/>
      <c r="C165" s="113"/>
      <c r="D165" s="113"/>
      <c r="E165" s="117"/>
      <c r="F165" s="113"/>
      <c r="G165" s="113"/>
      <c r="H165" s="113"/>
      <c r="I165" s="118"/>
      <c r="J165" s="113"/>
      <c r="K165" s="113"/>
    </row>
    <row r="166" spans="2:47" ht="14.4" customHeight="1" x14ac:dyDescent="0.25">
      <c r="B166" s="113"/>
      <c r="C166" s="113"/>
      <c r="D166" s="113"/>
      <c r="E166" s="117"/>
      <c r="F166" s="113"/>
      <c r="G166" s="113"/>
      <c r="H166" s="113"/>
      <c r="I166" s="118"/>
      <c r="J166" s="113"/>
      <c r="K166" s="113"/>
    </row>
    <row r="167" spans="2:47" ht="14.4" customHeight="1" x14ac:dyDescent="0.25">
      <c r="B167" s="113"/>
      <c r="C167" s="113"/>
      <c r="D167" s="113"/>
      <c r="E167" s="117"/>
      <c r="F167" s="113"/>
      <c r="G167" s="113"/>
      <c r="H167" s="113"/>
      <c r="I167" s="118"/>
      <c r="J167" s="113"/>
      <c r="K167" s="113"/>
    </row>
    <row r="168" spans="2:47" ht="14.4" customHeight="1" x14ac:dyDescent="0.25">
      <c r="B168" s="113"/>
      <c r="C168" s="113"/>
      <c r="D168" s="113"/>
      <c r="E168" s="117"/>
      <c r="F168" s="113"/>
      <c r="G168" s="113"/>
      <c r="H168" s="113"/>
      <c r="I168" s="118"/>
      <c r="J168" s="113"/>
      <c r="K168" s="113"/>
    </row>
    <row r="169" spans="2:47" ht="14.4" customHeight="1" x14ac:dyDescent="0.25">
      <c r="B169" s="113"/>
      <c r="C169" s="113"/>
      <c r="D169" s="113"/>
      <c r="E169" s="117"/>
      <c r="F169" s="113"/>
      <c r="G169" s="113"/>
      <c r="H169" s="113"/>
      <c r="I169" s="118"/>
      <c r="J169" s="113"/>
      <c r="K169" s="113"/>
    </row>
    <row r="170" spans="2:47" ht="14.4" customHeight="1" x14ac:dyDescent="0.25">
      <c r="B170" s="113"/>
      <c r="C170" s="113"/>
      <c r="D170" s="113"/>
      <c r="E170" s="117"/>
      <c r="F170" s="113"/>
      <c r="G170" s="113"/>
      <c r="H170" s="113"/>
      <c r="I170" s="118"/>
      <c r="J170" s="113"/>
      <c r="K170" s="113"/>
    </row>
    <row r="171" spans="2:47" ht="14.4" customHeight="1" x14ac:dyDescent="0.25">
      <c r="B171" s="113"/>
      <c r="C171" s="113"/>
      <c r="D171" s="113"/>
      <c r="E171" s="117"/>
      <c r="F171" s="113"/>
      <c r="G171" s="113"/>
      <c r="H171" s="113"/>
      <c r="I171" s="118"/>
      <c r="J171" s="113"/>
      <c r="K171" s="113"/>
    </row>
    <row r="172" spans="2:47" ht="14.4" customHeight="1" x14ac:dyDescent="0.25">
      <c r="B172" s="113"/>
      <c r="C172" s="113"/>
      <c r="D172" s="113"/>
      <c r="E172" s="117"/>
      <c r="F172" s="113"/>
      <c r="G172" s="113"/>
      <c r="H172" s="113"/>
      <c r="I172" s="118"/>
      <c r="J172" s="113"/>
      <c r="K172" s="113"/>
    </row>
    <row r="173" spans="2:47" ht="14.4" customHeight="1" x14ac:dyDescent="0.25">
      <c r="B173" s="113"/>
      <c r="C173" s="113"/>
      <c r="D173" s="113"/>
      <c r="E173" s="117"/>
      <c r="F173" s="113"/>
      <c r="G173" s="113"/>
      <c r="H173" s="113"/>
      <c r="I173" s="118"/>
      <c r="J173" s="113"/>
      <c r="K173" s="113"/>
    </row>
    <row r="174" spans="2:47" ht="14.4" customHeight="1" x14ac:dyDescent="0.25">
      <c r="B174" s="113"/>
      <c r="C174" s="113"/>
      <c r="D174" s="113"/>
      <c r="E174" s="117"/>
      <c r="F174" s="113"/>
      <c r="G174" s="113"/>
      <c r="H174" s="113"/>
      <c r="I174" s="118"/>
      <c r="J174" s="113"/>
      <c r="K174" s="113"/>
    </row>
    <row r="175" spans="2:47" ht="14.4" customHeight="1" x14ac:dyDescent="0.25">
      <c r="B175" s="113"/>
      <c r="C175" s="113"/>
      <c r="D175" s="113"/>
      <c r="E175" s="117"/>
      <c r="F175" s="113"/>
      <c r="G175" s="113"/>
      <c r="H175" s="113"/>
      <c r="I175" s="118"/>
      <c r="J175" s="113"/>
      <c r="K175" s="113"/>
    </row>
    <row r="176" spans="2:47" ht="14.4" customHeight="1" x14ac:dyDescent="0.25">
      <c r="B176" s="113"/>
      <c r="C176" s="113"/>
      <c r="D176" s="113"/>
      <c r="E176" s="117"/>
      <c r="F176" s="113"/>
      <c r="G176" s="113"/>
      <c r="H176" s="113"/>
      <c r="I176" s="118"/>
      <c r="J176" s="113"/>
      <c r="K176" s="113"/>
    </row>
    <row r="177" spans="2:11" ht="14.4" customHeight="1" x14ac:dyDescent="0.25">
      <c r="B177" s="113"/>
      <c r="C177" s="113"/>
      <c r="D177" s="113"/>
      <c r="E177" s="117"/>
      <c r="F177" s="113"/>
      <c r="G177" s="113"/>
      <c r="H177" s="113"/>
      <c r="I177" s="118"/>
      <c r="J177" s="113"/>
      <c r="K177" s="113"/>
    </row>
    <row r="178" spans="2:11" ht="14.4" customHeight="1" x14ac:dyDescent="0.25">
      <c r="B178" s="113"/>
      <c r="C178" s="113"/>
      <c r="D178" s="113"/>
      <c r="E178" s="117"/>
      <c r="F178" s="113"/>
      <c r="G178" s="113"/>
      <c r="H178" s="113"/>
      <c r="I178" s="118"/>
      <c r="J178" s="113"/>
      <c r="K178" s="113"/>
    </row>
    <row r="179" spans="2:11" ht="14.4" customHeight="1" x14ac:dyDescent="0.25">
      <c r="B179" s="113"/>
      <c r="C179" s="113"/>
      <c r="D179" s="113"/>
      <c r="E179" s="117"/>
      <c r="F179" s="113"/>
      <c r="G179" s="113"/>
      <c r="H179" s="113"/>
      <c r="I179" s="118"/>
      <c r="J179" s="113"/>
      <c r="K179" s="113"/>
    </row>
    <row r="180" spans="2:11" ht="14.4" customHeight="1" x14ac:dyDescent="0.25">
      <c r="B180" s="113"/>
      <c r="C180" s="113"/>
      <c r="D180" s="113"/>
      <c r="E180" s="117"/>
      <c r="F180" s="113"/>
      <c r="G180" s="113"/>
      <c r="H180" s="113"/>
      <c r="I180" s="118"/>
      <c r="J180" s="113"/>
      <c r="K180" s="113"/>
    </row>
    <row r="181" spans="2:11" ht="14.4" customHeight="1" x14ac:dyDescent="0.25">
      <c r="B181" s="113"/>
      <c r="C181" s="113"/>
      <c r="D181" s="113"/>
      <c r="E181" s="117"/>
      <c r="F181" s="113"/>
      <c r="G181" s="113"/>
      <c r="H181" s="113"/>
      <c r="I181" s="118"/>
      <c r="J181" s="113"/>
      <c r="K181" s="113"/>
    </row>
    <row r="182" spans="2:11" ht="14.4" customHeight="1" x14ac:dyDescent="0.25">
      <c r="B182" s="113"/>
      <c r="C182" s="113"/>
      <c r="D182" s="113"/>
      <c r="E182" s="117"/>
      <c r="F182" s="113"/>
      <c r="G182" s="113"/>
      <c r="H182" s="113"/>
      <c r="I182" s="118"/>
      <c r="J182" s="113"/>
      <c r="K182" s="113"/>
    </row>
    <row r="183" spans="2:11" ht="14.4" customHeight="1" x14ac:dyDescent="0.25">
      <c r="B183" s="113"/>
      <c r="C183" s="113"/>
      <c r="D183" s="113"/>
      <c r="E183" s="117"/>
      <c r="F183" s="113"/>
      <c r="G183" s="113"/>
      <c r="H183" s="113"/>
      <c r="I183" s="118"/>
      <c r="J183" s="113"/>
      <c r="K183" s="113"/>
    </row>
    <row r="184" spans="2:11" ht="14.4" customHeight="1" x14ac:dyDescent="0.25">
      <c r="B184" s="113"/>
      <c r="C184" s="113"/>
      <c r="D184" s="113"/>
      <c r="E184" s="117"/>
      <c r="F184" s="113"/>
      <c r="G184" s="113"/>
      <c r="H184" s="113"/>
      <c r="I184" s="118"/>
      <c r="J184" s="113"/>
      <c r="K184" s="113"/>
    </row>
    <row r="185" spans="2:11" ht="14.4" customHeight="1" x14ac:dyDescent="0.25">
      <c r="B185" s="113"/>
      <c r="C185" s="113"/>
      <c r="D185" s="113"/>
      <c r="E185" s="117"/>
      <c r="F185" s="113"/>
      <c r="G185" s="113"/>
      <c r="H185" s="113"/>
      <c r="I185" s="118"/>
      <c r="J185" s="113"/>
      <c r="K185" s="113"/>
    </row>
    <row r="186" spans="2:11" ht="14.4" customHeight="1" x14ac:dyDescent="0.25">
      <c r="B186" s="113"/>
      <c r="C186" s="113"/>
      <c r="D186" s="113"/>
      <c r="E186" s="117"/>
      <c r="F186" s="113"/>
      <c r="G186" s="113"/>
      <c r="H186" s="113"/>
      <c r="I186" s="118"/>
      <c r="J186" s="113"/>
      <c r="K186" s="113"/>
    </row>
    <row r="187" spans="2:11" ht="14.4" customHeight="1" x14ac:dyDescent="0.25">
      <c r="B187" s="113"/>
      <c r="C187" s="113"/>
      <c r="D187" s="113"/>
      <c r="E187" s="117"/>
      <c r="F187" s="113"/>
      <c r="G187" s="113"/>
      <c r="H187" s="113"/>
      <c r="I187" s="118"/>
      <c r="J187" s="113"/>
      <c r="K187" s="113"/>
    </row>
    <row r="188" spans="2:11" ht="14.4" customHeight="1" x14ac:dyDescent="0.25">
      <c r="B188" s="113"/>
      <c r="C188" s="113"/>
      <c r="D188" s="113"/>
      <c r="E188" s="117"/>
      <c r="F188" s="113"/>
      <c r="G188" s="113"/>
      <c r="H188" s="113"/>
      <c r="I188" s="118"/>
      <c r="J188" s="113"/>
      <c r="K188" s="113"/>
    </row>
    <row r="189" spans="2:11" ht="14.4" customHeight="1" x14ac:dyDescent="0.25">
      <c r="B189" s="113"/>
      <c r="C189" s="113"/>
      <c r="D189" s="113"/>
      <c r="E189" s="117"/>
      <c r="F189" s="113"/>
      <c r="G189" s="113"/>
      <c r="H189" s="113"/>
      <c r="I189" s="118"/>
      <c r="J189" s="113"/>
      <c r="K189" s="113"/>
    </row>
    <row r="190" spans="2:11" ht="14.4" customHeight="1" x14ac:dyDescent="0.25">
      <c r="B190" s="113"/>
      <c r="C190" s="113"/>
      <c r="D190" s="113"/>
      <c r="E190" s="117"/>
      <c r="F190" s="113"/>
      <c r="G190" s="113"/>
      <c r="H190" s="113"/>
      <c r="I190" s="118"/>
      <c r="J190" s="113"/>
      <c r="K190" s="113"/>
    </row>
    <row r="191" spans="2:11" ht="14.4" customHeight="1" x14ac:dyDescent="0.25">
      <c r="B191" s="113"/>
      <c r="C191" s="113"/>
      <c r="D191" s="113"/>
      <c r="E191" s="117"/>
      <c r="F191" s="113"/>
      <c r="G191" s="113"/>
      <c r="H191" s="113"/>
      <c r="I191" s="118"/>
      <c r="J191" s="113"/>
      <c r="K191" s="113"/>
    </row>
    <row r="192" spans="2:11" ht="14.4" customHeight="1" x14ac:dyDescent="0.25">
      <c r="B192" s="113"/>
      <c r="C192" s="113"/>
      <c r="D192" s="113"/>
      <c r="E192" s="117"/>
      <c r="F192" s="113"/>
      <c r="G192" s="113"/>
      <c r="H192" s="113"/>
      <c r="I192" s="118"/>
      <c r="J192" s="113"/>
      <c r="K192" s="113"/>
    </row>
    <row r="193" spans="2:11" ht="14.4" customHeight="1" x14ac:dyDescent="0.25">
      <c r="B193" s="113"/>
      <c r="C193" s="113"/>
      <c r="D193" s="113"/>
      <c r="E193" s="117"/>
      <c r="F193" s="113"/>
      <c r="G193" s="113"/>
      <c r="H193" s="113"/>
      <c r="I193" s="118"/>
      <c r="J193" s="113"/>
      <c r="K193" s="113"/>
    </row>
    <row r="194" spans="2:11" ht="14.4" customHeight="1" x14ac:dyDescent="0.25">
      <c r="B194" s="113"/>
      <c r="C194" s="113"/>
      <c r="D194" s="113"/>
      <c r="E194" s="117"/>
      <c r="F194" s="113"/>
      <c r="G194" s="113"/>
      <c r="H194" s="113"/>
      <c r="I194" s="118"/>
      <c r="J194" s="113"/>
      <c r="K194" s="113"/>
    </row>
    <row r="195" spans="2:11" ht="14.4" customHeight="1" x14ac:dyDescent="0.25">
      <c r="B195" s="113"/>
      <c r="C195" s="113"/>
      <c r="D195" s="113"/>
      <c r="E195" s="117"/>
      <c r="F195" s="113"/>
      <c r="G195" s="113"/>
      <c r="H195" s="113"/>
      <c r="I195" s="118"/>
      <c r="J195" s="113"/>
      <c r="K195" s="113"/>
    </row>
    <row r="196" spans="2:11" ht="14.4" customHeight="1" x14ac:dyDescent="0.25">
      <c r="B196" s="113"/>
      <c r="C196" s="113"/>
      <c r="D196" s="113"/>
      <c r="E196" s="117"/>
      <c r="F196" s="113"/>
      <c r="G196" s="113"/>
      <c r="H196" s="113"/>
      <c r="I196" s="118"/>
      <c r="J196" s="113"/>
      <c r="K196" s="113"/>
    </row>
    <row r="197" spans="2:11" ht="14.4" customHeight="1" x14ac:dyDescent="0.25">
      <c r="B197" s="113"/>
      <c r="C197" s="113"/>
      <c r="D197" s="113"/>
      <c r="E197" s="117"/>
      <c r="F197" s="113"/>
      <c r="G197" s="113"/>
      <c r="H197" s="113"/>
      <c r="I197" s="118"/>
      <c r="J197" s="113"/>
      <c r="K197" s="113"/>
    </row>
    <row r="198" spans="2:11" ht="14.4" customHeight="1" x14ac:dyDescent="0.25">
      <c r="B198" s="113"/>
      <c r="C198" s="113"/>
      <c r="D198" s="113"/>
      <c r="E198" s="117"/>
      <c r="F198" s="113"/>
      <c r="G198" s="113"/>
      <c r="H198" s="113"/>
      <c r="I198" s="118"/>
      <c r="J198" s="113"/>
      <c r="K198" s="113"/>
    </row>
    <row r="199" spans="2:11" ht="14.4" customHeight="1" x14ac:dyDescent="0.25">
      <c r="B199" s="113"/>
      <c r="C199" s="113"/>
      <c r="D199" s="113"/>
      <c r="E199" s="117"/>
      <c r="F199" s="113"/>
      <c r="G199" s="113"/>
      <c r="H199" s="113"/>
      <c r="I199" s="118"/>
      <c r="J199" s="113"/>
      <c r="K199" s="113"/>
    </row>
    <row r="200" spans="2:11" ht="14.4" customHeight="1" x14ac:dyDescent="0.25">
      <c r="B200" s="113"/>
      <c r="C200" s="113"/>
      <c r="D200" s="113"/>
      <c r="E200" s="117"/>
      <c r="F200" s="113"/>
      <c r="G200" s="113"/>
      <c r="H200" s="113"/>
      <c r="I200" s="118"/>
      <c r="J200" s="113"/>
      <c r="K200" s="113"/>
    </row>
    <row r="201" spans="2:11" ht="14.4" customHeight="1" x14ac:dyDescent="0.25">
      <c r="B201" s="113"/>
      <c r="C201" s="113"/>
      <c r="D201" s="113"/>
      <c r="E201" s="117"/>
      <c r="F201" s="113"/>
      <c r="G201" s="113"/>
      <c r="H201" s="113"/>
      <c r="I201" s="118"/>
      <c r="J201" s="113"/>
      <c r="K201" s="113"/>
    </row>
    <row r="202" spans="2:11" ht="14.4" customHeight="1" x14ac:dyDescent="0.25">
      <c r="B202" s="113"/>
      <c r="C202" s="113"/>
      <c r="D202" s="113"/>
      <c r="E202" s="117"/>
      <c r="F202" s="113"/>
      <c r="G202" s="113"/>
      <c r="H202" s="113"/>
      <c r="I202" s="118"/>
      <c r="J202" s="113"/>
      <c r="K202" s="113"/>
    </row>
    <row r="203" spans="2:11" ht="14.4" customHeight="1" x14ac:dyDescent="0.25">
      <c r="B203" s="113"/>
      <c r="C203" s="113"/>
      <c r="D203" s="113"/>
      <c r="E203" s="117"/>
      <c r="F203" s="113"/>
      <c r="G203" s="113"/>
      <c r="H203" s="113"/>
      <c r="I203" s="118"/>
      <c r="J203" s="113"/>
      <c r="K203" s="113"/>
    </row>
    <row r="204" spans="2:11" ht="14.4" customHeight="1" x14ac:dyDescent="0.25">
      <c r="B204" s="113"/>
      <c r="C204" s="113"/>
      <c r="D204" s="113"/>
      <c r="E204" s="117"/>
      <c r="F204" s="113"/>
      <c r="G204" s="113"/>
      <c r="H204" s="113"/>
      <c r="I204" s="118"/>
      <c r="J204" s="113"/>
      <c r="K204" s="113"/>
    </row>
    <row r="205" spans="2:11" ht="14.4" customHeight="1" x14ac:dyDescent="0.25">
      <c r="B205" s="113"/>
      <c r="C205" s="113"/>
      <c r="D205" s="113"/>
      <c r="E205" s="117"/>
      <c r="F205" s="113"/>
      <c r="G205" s="113"/>
      <c r="H205" s="113"/>
      <c r="I205" s="118"/>
      <c r="J205" s="113"/>
      <c r="K205" s="113"/>
    </row>
    <row r="206" spans="2:11" ht="14.4" customHeight="1" x14ac:dyDescent="0.25">
      <c r="B206" s="113"/>
      <c r="C206" s="113"/>
      <c r="D206" s="113"/>
      <c r="E206" s="117"/>
      <c r="F206" s="113"/>
      <c r="G206" s="113"/>
      <c r="H206" s="113"/>
      <c r="I206" s="118"/>
      <c r="J206" s="113"/>
      <c r="K206" s="113"/>
    </row>
    <row r="207" spans="2:11" ht="14.4" customHeight="1" x14ac:dyDescent="0.25">
      <c r="B207" s="113"/>
      <c r="C207" s="113"/>
      <c r="D207" s="113"/>
      <c r="E207" s="117"/>
      <c r="F207" s="113"/>
      <c r="G207" s="113"/>
      <c r="H207" s="113"/>
      <c r="I207" s="118"/>
      <c r="J207" s="113"/>
      <c r="K207" s="113"/>
    </row>
    <row r="208" spans="2:11" ht="14.4" customHeight="1" x14ac:dyDescent="0.25">
      <c r="B208" s="113"/>
      <c r="C208" s="113"/>
      <c r="D208" s="113"/>
      <c r="E208" s="117"/>
      <c r="F208" s="113"/>
      <c r="G208" s="113"/>
      <c r="H208" s="113"/>
      <c r="I208" s="118"/>
      <c r="J208" s="113"/>
      <c r="K208" s="113"/>
    </row>
    <row r="209" spans="2:11" ht="14.4" customHeight="1" x14ac:dyDescent="0.25">
      <c r="B209" s="113"/>
      <c r="C209" s="113"/>
      <c r="D209" s="113"/>
      <c r="E209" s="117"/>
      <c r="F209" s="113"/>
      <c r="G209" s="113"/>
      <c r="H209" s="113"/>
      <c r="I209" s="118"/>
      <c r="J209" s="113"/>
      <c r="K209" s="113"/>
    </row>
    <row r="210" spans="2:11" ht="14.4" customHeight="1" x14ac:dyDescent="0.25">
      <c r="B210" s="113"/>
      <c r="C210" s="113"/>
      <c r="D210" s="113"/>
      <c r="E210" s="117"/>
      <c r="F210" s="113"/>
      <c r="G210" s="113"/>
      <c r="H210" s="113"/>
      <c r="I210" s="118"/>
      <c r="J210" s="113"/>
      <c r="K210" s="113"/>
    </row>
    <row r="211" spans="2:11" ht="14.4" customHeight="1" x14ac:dyDescent="0.25">
      <c r="B211" s="113"/>
      <c r="C211" s="113"/>
      <c r="D211" s="113"/>
      <c r="E211" s="117"/>
      <c r="F211" s="113"/>
      <c r="G211" s="113"/>
      <c r="H211" s="113"/>
      <c r="I211" s="118"/>
      <c r="J211" s="113"/>
      <c r="K211" s="113"/>
    </row>
    <row r="212" spans="2:11" ht="14.4" customHeight="1" x14ac:dyDescent="0.25">
      <c r="B212" s="113"/>
      <c r="C212" s="113"/>
      <c r="D212" s="113"/>
      <c r="E212" s="117"/>
      <c r="F212" s="113"/>
      <c r="G212" s="113"/>
      <c r="H212" s="113"/>
      <c r="I212" s="118"/>
      <c r="J212" s="113"/>
      <c r="K212" s="113"/>
    </row>
    <row r="213" spans="2:11" ht="14.4" customHeight="1" x14ac:dyDescent="0.25">
      <c r="B213" s="113"/>
      <c r="C213" s="113"/>
      <c r="D213" s="113"/>
      <c r="E213" s="117"/>
      <c r="F213" s="113"/>
      <c r="G213" s="113"/>
      <c r="H213" s="113"/>
      <c r="I213" s="118"/>
      <c r="J213" s="113"/>
      <c r="K213" s="113"/>
    </row>
    <row r="214" spans="2:11" ht="14.4" customHeight="1" x14ac:dyDescent="0.25">
      <c r="B214" s="113"/>
      <c r="C214" s="113"/>
      <c r="D214" s="113"/>
      <c r="E214" s="117"/>
      <c r="F214" s="113"/>
      <c r="G214" s="113"/>
      <c r="H214" s="113"/>
      <c r="I214" s="118"/>
      <c r="J214" s="113"/>
      <c r="K214" s="113"/>
    </row>
    <row r="215" spans="2:11" ht="14.4" customHeight="1" x14ac:dyDescent="0.25">
      <c r="B215" s="113"/>
      <c r="C215" s="113"/>
      <c r="D215" s="113"/>
      <c r="E215" s="117"/>
      <c r="F215" s="113"/>
      <c r="G215" s="113"/>
      <c r="H215" s="113"/>
      <c r="I215" s="118"/>
      <c r="J215" s="113"/>
      <c r="K215" s="113"/>
    </row>
    <row r="216" spans="2:11" ht="14.4" customHeight="1" x14ac:dyDescent="0.25">
      <c r="B216" s="113"/>
      <c r="C216" s="113"/>
      <c r="D216" s="113"/>
      <c r="E216" s="117"/>
      <c r="F216" s="113"/>
      <c r="G216" s="113"/>
      <c r="H216" s="113"/>
      <c r="I216" s="118"/>
      <c r="J216" s="113"/>
      <c r="K216" s="113"/>
    </row>
    <row r="217" spans="2:11" ht="14.4" customHeight="1" x14ac:dyDescent="0.25">
      <c r="B217" s="113"/>
      <c r="C217" s="113"/>
      <c r="D217" s="113"/>
      <c r="E217" s="117"/>
      <c r="F217" s="113"/>
      <c r="G217" s="113"/>
      <c r="H217" s="113"/>
      <c r="I217" s="118"/>
      <c r="J217" s="113"/>
      <c r="K217" s="113"/>
    </row>
    <row r="218" spans="2:11" ht="14.4" customHeight="1" x14ac:dyDescent="0.25">
      <c r="B218" s="113"/>
      <c r="C218" s="113"/>
      <c r="D218" s="113"/>
      <c r="E218" s="117"/>
      <c r="F218" s="113"/>
      <c r="G218" s="113"/>
      <c r="H218" s="113"/>
      <c r="I218" s="118"/>
      <c r="J218" s="113"/>
      <c r="K218" s="113"/>
    </row>
    <row r="219" spans="2:11" ht="14.4" customHeight="1" x14ac:dyDescent="0.25">
      <c r="B219" s="113"/>
      <c r="C219" s="113"/>
      <c r="D219" s="113"/>
      <c r="E219" s="117"/>
      <c r="F219" s="113"/>
      <c r="G219" s="113"/>
      <c r="H219" s="113"/>
      <c r="I219" s="118"/>
      <c r="J219" s="113"/>
      <c r="K219" s="113"/>
    </row>
    <row r="220" spans="2:11" ht="14.4" customHeight="1" x14ac:dyDescent="0.25">
      <c r="B220" s="113"/>
      <c r="C220" s="113"/>
      <c r="D220" s="113"/>
      <c r="E220" s="117"/>
      <c r="F220" s="113"/>
      <c r="G220" s="113"/>
      <c r="H220" s="113"/>
      <c r="I220" s="118"/>
      <c r="J220" s="113"/>
      <c r="K220" s="113"/>
    </row>
    <row r="221" spans="2:11" ht="14.4" customHeight="1" x14ac:dyDescent="0.25">
      <c r="B221" s="113"/>
      <c r="C221" s="113"/>
      <c r="D221" s="113"/>
      <c r="E221" s="117"/>
      <c r="F221" s="113"/>
      <c r="G221" s="113"/>
      <c r="H221" s="113"/>
      <c r="I221" s="118"/>
      <c r="J221" s="113"/>
      <c r="K221" s="113"/>
    </row>
    <row r="222" spans="2:11" ht="14.4" customHeight="1" x14ac:dyDescent="0.25">
      <c r="B222" s="113"/>
      <c r="C222" s="113"/>
      <c r="D222" s="113"/>
      <c r="E222" s="117"/>
      <c r="F222" s="113"/>
      <c r="G222" s="113"/>
      <c r="H222" s="113"/>
      <c r="I222" s="118"/>
      <c r="J222" s="113"/>
      <c r="K222" s="113"/>
    </row>
    <row r="223" spans="2:11" ht="14.4" customHeight="1" x14ac:dyDescent="0.25">
      <c r="B223" s="113"/>
      <c r="C223" s="113"/>
      <c r="D223" s="113"/>
      <c r="E223" s="117"/>
      <c r="F223" s="113"/>
      <c r="G223" s="113"/>
      <c r="H223" s="113"/>
      <c r="I223" s="118"/>
      <c r="J223" s="113"/>
      <c r="K223" s="113"/>
    </row>
    <row r="224" spans="2:11" ht="14.4" customHeight="1" x14ac:dyDescent="0.25">
      <c r="B224" s="113"/>
      <c r="C224" s="113"/>
      <c r="D224" s="113"/>
      <c r="E224" s="117"/>
      <c r="F224" s="113"/>
      <c r="G224" s="113"/>
      <c r="H224" s="113"/>
      <c r="I224" s="118"/>
      <c r="J224" s="113"/>
      <c r="K224" s="113"/>
    </row>
    <row r="225" spans="2:11" ht="14.4" customHeight="1" x14ac:dyDescent="0.25">
      <c r="B225" s="113"/>
      <c r="C225" s="113"/>
      <c r="D225" s="113"/>
      <c r="E225" s="117"/>
      <c r="F225" s="113"/>
      <c r="G225" s="113"/>
      <c r="H225" s="113"/>
      <c r="I225" s="118"/>
      <c r="J225" s="113"/>
      <c r="K225" s="113"/>
    </row>
    <row r="226" spans="2:11" ht="14.4" customHeight="1" x14ac:dyDescent="0.25">
      <c r="B226" s="113"/>
      <c r="C226" s="113"/>
      <c r="D226" s="113"/>
      <c r="E226" s="117"/>
      <c r="F226" s="113"/>
      <c r="G226" s="113"/>
      <c r="H226" s="113"/>
      <c r="I226" s="118"/>
      <c r="J226" s="113"/>
      <c r="K226" s="113"/>
    </row>
    <row r="227" spans="2:11" ht="14.4" customHeight="1" x14ac:dyDescent="0.25">
      <c r="B227" s="113"/>
      <c r="C227" s="113"/>
      <c r="D227" s="113"/>
      <c r="E227" s="117"/>
      <c r="F227" s="113"/>
      <c r="G227" s="113"/>
      <c r="H227" s="113"/>
      <c r="I227" s="118"/>
      <c r="J227" s="113"/>
      <c r="K227" s="113"/>
    </row>
    <row r="228" spans="2:11" ht="14.4" customHeight="1" x14ac:dyDescent="0.25">
      <c r="B228" s="113"/>
      <c r="C228" s="113"/>
      <c r="D228" s="113"/>
      <c r="E228" s="117"/>
      <c r="F228" s="113"/>
      <c r="G228" s="113"/>
      <c r="H228" s="113"/>
      <c r="I228" s="118"/>
      <c r="J228" s="113"/>
      <c r="K228" s="113"/>
    </row>
    <row r="229" spans="2:11" ht="14.4" customHeight="1" x14ac:dyDescent="0.25">
      <c r="B229" s="113"/>
      <c r="C229" s="113"/>
      <c r="D229" s="113"/>
      <c r="E229" s="117"/>
      <c r="F229" s="113"/>
      <c r="G229" s="113"/>
      <c r="H229" s="113"/>
      <c r="I229" s="118"/>
      <c r="J229" s="113"/>
      <c r="K229" s="113"/>
    </row>
    <row r="230" spans="2:11" ht="14.4" customHeight="1" x14ac:dyDescent="0.25">
      <c r="B230" s="113"/>
      <c r="C230" s="113"/>
      <c r="D230" s="113"/>
      <c r="E230" s="117"/>
      <c r="F230" s="113"/>
      <c r="G230" s="113"/>
      <c r="H230" s="113"/>
      <c r="I230" s="118"/>
      <c r="J230" s="113"/>
      <c r="K230" s="113"/>
    </row>
    <row r="231" spans="2:11" ht="14.4" customHeight="1" x14ac:dyDescent="0.25">
      <c r="B231" s="113"/>
      <c r="C231" s="113"/>
      <c r="D231" s="113"/>
      <c r="E231" s="117"/>
      <c r="F231" s="113"/>
      <c r="G231" s="113"/>
      <c r="H231" s="113"/>
      <c r="I231" s="118"/>
      <c r="J231" s="113"/>
      <c r="K231" s="113"/>
    </row>
    <row r="232" spans="2:11" ht="14.4" customHeight="1" x14ac:dyDescent="0.25">
      <c r="B232" s="113"/>
      <c r="C232" s="113"/>
      <c r="D232" s="113"/>
      <c r="E232" s="117"/>
      <c r="F232" s="113"/>
      <c r="G232" s="113"/>
      <c r="H232" s="113"/>
      <c r="I232" s="118"/>
      <c r="J232" s="113"/>
      <c r="K232" s="113"/>
    </row>
    <row r="233" spans="2:11" ht="14.4" customHeight="1" x14ac:dyDescent="0.25">
      <c r="B233" s="113"/>
      <c r="C233" s="113"/>
      <c r="D233" s="113"/>
      <c r="E233" s="117"/>
      <c r="F233" s="113"/>
      <c r="G233" s="113"/>
      <c r="H233" s="113"/>
      <c r="I233" s="118"/>
      <c r="J233" s="113"/>
      <c r="K233" s="113"/>
    </row>
    <row r="234" spans="2:11" ht="14.4" customHeight="1" x14ac:dyDescent="0.25">
      <c r="B234" s="113"/>
      <c r="C234" s="113"/>
      <c r="D234" s="113"/>
      <c r="E234" s="117"/>
      <c r="F234" s="113"/>
      <c r="G234" s="113"/>
      <c r="H234" s="113"/>
      <c r="I234" s="118"/>
      <c r="J234" s="113"/>
      <c r="K234" s="113"/>
    </row>
    <row r="235" spans="2:11" ht="14.4" customHeight="1" x14ac:dyDescent="0.25">
      <c r="B235" s="113"/>
      <c r="C235" s="113"/>
      <c r="D235" s="113"/>
      <c r="E235" s="117"/>
      <c r="F235" s="113"/>
      <c r="G235" s="113"/>
      <c r="H235" s="113"/>
      <c r="I235" s="118"/>
      <c r="J235" s="113"/>
      <c r="K235" s="113"/>
    </row>
    <row r="236" spans="2:11" ht="14.4" customHeight="1" x14ac:dyDescent="0.25">
      <c r="B236" s="113"/>
      <c r="C236" s="113"/>
      <c r="D236" s="113"/>
      <c r="E236" s="117"/>
      <c r="F236" s="113"/>
      <c r="G236" s="113"/>
      <c r="H236" s="113"/>
      <c r="I236" s="118"/>
      <c r="J236" s="113"/>
      <c r="K236" s="113"/>
    </row>
    <row r="237" spans="2:11" ht="14.4" customHeight="1" x14ac:dyDescent="0.25">
      <c r="B237" s="113"/>
      <c r="C237" s="113"/>
      <c r="D237" s="113"/>
      <c r="E237" s="117"/>
      <c r="F237" s="113"/>
      <c r="G237" s="113"/>
      <c r="H237" s="113"/>
      <c r="I237" s="118"/>
      <c r="J237" s="113"/>
      <c r="K237" s="113"/>
    </row>
    <row r="238" spans="2:11" ht="14.4" customHeight="1" x14ac:dyDescent="0.25">
      <c r="B238" s="113"/>
      <c r="C238" s="113"/>
      <c r="D238" s="113"/>
      <c r="E238" s="117"/>
      <c r="F238" s="113"/>
      <c r="G238" s="113"/>
      <c r="H238" s="113"/>
      <c r="I238" s="118"/>
      <c r="J238" s="113"/>
      <c r="K238" s="113"/>
    </row>
    <row r="239" spans="2:11" ht="14.4" customHeight="1" x14ac:dyDescent="0.25">
      <c r="B239" s="113"/>
      <c r="C239" s="113"/>
      <c r="D239" s="113"/>
      <c r="E239" s="117"/>
      <c r="F239" s="113"/>
      <c r="G239" s="113"/>
      <c r="H239" s="113"/>
      <c r="I239" s="118"/>
      <c r="J239" s="113"/>
      <c r="K239" s="113"/>
    </row>
    <row r="240" spans="2:11" ht="14.4" customHeight="1" x14ac:dyDescent="0.25">
      <c r="B240" s="113"/>
      <c r="C240" s="113"/>
      <c r="D240" s="113"/>
      <c r="E240" s="117"/>
      <c r="F240" s="113"/>
      <c r="G240" s="113"/>
      <c r="H240" s="113"/>
      <c r="I240" s="118"/>
      <c r="J240" s="113"/>
      <c r="K240" s="113"/>
    </row>
    <row r="241" spans="2:11" ht="14.4" customHeight="1" x14ac:dyDescent="0.25">
      <c r="B241" s="113"/>
      <c r="C241" s="113"/>
      <c r="D241" s="113"/>
      <c r="E241" s="117"/>
      <c r="F241" s="113"/>
      <c r="G241" s="113"/>
      <c r="H241" s="113"/>
      <c r="I241" s="118"/>
      <c r="J241" s="113"/>
      <c r="K241" s="113"/>
    </row>
    <row r="242" spans="2:11" ht="14.4" customHeight="1" x14ac:dyDescent="0.25">
      <c r="B242" s="113"/>
      <c r="C242" s="113"/>
      <c r="D242" s="113"/>
      <c r="E242" s="117"/>
      <c r="F242" s="113"/>
      <c r="G242" s="113"/>
      <c r="H242" s="113"/>
      <c r="I242" s="118"/>
      <c r="J242" s="113"/>
      <c r="K242" s="113"/>
    </row>
    <row r="243" spans="2:11" ht="14.4" customHeight="1" x14ac:dyDescent="0.25">
      <c r="B243" s="113"/>
      <c r="C243" s="113"/>
      <c r="D243" s="113"/>
      <c r="E243" s="117"/>
      <c r="F243" s="113"/>
      <c r="G243" s="113"/>
      <c r="H243" s="113"/>
      <c r="I243" s="118"/>
      <c r="J243" s="113"/>
      <c r="K243" s="113"/>
    </row>
    <row r="244" spans="2:11" ht="14.4" customHeight="1" x14ac:dyDescent="0.25">
      <c r="B244" s="113"/>
      <c r="C244" s="113"/>
      <c r="D244" s="113"/>
      <c r="E244" s="117"/>
      <c r="F244" s="113"/>
      <c r="G244" s="113"/>
      <c r="H244" s="113"/>
      <c r="I244" s="118"/>
      <c r="J244" s="113"/>
      <c r="K244" s="113"/>
    </row>
    <row r="245" spans="2:11" ht="14.4" customHeight="1" x14ac:dyDescent="0.25">
      <c r="B245" s="113"/>
      <c r="C245" s="113"/>
      <c r="D245" s="113"/>
      <c r="E245" s="117"/>
      <c r="F245" s="113"/>
      <c r="G245" s="113"/>
      <c r="H245" s="113"/>
      <c r="I245" s="118"/>
      <c r="J245" s="113"/>
      <c r="K245" s="113"/>
    </row>
    <row r="246" spans="2:11" ht="14.4" customHeight="1" x14ac:dyDescent="0.25">
      <c r="B246" s="113"/>
      <c r="C246" s="113"/>
      <c r="D246" s="113"/>
      <c r="E246" s="117"/>
      <c r="F246" s="113"/>
      <c r="G246" s="113"/>
      <c r="H246" s="113"/>
      <c r="I246" s="118"/>
      <c r="J246" s="113"/>
      <c r="K246" s="113"/>
    </row>
    <row r="247" spans="2:11" ht="14.4" customHeight="1" x14ac:dyDescent="0.25">
      <c r="B247" s="113"/>
      <c r="C247" s="113"/>
      <c r="D247" s="113"/>
      <c r="E247" s="117"/>
      <c r="F247" s="113"/>
      <c r="G247" s="113"/>
      <c r="H247" s="113"/>
      <c r="I247" s="118"/>
      <c r="J247" s="113"/>
      <c r="K247" s="113"/>
    </row>
    <row r="248" spans="2:11" ht="14.4" customHeight="1" x14ac:dyDescent="0.25">
      <c r="B248" s="113"/>
      <c r="C248" s="113"/>
      <c r="D248" s="113"/>
      <c r="E248" s="117"/>
      <c r="F248" s="113"/>
      <c r="G248" s="113"/>
      <c r="H248" s="113"/>
      <c r="I248" s="118"/>
      <c r="J248" s="113"/>
      <c r="K248" s="113"/>
    </row>
    <row r="249" spans="2:11" ht="14.4" customHeight="1" x14ac:dyDescent="0.25">
      <c r="B249" s="113"/>
      <c r="C249" s="113"/>
      <c r="D249" s="113"/>
      <c r="E249" s="117"/>
      <c r="F249" s="113"/>
      <c r="G249" s="113"/>
      <c r="H249" s="113"/>
      <c r="I249" s="118"/>
      <c r="J249" s="113"/>
      <c r="K249" s="113"/>
    </row>
    <row r="250" spans="2:11" ht="14.4" customHeight="1" x14ac:dyDescent="0.25">
      <c r="B250" s="113"/>
      <c r="C250" s="113"/>
      <c r="D250" s="113"/>
      <c r="E250" s="117"/>
      <c r="F250" s="113"/>
      <c r="G250" s="113"/>
      <c r="H250" s="113"/>
      <c r="I250" s="118"/>
      <c r="J250" s="113"/>
      <c r="K250" s="113"/>
    </row>
    <row r="251" spans="2:11" ht="14.4" customHeight="1" x14ac:dyDescent="0.25">
      <c r="B251" s="113"/>
      <c r="C251" s="113"/>
      <c r="D251" s="113"/>
      <c r="E251" s="117"/>
      <c r="F251" s="113"/>
      <c r="G251" s="113"/>
      <c r="H251" s="113"/>
      <c r="I251" s="118"/>
      <c r="J251" s="113"/>
      <c r="K251" s="113"/>
    </row>
    <row r="252" spans="2:11" ht="14.4" customHeight="1" x14ac:dyDescent="0.25">
      <c r="B252" s="113"/>
      <c r="C252" s="113"/>
      <c r="D252" s="113"/>
      <c r="E252" s="117"/>
      <c r="F252" s="113"/>
      <c r="G252" s="113"/>
      <c r="H252" s="113"/>
      <c r="I252" s="118"/>
      <c r="J252" s="113"/>
      <c r="K252" s="113"/>
    </row>
    <row r="253" spans="2:11" ht="14.4" customHeight="1" x14ac:dyDescent="0.25">
      <c r="B253" s="113"/>
      <c r="C253" s="113"/>
      <c r="D253" s="113"/>
      <c r="E253" s="117"/>
      <c r="F253" s="113"/>
      <c r="G253" s="113"/>
      <c r="H253" s="113"/>
      <c r="I253" s="118"/>
      <c r="J253" s="113"/>
      <c r="K253" s="113"/>
    </row>
    <row r="254" spans="2:11" ht="14.4" customHeight="1" x14ac:dyDescent="0.25">
      <c r="B254" s="113"/>
      <c r="C254" s="113"/>
      <c r="D254" s="113"/>
      <c r="E254" s="117"/>
      <c r="F254" s="113"/>
      <c r="G254" s="113"/>
      <c r="H254" s="113"/>
      <c r="I254" s="118"/>
      <c r="J254" s="113"/>
      <c r="K254" s="113"/>
    </row>
    <row r="255" spans="2:11" ht="14.4" customHeight="1" x14ac:dyDescent="0.25">
      <c r="B255" s="113"/>
      <c r="C255" s="113"/>
      <c r="D255" s="113"/>
      <c r="E255" s="117"/>
      <c r="F255" s="113"/>
      <c r="G255" s="113"/>
      <c r="H255" s="113"/>
      <c r="I255" s="118"/>
      <c r="J255" s="113"/>
      <c r="K255" s="113"/>
    </row>
    <row r="256" spans="2:11" ht="14.4" customHeight="1" x14ac:dyDescent="0.25">
      <c r="B256" s="113"/>
      <c r="C256" s="113"/>
      <c r="D256" s="113"/>
      <c r="E256" s="117"/>
      <c r="F256" s="113"/>
      <c r="G256" s="113"/>
      <c r="H256" s="113"/>
      <c r="I256" s="118"/>
      <c r="J256" s="113"/>
      <c r="K256" s="113"/>
    </row>
    <row r="257" spans="2:11" ht="14.4" customHeight="1" x14ac:dyDescent="0.25">
      <c r="B257" s="113"/>
      <c r="C257" s="113"/>
      <c r="D257" s="113"/>
      <c r="E257" s="117"/>
      <c r="F257" s="113"/>
      <c r="G257" s="113"/>
      <c r="H257" s="113"/>
      <c r="I257" s="118"/>
      <c r="J257" s="113"/>
      <c r="K257" s="113"/>
    </row>
    <row r="258" spans="2:11" ht="14.4" customHeight="1" x14ac:dyDescent="0.25">
      <c r="B258" s="113"/>
      <c r="C258" s="113"/>
      <c r="D258" s="113"/>
      <c r="E258" s="117"/>
      <c r="F258" s="113"/>
      <c r="G258" s="113"/>
      <c r="H258" s="113"/>
      <c r="I258" s="118"/>
      <c r="J258" s="113"/>
      <c r="K258" s="113"/>
    </row>
    <row r="259" spans="2:11" ht="14.4" customHeight="1" x14ac:dyDescent="0.25">
      <c r="B259" s="113"/>
      <c r="C259" s="113"/>
      <c r="D259" s="113"/>
      <c r="E259" s="117"/>
      <c r="F259" s="113"/>
      <c r="G259" s="113"/>
      <c r="H259" s="113"/>
      <c r="I259" s="118"/>
      <c r="J259" s="113"/>
      <c r="K259" s="113"/>
    </row>
    <row r="260" spans="2:11" ht="14.4" customHeight="1" x14ac:dyDescent="0.25">
      <c r="B260" s="113"/>
      <c r="C260" s="113"/>
      <c r="D260" s="113"/>
      <c r="E260" s="117"/>
      <c r="F260" s="113"/>
      <c r="G260" s="113"/>
      <c r="H260" s="113"/>
      <c r="I260" s="118"/>
      <c r="J260" s="113"/>
      <c r="K260" s="113"/>
    </row>
    <row r="261" spans="2:11" ht="14.4" customHeight="1" x14ac:dyDescent="0.25">
      <c r="B261" s="113"/>
      <c r="C261" s="113"/>
      <c r="D261" s="113"/>
      <c r="E261" s="117"/>
      <c r="F261" s="113"/>
      <c r="G261" s="113"/>
      <c r="H261" s="113"/>
      <c r="I261" s="118"/>
      <c r="J261" s="113"/>
      <c r="K261" s="113"/>
    </row>
    <row r="262" spans="2:11" ht="14.4" customHeight="1" x14ac:dyDescent="0.25">
      <c r="B262" s="113"/>
      <c r="C262" s="113"/>
      <c r="D262" s="113"/>
      <c r="E262" s="117"/>
      <c r="F262" s="113"/>
      <c r="G262" s="113"/>
      <c r="H262" s="113"/>
      <c r="I262" s="118"/>
      <c r="J262" s="113"/>
      <c r="K262" s="113"/>
    </row>
    <row r="263" spans="2:11" ht="14.4" customHeight="1" x14ac:dyDescent="0.25">
      <c r="B263" s="113"/>
      <c r="C263" s="113"/>
      <c r="D263" s="113"/>
      <c r="E263" s="117"/>
      <c r="F263" s="113"/>
      <c r="G263" s="113"/>
      <c r="H263" s="113"/>
      <c r="I263" s="118"/>
      <c r="J263" s="113"/>
      <c r="K263" s="113"/>
    </row>
    <row r="264" spans="2:11" ht="14.4" customHeight="1" x14ac:dyDescent="0.25">
      <c r="B264" s="113"/>
      <c r="C264" s="113"/>
      <c r="D264" s="113"/>
      <c r="E264" s="117"/>
      <c r="F264" s="113"/>
      <c r="G264" s="113"/>
      <c r="H264" s="113"/>
      <c r="I264" s="118"/>
      <c r="J264" s="113"/>
      <c r="K264" s="113"/>
    </row>
    <row r="265" spans="2:11" ht="14.4" customHeight="1" x14ac:dyDescent="0.25">
      <c r="B265" s="113"/>
      <c r="C265" s="113"/>
      <c r="D265" s="113"/>
      <c r="E265" s="117"/>
      <c r="F265" s="113"/>
      <c r="G265" s="113"/>
      <c r="H265" s="113"/>
      <c r="I265" s="118"/>
      <c r="J265" s="113"/>
      <c r="K265" s="113"/>
    </row>
    <row r="266" spans="2:11" ht="14.4" customHeight="1" x14ac:dyDescent="0.25">
      <c r="B266" s="113"/>
      <c r="C266" s="113"/>
      <c r="D266" s="113"/>
      <c r="E266" s="117"/>
      <c r="F266" s="113"/>
      <c r="G266" s="113"/>
      <c r="H266" s="113"/>
      <c r="I266" s="118"/>
      <c r="J266" s="113"/>
      <c r="K266" s="113"/>
    </row>
    <row r="267" spans="2:11" ht="14.4" customHeight="1" x14ac:dyDescent="0.25">
      <c r="B267" s="113"/>
      <c r="C267" s="113"/>
      <c r="D267" s="113"/>
      <c r="E267" s="117"/>
      <c r="F267" s="113"/>
      <c r="G267" s="113"/>
      <c r="H267" s="113"/>
      <c r="I267" s="118"/>
      <c r="J267" s="113"/>
      <c r="K267" s="113"/>
    </row>
    <row r="268" spans="2:11" ht="14.4" customHeight="1" x14ac:dyDescent="0.25">
      <c r="B268" s="113"/>
      <c r="C268" s="113"/>
      <c r="D268" s="113"/>
      <c r="E268" s="117"/>
      <c r="F268" s="113"/>
      <c r="G268" s="113"/>
      <c r="H268" s="113"/>
      <c r="I268" s="118"/>
      <c r="J268" s="113"/>
      <c r="K268" s="113"/>
    </row>
    <row r="269" spans="2:11" ht="14.4" customHeight="1" x14ac:dyDescent="0.25">
      <c r="B269" s="113"/>
      <c r="C269" s="113"/>
      <c r="D269" s="113"/>
      <c r="E269" s="117"/>
      <c r="F269" s="113"/>
      <c r="G269" s="113"/>
      <c r="H269" s="113"/>
      <c r="I269" s="118"/>
      <c r="J269" s="113"/>
      <c r="K269" s="113"/>
    </row>
    <row r="270" spans="2:11" ht="14.4" customHeight="1" x14ac:dyDescent="0.25">
      <c r="B270" s="113"/>
      <c r="C270" s="113"/>
      <c r="D270" s="113"/>
      <c r="E270" s="117"/>
      <c r="F270" s="113"/>
      <c r="G270" s="113"/>
      <c r="H270" s="113"/>
      <c r="I270" s="118"/>
      <c r="J270" s="113"/>
      <c r="K270" s="113"/>
    </row>
    <row r="271" spans="2:11" ht="14.4" customHeight="1" x14ac:dyDescent="0.25">
      <c r="B271" s="113"/>
      <c r="C271" s="113"/>
      <c r="D271" s="113"/>
      <c r="E271" s="117"/>
      <c r="F271" s="113"/>
      <c r="G271" s="113"/>
      <c r="H271" s="113"/>
      <c r="I271" s="118"/>
      <c r="J271" s="113"/>
      <c r="K271" s="113"/>
    </row>
    <row r="272" spans="2:11" ht="14.4" customHeight="1" x14ac:dyDescent="0.25">
      <c r="B272" s="113"/>
      <c r="C272" s="113"/>
      <c r="D272" s="113"/>
      <c r="E272" s="117"/>
      <c r="F272" s="113"/>
      <c r="G272" s="113"/>
      <c r="H272" s="113"/>
      <c r="I272" s="118"/>
      <c r="J272" s="113"/>
      <c r="K272" s="113"/>
    </row>
    <row r="273" spans="2:11" ht="14.4" customHeight="1" x14ac:dyDescent="0.25">
      <c r="B273" s="113"/>
      <c r="C273" s="113"/>
      <c r="D273" s="113"/>
      <c r="E273" s="117"/>
      <c r="F273" s="113"/>
      <c r="G273" s="113"/>
      <c r="H273" s="113"/>
      <c r="I273" s="118"/>
      <c r="J273" s="113"/>
      <c r="K273" s="113"/>
    </row>
    <row r="274" spans="2:11" ht="14.4" customHeight="1" x14ac:dyDescent="0.25">
      <c r="B274" s="113"/>
      <c r="C274" s="113"/>
      <c r="D274" s="113"/>
      <c r="E274" s="117"/>
      <c r="F274" s="113"/>
      <c r="G274" s="113"/>
      <c r="H274" s="113"/>
      <c r="I274" s="118"/>
      <c r="J274" s="113"/>
      <c r="K274" s="113"/>
    </row>
    <row r="275" spans="2:11" ht="14.4" customHeight="1" x14ac:dyDescent="0.25">
      <c r="B275" s="113"/>
      <c r="C275" s="113"/>
      <c r="D275" s="113"/>
      <c r="E275" s="117"/>
      <c r="F275" s="113"/>
      <c r="G275" s="113"/>
      <c r="H275" s="113"/>
      <c r="I275" s="118"/>
      <c r="J275" s="113"/>
      <c r="K275" s="113"/>
    </row>
    <row r="276" spans="2:11" ht="14.4" customHeight="1" x14ac:dyDescent="0.25">
      <c r="B276" s="113"/>
      <c r="C276" s="113"/>
      <c r="D276" s="113"/>
      <c r="E276" s="117"/>
      <c r="F276" s="113"/>
      <c r="G276" s="113"/>
      <c r="H276" s="113"/>
      <c r="I276" s="118"/>
      <c r="J276" s="113"/>
      <c r="K276" s="113"/>
    </row>
    <row r="277" spans="2:11" ht="14.4" customHeight="1" x14ac:dyDescent="0.25">
      <c r="B277" s="113"/>
      <c r="C277" s="113"/>
      <c r="D277" s="113"/>
      <c r="E277" s="117"/>
      <c r="F277" s="113"/>
      <c r="G277" s="113"/>
      <c r="H277" s="113"/>
      <c r="I277" s="118"/>
      <c r="J277" s="113"/>
      <c r="K277" s="113"/>
    </row>
    <row r="278" spans="2:11" ht="14.4" customHeight="1" x14ac:dyDescent="0.25">
      <c r="B278" s="113"/>
      <c r="C278" s="113"/>
      <c r="D278" s="113"/>
      <c r="E278" s="117"/>
      <c r="F278" s="113"/>
      <c r="G278" s="113"/>
      <c r="H278" s="113"/>
      <c r="I278" s="118"/>
      <c r="J278" s="113"/>
      <c r="K278" s="113"/>
    </row>
    <row r="279" spans="2:11" ht="14.4" customHeight="1" x14ac:dyDescent="0.25">
      <c r="B279" s="113"/>
      <c r="C279" s="113"/>
      <c r="D279" s="113"/>
      <c r="E279" s="117"/>
      <c r="F279" s="113"/>
      <c r="G279" s="113"/>
      <c r="H279" s="113"/>
      <c r="I279" s="118"/>
      <c r="J279" s="113"/>
      <c r="K279" s="113"/>
    </row>
    <row r="280" spans="2:11" ht="14.4" customHeight="1" x14ac:dyDescent="0.25">
      <c r="B280" s="113"/>
      <c r="C280" s="113"/>
      <c r="D280" s="113"/>
      <c r="E280" s="117"/>
      <c r="F280" s="113"/>
      <c r="G280" s="113"/>
      <c r="H280" s="113"/>
      <c r="I280" s="118"/>
      <c r="J280" s="113"/>
      <c r="K280" s="113"/>
    </row>
    <row r="281" spans="2:11" ht="14.4" customHeight="1" x14ac:dyDescent="0.25">
      <c r="B281" s="113"/>
      <c r="C281" s="113"/>
      <c r="D281" s="113"/>
      <c r="E281" s="117"/>
      <c r="F281" s="113"/>
      <c r="G281" s="113"/>
      <c r="H281" s="113"/>
      <c r="I281" s="118"/>
      <c r="J281" s="113"/>
      <c r="K281" s="113"/>
    </row>
    <row r="282" spans="2:11" ht="14.4" customHeight="1" x14ac:dyDescent="0.25">
      <c r="B282" s="113"/>
      <c r="C282" s="113"/>
      <c r="D282" s="113"/>
      <c r="E282" s="117"/>
      <c r="F282" s="113"/>
      <c r="G282" s="113"/>
      <c r="H282" s="113"/>
      <c r="I282" s="118"/>
      <c r="J282" s="113"/>
      <c r="K282" s="113"/>
    </row>
    <row r="283" spans="2:11" ht="14.4" customHeight="1" x14ac:dyDescent="0.25">
      <c r="B283" s="113"/>
      <c r="C283" s="113"/>
      <c r="D283" s="113"/>
      <c r="E283" s="117"/>
      <c r="F283" s="113"/>
      <c r="G283" s="113"/>
      <c r="H283" s="113"/>
      <c r="I283" s="118"/>
      <c r="J283" s="113"/>
      <c r="K283" s="113"/>
    </row>
    <row r="284" spans="2:11" ht="14.4" customHeight="1" x14ac:dyDescent="0.25">
      <c r="B284" s="113"/>
      <c r="C284" s="113"/>
      <c r="D284" s="113"/>
      <c r="E284" s="117"/>
      <c r="F284" s="113"/>
      <c r="G284" s="113"/>
      <c r="H284" s="113"/>
      <c r="I284" s="118"/>
      <c r="J284" s="113"/>
      <c r="K284" s="113"/>
    </row>
    <row r="285" spans="2:11" ht="14.4" customHeight="1" x14ac:dyDescent="0.25">
      <c r="B285" s="113"/>
      <c r="C285" s="113"/>
      <c r="D285" s="113"/>
      <c r="E285" s="117"/>
      <c r="F285" s="113"/>
      <c r="G285" s="113"/>
      <c r="H285" s="113"/>
      <c r="I285" s="118"/>
      <c r="J285" s="113"/>
      <c r="K285" s="113"/>
    </row>
    <row r="286" spans="2:11" ht="14.4" customHeight="1" x14ac:dyDescent="0.25">
      <c r="B286" s="113"/>
      <c r="C286" s="113"/>
      <c r="D286" s="113"/>
      <c r="E286" s="117"/>
      <c r="F286" s="113"/>
      <c r="G286" s="113"/>
      <c r="H286" s="113"/>
      <c r="I286" s="118"/>
      <c r="J286" s="113"/>
      <c r="K286" s="113"/>
    </row>
    <row r="287" spans="2:11" ht="14.4" customHeight="1" x14ac:dyDescent="0.25">
      <c r="B287" s="113"/>
      <c r="C287" s="113"/>
      <c r="D287" s="113"/>
      <c r="E287" s="117"/>
      <c r="F287" s="113"/>
      <c r="G287" s="113"/>
      <c r="H287" s="113"/>
      <c r="I287" s="118"/>
      <c r="J287" s="113"/>
      <c r="K287" s="113"/>
    </row>
    <row r="288" spans="2:11" ht="14.4" customHeight="1" x14ac:dyDescent="0.25">
      <c r="B288" s="113"/>
      <c r="C288" s="113"/>
      <c r="D288" s="113"/>
      <c r="E288" s="117"/>
      <c r="F288" s="113"/>
      <c r="G288" s="113"/>
      <c r="H288" s="113"/>
      <c r="I288" s="118"/>
      <c r="J288" s="113"/>
      <c r="K288" s="113"/>
    </row>
    <row r="289" spans="2:11" ht="14.4" customHeight="1" x14ac:dyDescent="0.25">
      <c r="B289" s="113"/>
      <c r="C289" s="113"/>
      <c r="D289" s="113"/>
      <c r="E289" s="117"/>
      <c r="F289" s="113"/>
      <c r="G289" s="113"/>
      <c r="H289" s="113"/>
      <c r="I289" s="118"/>
      <c r="J289" s="113"/>
      <c r="K289" s="113"/>
    </row>
    <row r="290" spans="2:11" ht="14.4" customHeight="1" x14ac:dyDescent="0.25">
      <c r="B290" s="113"/>
      <c r="C290" s="113"/>
      <c r="D290" s="113"/>
      <c r="E290" s="117"/>
      <c r="F290" s="113"/>
      <c r="G290" s="113"/>
      <c r="H290" s="113"/>
      <c r="I290" s="118"/>
      <c r="J290" s="113"/>
      <c r="K290" s="113"/>
    </row>
    <row r="291" spans="2:11" ht="14.4" customHeight="1" x14ac:dyDescent="0.25">
      <c r="B291" s="113"/>
      <c r="C291" s="113"/>
      <c r="D291" s="113"/>
      <c r="E291" s="117"/>
      <c r="F291" s="113"/>
      <c r="G291" s="113"/>
      <c r="H291" s="113"/>
      <c r="I291" s="118"/>
      <c r="J291" s="113"/>
      <c r="K291" s="113"/>
    </row>
    <row r="292" spans="2:11" ht="14.4" customHeight="1" x14ac:dyDescent="0.25">
      <c r="B292" s="113"/>
      <c r="C292" s="113"/>
      <c r="D292" s="113"/>
      <c r="E292" s="117"/>
      <c r="F292" s="113"/>
      <c r="G292" s="113"/>
      <c r="H292" s="113"/>
      <c r="I292" s="118"/>
      <c r="J292" s="113"/>
      <c r="K292" s="113"/>
    </row>
    <row r="293" spans="2:11" ht="14.4" customHeight="1" x14ac:dyDescent="0.25">
      <c r="B293" s="113"/>
      <c r="C293" s="113"/>
      <c r="D293" s="113"/>
      <c r="E293" s="117"/>
      <c r="F293" s="113"/>
      <c r="G293" s="113"/>
      <c r="H293" s="113"/>
      <c r="I293" s="118"/>
      <c r="J293" s="113"/>
      <c r="K293" s="113"/>
    </row>
    <row r="294" spans="2:11" ht="14.4" customHeight="1" x14ac:dyDescent="0.25">
      <c r="B294" s="113"/>
      <c r="C294" s="113"/>
      <c r="D294" s="113"/>
      <c r="E294" s="117"/>
      <c r="F294" s="113"/>
      <c r="G294" s="113"/>
      <c r="H294" s="113"/>
      <c r="I294" s="118"/>
      <c r="J294" s="113"/>
      <c r="K294" s="113"/>
    </row>
    <row r="295" spans="2:11" ht="14.4" customHeight="1" x14ac:dyDescent="0.25">
      <c r="B295" s="113"/>
      <c r="C295" s="113"/>
      <c r="D295" s="113"/>
      <c r="E295" s="117"/>
      <c r="F295" s="113"/>
      <c r="G295" s="113"/>
      <c r="H295" s="113"/>
      <c r="I295" s="118"/>
      <c r="J295" s="113"/>
      <c r="K295" s="113"/>
    </row>
    <row r="296" spans="2:11" ht="14.4" customHeight="1" x14ac:dyDescent="0.25">
      <c r="B296" s="113"/>
      <c r="C296" s="113"/>
      <c r="D296" s="113"/>
      <c r="E296" s="117"/>
      <c r="F296" s="113"/>
      <c r="G296" s="113"/>
      <c r="H296" s="113"/>
      <c r="I296" s="118"/>
      <c r="J296" s="113"/>
      <c r="K296" s="113"/>
    </row>
    <row r="297" spans="2:11" ht="14.4" customHeight="1" x14ac:dyDescent="0.25">
      <c r="B297" s="113"/>
      <c r="C297" s="113"/>
      <c r="D297" s="113"/>
      <c r="E297" s="117"/>
      <c r="F297" s="113"/>
      <c r="G297" s="113"/>
      <c r="H297" s="113"/>
      <c r="I297" s="118"/>
      <c r="J297" s="113"/>
      <c r="K297" s="113"/>
    </row>
    <row r="298" spans="2:11" ht="14.4" customHeight="1" x14ac:dyDescent="0.25">
      <c r="B298" s="113"/>
      <c r="C298" s="113"/>
      <c r="D298" s="113"/>
      <c r="E298" s="117"/>
      <c r="F298" s="113"/>
      <c r="G298" s="113"/>
      <c r="H298" s="113"/>
      <c r="I298" s="118"/>
      <c r="J298" s="113"/>
      <c r="K298" s="113"/>
    </row>
    <row r="299" spans="2:11" ht="14.4" customHeight="1" x14ac:dyDescent="0.25">
      <c r="B299" s="113"/>
      <c r="C299" s="113"/>
      <c r="D299" s="113"/>
      <c r="E299" s="117"/>
      <c r="F299" s="113"/>
      <c r="G299" s="113"/>
      <c r="H299" s="113"/>
      <c r="I299" s="118"/>
      <c r="J299" s="113"/>
      <c r="K299" s="113"/>
    </row>
    <row r="300" spans="2:11" ht="14.4" customHeight="1" x14ac:dyDescent="0.25">
      <c r="B300" s="113"/>
      <c r="C300" s="113"/>
      <c r="D300" s="113"/>
      <c r="E300" s="117"/>
      <c r="F300" s="113"/>
      <c r="G300" s="113"/>
      <c r="H300" s="113"/>
      <c r="I300" s="118"/>
      <c r="J300" s="113"/>
      <c r="K300" s="113"/>
    </row>
    <row r="301" spans="2:11" ht="14.4" customHeight="1" x14ac:dyDescent="0.25">
      <c r="B301" s="113"/>
      <c r="C301" s="113"/>
      <c r="D301" s="113"/>
      <c r="E301" s="117"/>
      <c r="F301" s="113"/>
      <c r="G301" s="113"/>
      <c r="H301" s="113"/>
      <c r="I301" s="118"/>
      <c r="J301" s="113"/>
      <c r="K301" s="113"/>
    </row>
    <row r="302" spans="2:11" ht="14.4" customHeight="1" x14ac:dyDescent="0.25">
      <c r="B302" s="113"/>
      <c r="C302" s="113"/>
      <c r="D302" s="113"/>
      <c r="E302" s="117"/>
      <c r="F302" s="113"/>
      <c r="G302" s="113"/>
      <c r="H302" s="113"/>
      <c r="I302" s="118"/>
      <c r="J302" s="113"/>
      <c r="K302" s="113"/>
    </row>
    <row r="303" spans="2:11" ht="14.4" customHeight="1" x14ac:dyDescent="0.25">
      <c r="B303" s="113"/>
      <c r="C303" s="113"/>
      <c r="D303" s="113"/>
      <c r="E303" s="117"/>
      <c r="F303" s="113"/>
      <c r="G303" s="113"/>
      <c r="H303" s="113"/>
      <c r="I303" s="118"/>
      <c r="J303" s="113"/>
      <c r="K303" s="113"/>
    </row>
    <row r="304" spans="2:11" ht="14.4" customHeight="1" x14ac:dyDescent="0.25">
      <c r="B304" s="113"/>
      <c r="C304" s="113"/>
      <c r="D304" s="113"/>
      <c r="E304" s="117"/>
      <c r="F304" s="113"/>
      <c r="G304" s="113"/>
      <c r="H304" s="113"/>
      <c r="I304" s="118"/>
      <c r="J304" s="113"/>
      <c r="K304" s="113"/>
    </row>
    <row r="305" spans="2:11" ht="14.4" customHeight="1" x14ac:dyDescent="0.25">
      <c r="B305" s="113"/>
      <c r="C305" s="113"/>
      <c r="D305" s="113"/>
      <c r="E305" s="117"/>
      <c r="F305" s="113"/>
      <c r="G305" s="113"/>
      <c r="H305" s="113"/>
      <c r="I305" s="118"/>
      <c r="J305" s="113"/>
      <c r="K305" s="113"/>
    </row>
    <row r="306" spans="2:11" ht="14.4" customHeight="1" x14ac:dyDescent="0.25">
      <c r="B306" s="113"/>
      <c r="C306" s="113"/>
      <c r="D306" s="113"/>
      <c r="E306" s="117"/>
      <c r="F306" s="113"/>
      <c r="G306" s="113"/>
      <c r="H306" s="113"/>
      <c r="I306" s="118"/>
      <c r="J306" s="113"/>
      <c r="K306" s="113"/>
    </row>
    <row r="307" spans="2:11" ht="14.4" customHeight="1" x14ac:dyDescent="0.25">
      <c r="B307" s="113"/>
      <c r="C307" s="113"/>
      <c r="D307" s="113"/>
      <c r="E307" s="117"/>
      <c r="F307" s="113"/>
      <c r="G307" s="113"/>
      <c r="H307" s="113"/>
      <c r="I307" s="118"/>
      <c r="J307" s="113"/>
      <c r="K307" s="113"/>
    </row>
    <row r="308" spans="2:11" ht="14.4" customHeight="1" x14ac:dyDescent="0.25">
      <c r="B308" s="113"/>
      <c r="C308" s="113"/>
      <c r="D308" s="113"/>
      <c r="E308" s="117"/>
      <c r="F308" s="113"/>
      <c r="G308" s="113"/>
      <c r="H308" s="113"/>
      <c r="I308" s="118"/>
      <c r="J308" s="113"/>
      <c r="K308" s="113"/>
    </row>
    <row r="309" spans="2:11" ht="14.4" customHeight="1" x14ac:dyDescent="0.25">
      <c r="B309" s="113"/>
      <c r="C309" s="113"/>
      <c r="D309" s="113"/>
      <c r="E309" s="117"/>
      <c r="F309" s="113"/>
      <c r="G309" s="113"/>
      <c r="H309" s="113"/>
      <c r="I309" s="118"/>
      <c r="J309" s="113"/>
      <c r="K309" s="113"/>
    </row>
  </sheetData>
  <mergeCells count="28"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  <mergeCell ref="A1:M1"/>
    <mergeCell ref="A3:A4"/>
    <mergeCell ref="B3:E3"/>
    <mergeCell ref="F3:I3"/>
    <mergeCell ref="B13:E13"/>
    <mergeCell ref="F13:I13"/>
    <mergeCell ref="J23:K23"/>
    <mergeCell ref="J18:K18"/>
    <mergeCell ref="J19:K19"/>
    <mergeCell ref="J20:K20"/>
    <mergeCell ref="J21:K21"/>
    <mergeCell ref="J22:K22"/>
  </mergeCells>
  <conditionalFormatting sqref="E5:E12 E17:E24">
    <cfRule type="cellIs" dxfId="17" priority="11" stopIfTrue="1" operator="greaterThan">
      <formula>0.95</formula>
    </cfRule>
  </conditionalFormatting>
  <conditionalFormatting sqref="I5:I12 I17:I24">
    <cfRule type="cellIs" dxfId="16" priority="10" stopIfTrue="1" operator="greaterThan">
      <formula>0.9</formula>
    </cfRule>
  </conditionalFormatting>
  <conditionalFormatting sqref="L5:M12 L17:M24 L41:M48">
    <cfRule type="cellIs" dxfId="15" priority="9" stopIfTrue="1" operator="lessThan">
      <formula>0</formula>
    </cfRule>
  </conditionalFormatting>
  <conditionalFormatting sqref="D5:D11 H5:H11 D17:D23 H17:H23 L29:L35 D41:D47 H41:H47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1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1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7:D23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7:H23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L29:L3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{32C5AB2D-7213-4393-BFC8-C7398E5D8910}</x14:id>
        </ext>
      </extLst>
    </cfRule>
  </conditionalFormatting>
  <conditionalFormatting sqref="D41:D47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41:H47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 H5:H11 D17:D23 H17:H23 L29:L35 D41:D47 H41:H47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H5:H11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D17:D23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H17:H23</xm:sqref>
        </x14:conditionalFormatting>
        <x14:conditionalFormatting xmlns:xm="http://schemas.microsoft.com/office/excel/2006/main">
          <x14:cfRule type="dataBar" id="{32C5AB2D-7213-4393-BFC8-C7398E5D891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L29:L35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D41:D47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H41:H47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21" bestFit="1" customWidth="1"/>
    <col min="2" max="3" width="7.77734375" style="288" customWidth="1"/>
    <col min="4" max="5" width="7.77734375" style="121" customWidth="1"/>
    <col min="6" max="6" width="14.88671875" style="121" bestFit="1" customWidth="1"/>
    <col min="7" max="7" width="1.5546875" style="121" bestFit="1" customWidth="1"/>
    <col min="8" max="8" width="4.33203125" style="121" bestFit="1" customWidth="1"/>
    <col min="9" max="9" width="7.6640625" style="121" bestFit="1" customWidth="1"/>
    <col min="10" max="10" width="6.88671875" style="121" bestFit="1" customWidth="1"/>
    <col min="11" max="11" width="17.33203125" style="121" bestFit="1" customWidth="1"/>
    <col min="12" max="13" width="19.6640625" style="121" bestFit="1" customWidth="1"/>
    <col min="14" max="16384" width="8.88671875" style="121"/>
  </cols>
  <sheetData>
    <row r="1" spans="1:74" ht="18.600000000000001" customHeight="1" thickBot="1" x14ac:dyDescent="0.4">
      <c r="A1" s="497" t="s">
        <v>152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</row>
    <row r="2" spans="1:74" ht="14.4" customHeight="1" x14ac:dyDescent="0.3">
      <c r="A2" s="521" t="s">
        <v>245</v>
      </c>
      <c r="B2" s="283"/>
      <c r="C2" s="283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74" ht="14.4" customHeight="1" x14ac:dyDescent="0.3">
      <c r="A3" s="116"/>
      <c r="B3" s="284"/>
      <c r="C3" s="284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</row>
    <row r="4" spans="1:74" ht="14.4" customHeight="1" x14ac:dyDescent="0.3">
      <c r="A4" s="116"/>
      <c r="B4" s="284"/>
      <c r="C4" s="284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</row>
    <row r="5" spans="1:74" ht="14.4" customHeight="1" x14ac:dyDescent="0.3">
      <c r="A5" s="116"/>
      <c r="B5" s="284"/>
      <c r="C5" s="284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</row>
    <row r="6" spans="1:74" ht="14.4" customHeight="1" x14ac:dyDescent="0.3">
      <c r="A6" s="116"/>
      <c r="B6" s="284"/>
      <c r="C6" s="284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</row>
    <row r="7" spans="1:74" ht="14.4" customHeight="1" x14ac:dyDescent="0.3">
      <c r="A7" s="116"/>
      <c r="B7" s="284"/>
      <c r="C7" s="284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</row>
    <row r="8" spans="1:74" ht="14.4" customHeight="1" x14ac:dyDescent="0.3">
      <c r="A8" s="116"/>
      <c r="B8" s="284"/>
      <c r="C8" s="284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</row>
    <row r="9" spans="1:74" ht="14.4" customHeight="1" x14ac:dyDescent="0.3">
      <c r="A9" s="116"/>
      <c r="B9" s="284"/>
      <c r="C9" s="284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</row>
    <row r="10" spans="1:74" ht="14.4" customHeight="1" x14ac:dyDescent="0.3">
      <c r="A10" s="116"/>
      <c r="B10" s="284"/>
      <c r="C10" s="284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</row>
    <row r="11" spans="1:74" ht="14.4" customHeight="1" x14ac:dyDescent="0.3">
      <c r="A11" s="116"/>
      <c r="B11" s="284"/>
      <c r="C11" s="28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</row>
    <row r="12" spans="1:74" ht="14.4" customHeight="1" x14ac:dyDescent="0.3">
      <c r="A12" s="116"/>
      <c r="B12" s="284"/>
      <c r="C12" s="284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</row>
    <row r="13" spans="1:74" ht="14.4" customHeight="1" x14ac:dyDescent="0.3">
      <c r="A13" s="116"/>
      <c r="B13" s="284"/>
      <c r="C13" s="284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</row>
    <row r="14" spans="1:74" ht="14.4" customHeight="1" x14ac:dyDescent="0.3">
      <c r="A14" s="116"/>
      <c r="B14" s="284"/>
      <c r="C14" s="284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</row>
    <row r="15" spans="1:74" ht="14.4" customHeight="1" x14ac:dyDescent="0.3">
      <c r="A15" s="116"/>
      <c r="B15" s="284"/>
      <c r="C15" s="284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</row>
    <row r="16" spans="1:74" ht="14.4" customHeight="1" x14ac:dyDescent="0.3">
      <c r="A16" s="116"/>
      <c r="B16" s="284"/>
      <c r="C16" s="284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</row>
    <row r="17" spans="1:74" ht="14.4" customHeight="1" x14ac:dyDescent="0.3">
      <c r="A17" s="116"/>
      <c r="B17" s="284"/>
      <c r="C17" s="284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</row>
    <row r="18" spans="1:74" ht="14.4" customHeight="1" x14ac:dyDescent="0.3">
      <c r="A18" s="116"/>
      <c r="B18" s="284"/>
      <c r="C18" s="284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</row>
    <row r="19" spans="1:74" ht="14.4" customHeight="1" x14ac:dyDescent="0.3">
      <c r="A19" s="116"/>
      <c r="B19" s="284"/>
      <c r="C19" s="284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</row>
    <row r="20" spans="1:74" ht="14.4" customHeight="1" x14ac:dyDescent="0.3">
      <c r="A20" s="116"/>
      <c r="B20" s="284"/>
      <c r="C20" s="284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</row>
    <row r="21" spans="1:74" ht="14.4" customHeight="1" x14ac:dyDescent="0.3">
      <c r="A21" s="116"/>
      <c r="B21" s="284"/>
      <c r="C21" s="284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</row>
    <row r="22" spans="1:74" ht="14.4" customHeight="1" x14ac:dyDescent="0.3">
      <c r="A22" s="116"/>
      <c r="B22" s="284"/>
      <c r="C22" s="284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</row>
    <row r="23" spans="1:74" ht="14.4" customHeight="1" x14ac:dyDescent="0.3">
      <c r="A23" s="116"/>
      <c r="B23" s="284"/>
      <c r="C23" s="284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</row>
    <row r="24" spans="1:74" ht="14.4" customHeight="1" x14ac:dyDescent="0.3">
      <c r="A24" s="116"/>
      <c r="B24" s="284"/>
      <c r="C24" s="284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</row>
    <row r="25" spans="1:74" ht="14.4" customHeight="1" x14ac:dyDescent="0.3">
      <c r="A25" s="116"/>
      <c r="B25" s="284"/>
      <c r="C25" s="284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</row>
    <row r="26" spans="1:74" ht="14.4" customHeight="1" x14ac:dyDescent="0.3">
      <c r="A26" s="116"/>
      <c r="B26" s="284"/>
      <c r="C26" s="284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</row>
    <row r="27" spans="1:74" ht="14.4" customHeight="1" x14ac:dyDescent="0.3">
      <c r="A27" s="116"/>
      <c r="B27" s="284"/>
      <c r="C27" s="284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</row>
    <row r="28" spans="1:74" ht="14.4" customHeight="1" x14ac:dyDescent="0.3">
      <c r="A28" s="116"/>
      <c r="B28" s="284"/>
      <c r="C28" s="284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</row>
    <row r="29" spans="1:74" ht="14.4" customHeight="1" x14ac:dyDescent="0.3">
      <c r="A29" s="116"/>
      <c r="B29" s="284"/>
      <c r="C29" s="284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</row>
    <row r="30" spans="1:74" ht="14.4" customHeight="1" thickBot="1" x14ac:dyDescent="0.35">
      <c r="A30" s="116"/>
      <c r="B30" s="284"/>
      <c r="C30" s="284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</row>
    <row r="31" spans="1:74" ht="14.4" customHeight="1" x14ac:dyDescent="0.3">
      <c r="A31" s="249"/>
      <c r="B31" s="498" t="s">
        <v>120</v>
      </c>
      <c r="C31" s="499"/>
      <c r="D31" s="499"/>
      <c r="E31" s="500"/>
      <c r="F31" s="241" t="s">
        <v>120</v>
      </c>
      <c r="G31" s="123"/>
      <c r="H31" s="123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</row>
    <row r="32" spans="1:74" ht="14.4" customHeight="1" thickBot="1" x14ac:dyDescent="0.35">
      <c r="A32" s="250" t="s">
        <v>90</v>
      </c>
      <c r="B32" s="242" t="s">
        <v>123</v>
      </c>
      <c r="C32" s="243" t="s">
        <v>124</v>
      </c>
      <c r="D32" s="243" t="s">
        <v>125</v>
      </c>
      <c r="E32" s="244" t="s">
        <v>5</v>
      </c>
      <c r="F32" s="245" t="s">
        <v>126</v>
      </c>
      <c r="G32" s="124"/>
      <c r="H32" s="124" t="s">
        <v>153</v>
      </c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</row>
    <row r="33" spans="1:53" ht="14.4" customHeight="1" x14ac:dyDescent="0.3">
      <c r="A33" s="246" t="s">
        <v>140</v>
      </c>
      <c r="B33" s="285">
        <v>194.88</v>
      </c>
      <c r="C33" s="285">
        <v>177</v>
      </c>
      <c r="D33" s="125">
        <f>IF(C33="","",C33-B33)</f>
        <v>-17.879999999999995</v>
      </c>
      <c r="E33" s="126">
        <f>IF(C33="","",C33/B33)</f>
        <v>0.90825123152709364</v>
      </c>
      <c r="F33" s="127">
        <v>37.18</v>
      </c>
      <c r="G33" s="124">
        <v>0</v>
      </c>
      <c r="H33" s="128">
        <v>1</v>
      </c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</row>
    <row r="34" spans="1:53" ht="14.4" customHeight="1" x14ac:dyDescent="0.3">
      <c r="A34" s="247" t="s">
        <v>141</v>
      </c>
      <c r="B34" s="286">
        <v>389.92</v>
      </c>
      <c r="C34" s="286">
        <v>383</v>
      </c>
      <c r="D34" s="129">
        <f t="shared" ref="D34:D45" si="0">IF(C34="","",C34-B34)</f>
        <v>-6.9200000000000159</v>
      </c>
      <c r="E34" s="130">
        <f t="shared" ref="E34:E45" si="1">IF(C34="","",C34/B34)</f>
        <v>0.98225276979893306</v>
      </c>
      <c r="F34" s="131">
        <v>89.84</v>
      </c>
      <c r="G34" s="124">
        <v>1</v>
      </c>
      <c r="H34" s="128">
        <v>1</v>
      </c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</row>
    <row r="35" spans="1:53" ht="14.4" customHeight="1" x14ac:dyDescent="0.3">
      <c r="A35" s="247" t="s">
        <v>142</v>
      </c>
      <c r="B35" s="286">
        <v>632.14</v>
      </c>
      <c r="C35" s="286">
        <v>608</v>
      </c>
      <c r="D35" s="129">
        <f t="shared" si="0"/>
        <v>-24.139999999999986</v>
      </c>
      <c r="E35" s="130">
        <f t="shared" si="1"/>
        <v>0.96181225677856175</v>
      </c>
      <c r="F35" s="131">
        <v>130.47999999999999</v>
      </c>
      <c r="G35" s="132"/>
      <c r="H35" s="132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</row>
    <row r="36" spans="1:53" ht="14.4" customHeight="1" x14ac:dyDescent="0.3">
      <c r="A36" s="247" t="s">
        <v>143</v>
      </c>
      <c r="B36" s="286">
        <v>834.32</v>
      </c>
      <c r="C36" s="286">
        <v>805</v>
      </c>
      <c r="D36" s="129">
        <f t="shared" si="0"/>
        <v>-29.32000000000005</v>
      </c>
      <c r="E36" s="130">
        <f t="shared" si="1"/>
        <v>0.96485760859142766</v>
      </c>
      <c r="F36" s="131">
        <v>177.24</v>
      </c>
      <c r="G36" s="132"/>
      <c r="H36" s="132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</row>
    <row r="37" spans="1:53" ht="14.4" customHeight="1" x14ac:dyDescent="0.3">
      <c r="A37" s="247" t="s">
        <v>144</v>
      </c>
      <c r="B37" s="286">
        <v>1077.1400000000001</v>
      </c>
      <c r="C37" s="286">
        <v>1010</v>
      </c>
      <c r="D37" s="129">
        <f t="shared" si="0"/>
        <v>-67.1400000000001</v>
      </c>
      <c r="E37" s="130">
        <f t="shared" si="1"/>
        <v>0.93766826967710781</v>
      </c>
      <c r="F37" s="131">
        <v>217.32</v>
      </c>
      <c r="G37" s="132"/>
      <c r="H37" s="132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</row>
    <row r="38" spans="1:53" ht="14.4" customHeight="1" x14ac:dyDescent="0.3">
      <c r="A38" s="247" t="s">
        <v>145</v>
      </c>
      <c r="B38" s="286">
        <v>1307.5999999999999</v>
      </c>
      <c r="C38" s="286">
        <v>1182</v>
      </c>
      <c r="D38" s="129">
        <f t="shared" si="0"/>
        <v>-125.59999999999991</v>
      </c>
      <c r="E38" s="130">
        <f t="shared" si="1"/>
        <v>0.90394616090547575</v>
      </c>
      <c r="F38" s="131">
        <v>239.98</v>
      </c>
      <c r="G38" s="132"/>
      <c r="H38" s="132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</row>
    <row r="39" spans="1:53" ht="14.4" customHeight="1" x14ac:dyDescent="0.3">
      <c r="A39" s="247" t="s">
        <v>146</v>
      </c>
      <c r="B39" s="286">
        <v>1372.66</v>
      </c>
      <c r="C39" s="286">
        <v>1218</v>
      </c>
      <c r="D39" s="129">
        <f t="shared" si="0"/>
        <v>-154.66000000000008</v>
      </c>
      <c r="E39" s="130">
        <f t="shared" si="1"/>
        <v>0.88732825317267194</v>
      </c>
      <c r="F39" s="131">
        <v>239.98</v>
      </c>
      <c r="G39" s="132"/>
      <c r="H39" s="132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</row>
    <row r="40" spans="1:53" ht="14.4" customHeight="1" x14ac:dyDescent="0.3">
      <c r="A40" s="247" t="s">
        <v>147</v>
      </c>
      <c r="B40" s="286">
        <v>1608.24</v>
      </c>
      <c r="C40" s="286">
        <v>1400</v>
      </c>
      <c r="D40" s="129">
        <f t="shared" si="0"/>
        <v>-208.24</v>
      </c>
      <c r="E40" s="130">
        <f t="shared" si="1"/>
        <v>0.87051683828284332</v>
      </c>
      <c r="F40" s="131">
        <v>266.7</v>
      </c>
      <c r="G40" s="132"/>
      <c r="H40" s="132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</row>
    <row r="41" spans="1:53" ht="14.4" customHeight="1" x14ac:dyDescent="0.3">
      <c r="A41" s="247" t="s">
        <v>148</v>
      </c>
      <c r="B41" s="286">
        <v>1842.84</v>
      </c>
      <c r="C41" s="286">
        <v>1612</v>
      </c>
      <c r="D41" s="129">
        <f t="shared" si="0"/>
        <v>-230.83999999999992</v>
      </c>
      <c r="E41" s="130">
        <f t="shared" si="1"/>
        <v>0.87473681925723346</v>
      </c>
      <c r="F41" s="131">
        <v>307</v>
      </c>
      <c r="G41" s="132"/>
      <c r="H41" s="132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</row>
    <row r="42" spans="1:53" ht="14.4" customHeight="1" x14ac:dyDescent="0.3">
      <c r="A42" s="247" t="s">
        <v>149</v>
      </c>
      <c r="B42" s="286">
        <v>2096.52</v>
      </c>
      <c r="C42" s="286">
        <v>1841</v>
      </c>
      <c r="D42" s="129">
        <f t="shared" si="0"/>
        <v>-255.51999999999998</v>
      </c>
      <c r="E42" s="130">
        <f t="shared" si="1"/>
        <v>0.87812184000152638</v>
      </c>
      <c r="F42" s="131">
        <v>353.52</v>
      </c>
      <c r="G42" s="132"/>
      <c r="H42" s="132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</row>
    <row r="43" spans="1:53" ht="14.4" customHeight="1" x14ac:dyDescent="0.3">
      <c r="A43" s="247" t="s">
        <v>150</v>
      </c>
      <c r="B43" s="286">
        <v>2357.7800000000002</v>
      </c>
      <c r="C43" s="286">
        <v>2068</v>
      </c>
      <c r="D43" s="129">
        <f t="shared" si="0"/>
        <v>-289.7800000000002</v>
      </c>
      <c r="E43" s="130">
        <f t="shared" si="1"/>
        <v>0.87709625155866955</v>
      </c>
      <c r="F43" s="131">
        <v>388.16</v>
      </c>
      <c r="G43" s="132"/>
      <c r="H43" s="132"/>
      <c r="I43" s="116"/>
      <c r="J43" s="116"/>
      <c r="K43" s="116"/>
      <c r="L43" s="116"/>
      <c r="M43" s="116"/>
    </row>
    <row r="44" spans="1:53" ht="14.4" customHeight="1" x14ac:dyDescent="0.3">
      <c r="A44" s="247" t="s">
        <v>151</v>
      </c>
      <c r="B44" s="286">
        <v>2570.84</v>
      </c>
      <c r="C44" s="286">
        <v>2233</v>
      </c>
      <c r="D44" s="129">
        <f t="shared" si="0"/>
        <v>-337.84000000000015</v>
      </c>
      <c r="E44" s="130">
        <f t="shared" si="1"/>
        <v>0.86858769896220689</v>
      </c>
      <c r="F44" s="131">
        <v>413.88</v>
      </c>
      <c r="G44" s="132"/>
      <c r="H44" s="132"/>
      <c r="I44" s="116"/>
      <c r="J44" s="116"/>
      <c r="K44" s="116"/>
      <c r="L44" s="116"/>
      <c r="M44" s="116"/>
    </row>
    <row r="45" spans="1:53" ht="14.4" customHeight="1" thickBot="1" x14ac:dyDescent="0.35">
      <c r="A45" s="248" t="s">
        <v>154</v>
      </c>
      <c r="B45" s="287"/>
      <c r="C45" s="287"/>
      <c r="D45" s="133" t="str">
        <f t="shared" si="0"/>
        <v/>
      </c>
      <c r="E45" s="134" t="str">
        <f t="shared" si="1"/>
        <v/>
      </c>
      <c r="F45" s="135"/>
      <c r="G45" s="132"/>
      <c r="H45" s="132"/>
      <c r="I45" s="116"/>
      <c r="J45" s="116"/>
      <c r="K45" s="116"/>
      <c r="L45" s="116"/>
      <c r="M45" s="116"/>
    </row>
    <row r="46" spans="1:53" ht="14.4" customHeight="1" x14ac:dyDescent="0.3">
      <c r="A46" s="116"/>
      <c r="B46" s="284"/>
      <c r="C46" s="284"/>
      <c r="D46" s="116"/>
      <c r="E46" s="116"/>
      <c r="F46" s="116"/>
      <c r="G46" s="132"/>
      <c r="H46" s="132"/>
      <c r="I46" s="132"/>
      <c r="J46" s="132"/>
      <c r="K46" s="132"/>
      <c r="L46" s="132"/>
      <c r="M46" s="132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</row>
    <row r="47" spans="1:53" ht="14.4" customHeight="1" x14ac:dyDescent="0.3">
      <c r="A47" s="116"/>
      <c r="B47" s="284"/>
      <c r="C47" s="284"/>
      <c r="D47" s="116"/>
      <c r="E47" s="116"/>
      <c r="F47" s="116"/>
      <c r="G47" s="116"/>
      <c r="H47" s="116"/>
      <c r="I47" s="116"/>
      <c r="J47" s="116"/>
      <c r="K47" s="116"/>
      <c r="L47" s="132"/>
      <c r="M47" s="132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</row>
    <row r="48" spans="1:53" ht="14.4" customHeight="1" x14ac:dyDescent="0.3">
      <c r="A48" s="116"/>
      <c r="B48" s="284"/>
      <c r="C48" s="284"/>
      <c r="D48" s="116"/>
      <c r="E48" s="116"/>
      <c r="F48" s="116"/>
      <c r="G48" s="116"/>
      <c r="H48" s="116"/>
      <c r="I48" s="116"/>
      <c r="J48" s="116"/>
      <c r="K48" s="116"/>
      <c r="L48" s="132"/>
      <c r="M48" s="132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</row>
    <row r="49" spans="1:36" ht="14.4" customHeight="1" x14ac:dyDescent="0.3">
      <c r="A49" s="116"/>
      <c r="B49" s="284"/>
      <c r="C49" s="284"/>
      <c r="D49" s="116"/>
      <c r="E49" s="116"/>
      <c r="F49" s="116"/>
      <c r="G49" s="116"/>
      <c r="H49" s="116"/>
      <c r="I49" s="116"/>
      <c r="J49" s="116"/>
      <c r="K49" s="116"/>
      <c r="L49" s="132"/>
      <c r="M49" s="132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</row>
    <row r="50" spans="1:36" ht="14.4" customHeight="1" x14ac:dyDescent="0.3">
      <c r="A50" s="116"/>
      <c r="B50" s="284"/>
      <c r="C50" s="284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</row>
    <row r="51" spans="1:36" ht="14.4" customHeight="1" x14ac:dyDescent="0.3">
      <c r="A51" s="116"/>
      <c r="B51" s="284"/>
      <c r="C51" s="284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</row>
    <row r="52" spans="1:36" ht="14.4" customHeight="1" x14ac:dyDescent="0.3">
      <c r="A52" s="116"/>
      <c r="B52" s="284"/>
      <c r="C52" s="284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</row>
    <row r="53" spans="1:36" ht="14.4" customHeight="1" x14ac:dyDescent="0.3">
      <c r="A53" s="116"/>
      <c r="B53" s="284"/>
      <c r="C53" s="284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</row>
    <row r="54" spans="1:36" ht="14.4" customHeight="1" x14ac:dyDescent="0.3">
      <c r="A54" s="116"/>
      <c r="B54" s="284"/>
      <c r="C54" s="284"/>
      <c r="D54" s="116"/>
      <c r="E54" s="116"/>
      <c r="F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</row>
    <row r="55" spans="1:36" ht="14.4" customHeight="1" x14ac:dyDescent="0.3">
      <c r="A55" s="116"/>
      <c r="B55" s="284"/>
      <c r="C55" s="284"/>
      <c r="D55" s="116"/>
      <c r="E55" s="116"/>
      <c r="F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</row>
    <row r="56" spans="1:36" ht="14.4" customHeight="1" x14ac:dyDescent="0.3">
      <c r="A56" s="116"/>
      <c r="B56" s="284"/>
      <c r="C56" s="284"/>
      <c r="D56" s="116"/>
      <c r="E56" s="116"/>
      <c r="F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</row>
    <row r="57" spans="1:36" ht="14.4" customHeight="1" x14ac:dyDescent="0.3">
      <c r="A57" s="116"/>
      <c r="B57" s="284"/>
      <c r="C57" s="284"/>
      <c r="D57" s="116"/>
      <c r="E57" s="116"/>
      <c r="F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</row>
    <row r="58" spans="1:36" ht="14.4" customHeight="1" x14ac:dyDescent="0.3">
      <c r="A58" s="116"/>
      <c r="B58" s="284"/>
      <c r="C58" s="284"/>
      <c r="D58" s="116"/>
      <c r="E58" s="116"/>
      <c r="F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</row>
    <row r="59" spans="1:36" ht="14.4" customHeight="1" x14ac:dyDescent="0.3">
      <c r="A59" s="116"/>
      <c r="B59" s="284"/>
      <c r="C59" s="284"/>
      <c r="D59" s="116"/>
      <c r="E59" s="116"/>
      <c r="F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</row>
    <row r="60" spans="1:36" ht="14.4" customHeight="1" x14ac:dyDescent="0.3">
      <c r="A60" s="116"/>
      <c r="B60" s="284"/>
      <c r="C60" s="284"/>
      <c r="D60" s="116"/>
      <c r="E60" s="116"/>
      <c r="F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</row>
    <row r="61" spans="1:36" ht="14.4" customHeight="1" x14ac:dyDescent="0.3">
      <c r="A61" s="116"/>
      <c r="B61" s="284"/>
      <c r="C61" s="284"/>
      <c r="D61" s="116"/>
      <c r="E61" s="116"/>
      <c r="F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</row>
    <row r="62" spans="1:36" ht="14.4" customHeight="1" x14ac:dyDescent="0.3">
      <c r="A62" s="116"/>
      <c r="B62" s="284"/>
      <c r="C62" s="284"/>
      <c r="D62" s="116"/>
      <c r="E62" s="116"/>
      <c r="F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</row>
    <row r="63" spans="1:36" ht="14.4" customHeight="1" x14ac:dyDescent="0.3">
      <c r="A63" s="116"/>
      <c r="B63" s="284"/>
      <c r="C63" s="284"/>
      <c r="D63" s="116"/>
      <c r="E63" s="116"/>
      <c r="F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</row>
    <row r="64" spans="1:36" ht="14.4" customHeight="1" x14ac:dyDescent="0.3">
      <c r="A64" s="116"/>
      <c r="B64" s="284"/>
      <c r="C64" s="284"/>
      <c r="D64" s="116"/>
      <c r="E64" s="116"/>
      <c r="F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</row>
    <row r="65" spans="1:36" ht="14.4" customHeight="1" x14ac:dyDescent="0.3">
      <c r="A65" s="116"/>
      <c r="B65" s="284"/>
      <c r="C65" s="284"/>
      <c r="D65" s="116"/>
      <c r="E65" s="116"/>
      <c r="F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</row>
    <row r="66" spans="1:36" ht="14.4" customHeight="1" x14ac:dyDescent="0.3">
      <c r="A66" s="116"/>
      <c r="B66" s="284"/>
      <c r="C66" s="284"/>
      <c r="D66" s="116"/>
      <c r="E66" s="116"/>
      <c r="F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</row>
    <row r="67" spans="1:36" ht="14.4" customHeight="1" x14ac:dyDescent="0.3">
      <c r="A67" s="116"/>
      <c r="B67" s="284"/>
      <c r="C67" s="284"/>
      <c r="D67" s="116"/>
      <c r="E67" s="116"/>
      <c r="F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</row>
    <row r="68" spans="1:36" ht="14.4" customHeight="1" x14ac:dyDescent="0.3">
      <c r="A68" s="116"/>
      <c r="B68" s="284"/>
      <c r="C68" s="284"/>
      <c r="D68" s="116"/>
      <c r="E68" s="116"/>
      <c r="F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</row>
    <row r="69" spans="1:36" ht="14.4" customHeight="1" x14ac:dyDescent="0.3">
      <c r="L69" s="116"/>
      <c r="M69" s="116"/>
    </row>
    <row r="70" spans="1:36" ht="14.4" customHeight="1" x14ac:dyDescent="0.3">
      <c r="L70" s="116"/>
      <c r="M70" s="116"/>
    </row>
    <row r="71" spans="1:36" ht="14.4" customHeight="1" x14ac:dyDescent="0.3">
      <c r="L71" s="116"/>
      <c r="M71" s="116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141" customWidth="1"/>
    <col min="2" max="2" width="6.5546875" style="322" customWidth="1"/>
    <col min="3" max="3" width="5.88671875" style="322" customWidth="1"/>
    <col min="4" max="4" width="7.6640625" style="322" customWidth="1"/>
    <col min="5" max="5" width="6.5546875" style="144" customWidth="1"/>
    <col min="6" max="6" width="5.88671875" style="144" customWidth="1"/>
    <col min="7" max="7" width="7.6640625" style="144" customWidth="1"/>
    <col min="8" max="8" width="6.6640625" style="144" bestFit="1" customWidth="1"/>
    <col min="9" max="9" width="6" style="144" bestFit="1" customWidth="1"/>
    <col min="10" max="10" width="7.77734375" style="144" bestFit="1" customWidth="1"/>
    <col min="11" max="11" width="9.109375" style="144" bestFit="1" customWidth="1"/>
    <col min="12" max="12" width="3.88671875" style="144" bestFit="1" customWidth="1"/>
    <col min="13" max="13" width="4.33203125" style="144" bestFit="1" customWidth="1"/>
    <col min="14" max="14" width="5.44140625" style="144" bestFit="1" customWidth="1"/>
    <col min="15" max="15" width="4" style="144" bestFit="1" customWidth="1"/>
    <col min="16" max="16" width="55.44140625" style="146" customWidth="1"/>
    <col min="17" max="17" width="7.88671875" style="147" bestFit="1" customWidth="1"/>
    <col min="18" max="18" width="6" style="142" bestFit="1" customWidth="1"/>
    <col min="19" max="19" width="9.5546875" style="322" customWidth="1"/>
    <col min="20" max="20" width="9.6640625" style="322" customWidth="1"/>
    <col min="21" max="21" width="7.6640625" style="322" bestFit="1" customWidth="1"/>
    <col min="22" max="22" width="6.109375" style="145" bestFit="1" customWidth="1"/>
    <col min="23" max="23" width="17.21875" style="143" bestFit="1" customWidth="1"/>
    <col min="24" max="16384" width="8.88671875" style="136"/>
  </cols>
  <sheetData>
    <row r="1" spans="1:23" s="282" customFormat="1" ht="18.600000000000001" customHeight="1" thickBot="1" x14ac:dyDescent="0.4">
      <c r="A1" s="453" t="s">
        <v>176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ht="14.4" customHeight="1" thickBot="1" x14ac:dyDescent="0.35">
      <c r="A2" s="521" t="s">
        <v>245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7"/>
      <c r="Q2" s="137"/>
      <c r="R2" s="137"/>
      <c r="S2" s="138"/>
      <c r="T2" s="138"/>
      <c r="U2" s="138"/>
      <c r="V2" s="137"/>
      <c r="W2" s="324"/>
    </row>
    <row r="3" spans="1:23" s="139" customFormat="1" ht="14.4" customHeight="1" x14ac:dyDescent="0.3">
      <c r="A3" s="507" t="s">
        <v>110</v>
      </c>
      <c r="B3" s="508" t="s">
        <v>111</v>
      </c>
      <c r="C3" s="509"/>
      <c r="D3" s="510"/>
      <c r="E3" s="508" t="s">
        <v>112</v>
      </c>
      <c r="F3" s="509"/>
      <c r="G3" s="510"/>
      <c r="H3" s="508" t="s">
        <v>33</v>
      </c>
      <c r="I3" s="509"/>
      <c r="J3" s="510"/>
      <c r="K3" s="511" t="s">
        <v>113</v>
      </c>
      <c r="L3" s="503" t="s">
        <v>114</v>
      </c>
      <c r="M3" s="503" t="s">
        <v>115</v>
      </c>
      <c r="N3" s="503" t="s">
        <v>116</v>
      </c>
      <c r="O3" s="323" t="s">
        <v>117</v>
      </c>
      <c r="P3" s="504" t="s">
        <v>118</v>
      </c>
      <c r="Q3" s="505" t="s">
        <v>119</v>
      </c>
      <c r="R3" s="506"/>
      <c r="S3" s="501" t="s">
        <v>120</v>
      </c>
      <c r="T3" s="502"/>
      <c r="U3" s="502"/>
      <c r="V3" s="502"/>
      <c r="W3" s="325" t="s">
        <v>120</v>
      </c>
    </row>
    <row r="4" spans="1:23" s="140" customFormat="1" ht="14.4" customHeight="1" thickBot="1" x14ac:dyDescent="0.35">
      <c r="A4" s="679"/>
      <c r="B4" s="680" t="s">
        <v>121</v>
      </c>
      <c r="C4" s="681" t="s">
        <v>94</v>
      </c>
      <c r="D4" s="682" t="s">
        <v>122</v>
      </c>
      <c r="E4" s="680" t="s">
        <v>121</v>
      </c>
      <c r="F4" s="681" t="s">
        <v>94</v>
      </c>
      <c r="G4" s="682" t="s">
        <v>122</v>
      </c>
      <c r="H4" s="680" t="s">
        <v>121</v>
      </c>
      <c r="I4" s="681" t="s">
        <v>94</v>
      </c>
      <c r="J4" s="682" t="s">
        <v>122</v>
      </c>
      <c r="K4" s="683"/>
      <c r="L4" s="684"/>
      <c r="M4" s="684"/>
      <c r="N4" s="684"/>
      <c r="O4" s="685"/>
      <c r="P4" s="686"/>
      <c r="Q4" s="687" t="s">
        <v>95</v>
      </c>
      <c r="R4" s="688" t="s">
        <v>94</v>
      </c>
      <c r="S4" s="689" t="s">
        <v>123</v>
      </c>
      <c r="T4" s="690" t="s">
        <v>124</v>
      </c>
      <c r="U4" s="690" t="s">
        <v>125</v>
      </c>
      <c r="V4" s="691" t="s">
        <v>5</v>
      </c>
      <c r="W4" s="692" t="s">
        <v>126</v>
      </c>
    </row>
    <row r="5" spans="1:23" ht="14.4" customHeight="1" x14ac:dyDescent="0.3">
      <c r="A5" s="722" t="s">
        <v>2231</v>
      </c>
      <c r="B5" s="693"/>
      <c r="C5" s="694"/>
      <c r="D5" s="695"/>
      <c r="E5" s="696">
        <v>1</v>
      </c>
      <c r="F5" s="697">
        <v>0.66</v>
      </c>
      <c r="G5" s="698">
        <v>2</v>
      </c>
      <c r="H5" s="699"/>
      <c r="I5" s="700"/>
      <c r="J5" s="701"/>
      <c r="K5" s="702">
        <v>0.48</v>
      </c>
      <c r="L5" s="699">
        <v>2</v>
      </c>
      <c r="M5" s="699">
        <v>18</v>
      </c>
      <c r="N5" s="703">
        <v>5.95</v>
      </c>
      <c r="O5" s="699" t="s">
        <v>2232</v>
      </c>
      <c r="P5" s="704" t="s">
        <v>2233</v>
      </c>
      <c r="Q5" s="705">
        <f>H5-B5</f>
        <v>0</v>
      </c>
      <c r="R5" s="705">
        <f>I5-C5</f>
        <v>0</v>
      </c>
      <c r="S5" s="693" t="str">
        <f>IF(H5=0,"",H5*N5)</f>
        <v/>
      </c>
      <c r="T5" s="693" t="str">
        <f>IF(H5=0,"",H5*J5)</f>
        <v/>
      </c>
      <c r="U5" s="693" t="str">
        <f>IF(H5=0,"",T5-S5)</f>
        <v/>
      </c>
      <c r="V5" s="706" t="str">
        <f>IF(H5=0,"",T5/S5)</f>
        <v/>
      </c>
      <c r="W5" s="707"/>
    </row>
    <row r="6" spans="1:23" ht="14.4" customHeight="1" x14ac:dyDescent="0.3">
      <c r="A6" s="723" t="s">
        <v>2234</v>
      </c>
      <c r="B6" s="664">
        <v>295</v>
      </c>
      <c r="C6" s="665">
        <v>198.28</v>
      </c>
      <c r="D6" s="666">
        <v>8</v>
      </c>
      <c r="E6" s="677">
        <v>72</v>
      </c>
      <c r="F6" s="658">
        <v>43.74</v>
      </c>
      <c r="G6" s="659">
        <v>7</v>
      </c>
      <c r="H6" s="657">
        <v>41</v>
      </c>
      <c r="I6" s="658">
        <v>26.58</v>
      </c>
      <c r="J6" s="659">
        <v>5.9</v>
      </c>
      <c r="K6" s="660">
        <v>0.59</v>
      </c>
      <c r="L6" s="657">
        <v>2</v>
      </c>
      <c r="M6" s="657">
        <v>20</v>
      </c>
      <c r="N6" s="661">
        <v>6.66</v>
      </c>
      <c r="O6" s="657" t="s">
        <v>2232</v>
      </c>
      <c r="P6" s="675" t="s">
        <v>2235</v>
      </c>
      <c r="Q6" s="662">
        <f t="shared" ref="Q6:R12" si="0">H6-B6</f>
        <v>-254</v>
      </c>
      <c r="R6" s="662">
        <f t="shared" si="0"/>
        <v>-171.7</v>
      </c>
      <c r="S6" s="672">
        <f t="shared" ref="S6:S12" si="1">IF(H6=0,"",H6*N6)</f>
        <v>273.06</v>
      </c>
      <c r="T6" s="672">
        <f t="shared" ref="T6:T12" si="2">IF(H6=0,"",H6*J6)</f>
        <v>241.9</v>
      </c>
      <c r="U6" s="672">
        <f t="shared" ref="U6:U12" si="3">IF(H6=0,"",T6-S6)</f>
        <v>-31.159999999999997</v>
      </c>
      <c r="V6" s="676">
        <f t="shared" ref="V6:V12" si="4">IF(H6=0,"",T6/S6)</f>
        <v>0.8858858858858859</v>
      </c>
      <c r="W6" s="663">
        <v>31.04</v>
      </c>
    </row>
    <row r="7" spans="1:23" ht="14.4" customHeight="1" x14ac:dyDescent="0.3">
      <c r="A7" s="724" t="s">
        <v>2236</v>
      </c>
      <c r="B7" s="708">
        <v>20</v>
      </c>
      <c r="C7" s="709">
        <v>12.75</v>
      </c>
      <c r="D7" s="667">
        <v>7.4</v>
      </c>
      <c r="E7" s="710">
        <v>6</v>
      </c>
      <c r="F7" s="711">
        <v>3.76</v>
      </c>
      <c r="G7" s="668">
        <v>10.5</v>
      </c>
      <c r="H7" s="712">
        <v>1</v>
      </c>
      <c r="I7" s="711">
        <v>0.59</v>
      </c>
      <c r="J7" s="668">
        <v>4</v>
      </c>
      <c r="K7" s="713">
        <v>0.59</v>
      </c>
      <c r="L7" s="712">
        <v>2</v>
      </c>
      <c r="M7" s="712">
        <v>20</v>
      </c>
      <c r="N7" s="714">
        <v>6.66</v>
      </c>
      <c r="O7" s="712" t="s">
        <v>2232</v>
      </c>
      <c r="P7" s="715" t="s">
        <v>2237</v>
      </c>
      <c r="Q7" s="716">
        <f t="shared" si="0"/>
        <v>-19</v>
      </c>
      <c r="R7" s="716">
        <f t="shared" si="0"/>
        <v>-12.16</v>
      </c>
      <c r="S7" s="717">
        <f t="shared" si="1"/>
        <v>6.66</v>
      </c>
      <c r="T7" s="717">
        <f t="shared" si="2"/>
        <v>4</v>
      </c>
      <c r="U7" s="717">
        <f t="shared" si="3"/>
        <v>-2.66</v>
      </c>
      <c r="V7" s="718">
        <f t="shared" si="4"/>
        <v>0.60060060060060061</v>
      </c>
      <c r="W7" s="669"/>
    </row>
    <row r="8" spans="1:23" ht="14.4" customHeight="1" x14ac:dyDescent="0.3">
      <c r="A8" s="724" t="s">
        <v>2238</v>
      </c>
      <c r="B8" s="708">
        <v>1</v>
      </c>
      <c r="C8" s="709">
        <v>0.71</v>
      </c>
      <c r="D8" s="667">
        <v>4</v>
      </c>
      <c r="E8" s="710"/>
      <c r="F8" s="711"/>
      <c r="G8" s="668"/>
      <c r="H8" s="712"/>
      <c r="I8" s="711"/>
      <c r="J8" s="668"/>
      <c r="K8" s="713">
        <v>0.7</v>
      </c>
      <c r="L8" s="712">
        <v>3</v>
      </c>
      <c r="M8" s="712">
        <v>28</v>
      </c>
      <c r="N8" s="714">
        <v>9.49</v>
      </c>
      <c r="O8" s="712" t="s">
        <v>2232</v>
      </c>
      <c r="P8" s="715" t="s">
        <v>2239</v>
      </c>
      <c r="Q8" s="716">
        <f t="shared" si="0"/>
        <v>-1</v>
      </c>
      <c r="R8" s="716">
        <f t="shared" si="0"/>
        <v>-0.71</v>
      </c>
      <c r="S8" s="717" t="str">
        <f t="shared" si="1"/>
        <v/>
      </c>
      <c r="T8" s="717" t="str">
        <f t="shared" si="2"/>
        <v/>
      </c>
      <c r="U8" s="717" t="str">
        <f t="shared" si="3"/>
        <v/>
      </c>
      <c r="V8" s="718" t="str">
        <f t="shared" si="4"/>
        <v/>
      </c>
      <c r="W8" s="669"/>
    </row>
    <row r="9" spans="1:23" ht="14.4" customHeight="1" x14ac:dyDescent="0.3">
      <c r="A9" s="723" t="s">
        <v>2240</v>
      </c>
      <c r="B9" s="672"/>
      <c r="C9" s="673"/>
      <c r="D9" s="674"/>
      <c r="E9" s="654">
        <v>114</v>
      </c>
      <c r="F9" s="655">
        <v>173.69</v>
      </c>
      <c r="G9" s="656">
        <v>9.6</v>
      </c>
      <c r="H9" s="657">
        <v>102</v>
      </c>
      <c r="I9" s="658">
        <v>155.12</v>
      </c>
      <c r="J9" s="659">
        <v>9.3000000000000007</v>
      </c>
      <c r="K9" s="660">
        <v>1.36</v>
      </c>
      <c r="L9" s="657">
        <v>5</v>
      </c>
      <c r="M9" s="657">
        <v>46</v>
      </c>
      <c r="N9" s="661">
        <v>15.18</v>
      </c>
      <c r="O9" s="657" t="s">
        <v>2241</v>
      </c>
      <c r="P9" s="675" t="s">
        <v>2242</v>
      </c>
      <c r="Q9" s="662">
        <f t="shared" si="0"/>
        <v>102</v>
      </c>
      <c r="R9" s="662">
        <f t="shared" si="0"/>
        <v>155.12</v>
      </c>
      <c r="S9" s="672">
        <f t="shared" si="1"/>
        <v>1548.36</v>
      </c>
      <c r="T9" s="672">
        <f t="shared" si="2"/>
        <v>948.6</v>
      </c>
      <c r="U9" s="672">
        <f t="shared" si="3"/>
        <v>-599.75999999999988</v>
      </c>
      <c r="V9" s="676">
        <f t="shared" si="4"/>
        <v>0.61264822134387353</v>
      </c>
      <c r="W9" s="663"/>
    </row>
    <row r="10" spans="1:23" ht="14.4" customHeight="1" x14ac:dyDescent="0.3">
      <c r="A10" s="724" t="s">
        <v>2243</v>
      </c>
      <c r="B10" s="717"/>
      <c r="C10" s="719"/>
      <c r="D10" s="678"/>
      <c r="E10" s="720">
        <v>1</v>
      </c>
      <c r="F10" s="721">
        <v>1.92</v>
      </c>
      <c r="G10" s="670">
        <v>9</v>
      </c>
      <c r="H10" s="712">
        <v>7</v>
      </c>
      <c r="I10" s="711">
        <v>13.35</v>
      </c>
      <c r="J10" s="668">
        <v>9.3000000000000007</v>
      </c>
      <c r="K10" s="713">
        <v>1.87</v>
      </c>
      <c r="L10" s="712">
        <v>7</v>
      </c>
      <c r="M10" s="712">
        <v>59</v>
      </c>
      <c r="N10" s="714">
        <v>19.52</v>
      </c>
      <c r="O10" s="712" t="s">
        <v>2241</v>
      </c>
      <c r="P10" s="715" t="s">
        <v>2244</v>
      </c>
      <c r="Q10" s="716">
        <f t="shared" si="0"/>
        <v>7</v>
      </c>
      <c r="R10" s="716">
        <f t="shared" si="0"/>
        <v>13.35</v>
      </c>
      <c r="S10" s="717">
        <f t="shared" si="1"/>
        <v>136.63999999999999</v>
      </c>
      <c r="T10" s="717">
        <f t="shared" si="2"/>
        <v>65.100000000000009</v>
      </c>
      <c r="U10" s="717">
        <f t="shared" si="3"/>
        <v>-71.539999999999978</v>
      </c>
      <c r="V10" s="718">
        <f t="shared" si="4"/>
        <v>0.47643442622950832</v>
      </c>
      <c r="W10" s="669"/>
    </row>
    <row r="11" spans="1:23" ht="14.4" customHeight="1" x14ac:dyDescent="0.3">
      <c r="A11" s="723" t="s">
        <v>2245</v>
      </c>
      <c r="B11" s="672"/>
      <c r="C11" s="673"/>
      <c r="D11" s="674"/>
      <c r="E11" s="677">
        <v>169</v>
      </c>
      <c r="F11" s="658">
        <v>54.82</v>
      </c>
      <c r="G11" s="659">
        <v>5.6</v>
      </c>
      <c r="H11" s="654">
        <v>173</v>
      </c>
      <c r="I11" s="655">
        <v>54.31</v>
      </c>
      <c r="J11" s="671">
        <v>5.6</v>
      </c>
      <c r="K11" s="660">
        <v>0.24</v>
      </c>
      <c r="L11" s="657">
        <v>1</v>
      </c>
      <c r="M11" s="657">
        <v>10</v>
      </c>
      <c r="N11" s="661">
        <v>3.44</v>
      </c>
      <c r="O11" s="657" t="s">
        <v>2232</v>
      </c>
      <c r="P11" s="675" t="s">
        <v>2246</v>
      </c>
      <c r="Q11" s="662">
        <f t="shared" si="0"/>
        <v>173</v>
      </c>
      <c r="R11" s="662">
        <f t="shared" si="0"/>
        <v>54.31</v>
      </c>
      <c r="S11" s="672">
        <f t="shared" si="1"/>
        <v>595.12</v>
      </c>
      <c r="T11" s="672">
        <f t="shared" si="2"/>
        <v>968.8</v>
      </c>
      <c r="U11" s="672">
        <f t="shared" si="3"/>
        <v>373.67999999999995</v>
      </c>
      <c r="V11" s="676">
        <f t="shared" si="4"/>
        <v>1.6279069767441861</v>
      </c>
      <c r="W11" s="663">
        <v>382.13</v>
      </c>
    </row>
    <row r="12" spans="1:23" ht="14.4" customHeight="1" thickBot="1" x14ac:dyDescent="0.35">
      <c r="A12" s="725" t="s">
        <v>2247</v>
      </c>
      <c r="B12" s="726"/>
      <c r="C12" s="727"/>
      <c r="D12" s="728"/>
      <c r="E12" s="729">
        <v>1</v>
      </c>
      <c r="F12" s="730">
        <v>0.46</v>
      </c>
      <c r="G12" s="731">
        <v>6</v>
      </c>
      <c r="H12" s="732">
        <v>2</v>
      </c>
      <c r="I12" s="733">
        <v>1.25</v>
      </c>
      <c r="J12" s="734">
        <v>5</v>
      </c>
      <c r="K12" s="735">
        <v>0.46</v>
      </c>
      <c r="L12" s="736">
        <v>2</v>
      </c>
      <c r="M12" s="736">
        <v>17</v>
      </c>
      <c r="N12" s="737">
        <v>5.5</v>
      </c>
      <c r="O12" s="736" t="s">
        <v>2232</v>
      </c>
      <c r="P12" s="738" t="s">
        <v>2248</v>
      </c>
      <c r="Q12" s="739">
        <f t="shared" si="0"/>
        <v>2</v>
      </c>
      <c r="R12" s="739">
        <f t="shared" si="0"/>
        <v>1.25</v>
      </c>
      <c r="S12" s="726">
        <f t="shared" si="1"/>
        <v>11</v>
      </c>
      <c r="T12" s="726">
        <f t="shared" si="2"/>
        <v>10</v>
      </c>
      <c r="U12" s="726">
        <f t="shared" si="3"/>
        <v>-1</v>
      </c>
      <c r="V12" s="740">
        <f t="shared" si="4"/>
        <v>0.90909090909090906</v>
      </c>
      <c r="W12" s="741">
        <v>0.5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3:Q1048576">
    <cfRule type="cellIs" dxfId="12" priority="9" stopIfTrue="1" operator="lessThan">
      <formula>0</formula>
    </cfRule>
  </conditionalFormatting>
  <conditionalFormatting sqref="U13:U1048576">
    <cfRule type="cellIs" dxfId="11" priority="8" stopIfTrue="1" operator="greaterThan">
      <formula>0</formula>
    </cfRule>
  </conditionalFormatting>
  <conditionalFormatting sqref="V13:V1048576">
    <cfRule type="cellIs" dxfId="10" priority="7" stopIfTrue="1" operator="greaterThan">
      <formula>1</formula>
    </cfRule>
  </conditionalFormatting>
  <conditionalFormatting sqref="V13:V1048576">
    <cfRule type="cellIs" dxfId="9" priority="4" stopIfTrue="1" operator="greaterThan">
      <formula>1</formula>
    </cfRule>
  </conditionalFormatting>
  <conditionalFormatting sqref="U13:U1048576">
    <cfRule type="cellIs" dxfId="8" priority="5" stopIfTrue="1" operator="greaterThan">
      <formula>0</formula>
    </cfRule>
  </conditionalFormatting>
  <conditionalFormatting sqref="Q13:Q1048576">
    <cfRule type="cellIs" dxfId="7" priority="6" stopIfTrue="1" operator="lessThan">
      <formula>0</formula>
    </cfRule>
  </conditionalFormatting>
  <conditionalFormatting sqref="V5:V12">
    <cfRule type="cellIs" dxfId="6" priority="1" stopIfTrue="1" operator="greaterThan">
      <formula>1</formula>
    </cfRule>
  </conditionalFormatting>
  <conditionalFormatting sqref="U5:U12">
    <cfRule type="cellIs" dxfId="5" priority="2" stopIfTrue="1" operator="greaterThan">
      <formula>0</formula>
    </cfRule>
  </conditionalFormatting>
  <conditionalFormatting sqref="Q5:Q1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09" customWidth="1"/>
    <col min="3" max="3" width="7.21875" style="69" hidden="1" customWidth="1"/>
    <col min="4" max="4" width="7.77734375" style="309" customWidth="1"/>
    <col min="5" max="5" width="7.21875" style="69" hidden="1" customWidth="1"/>
    <col min="6" max="6" width="7.77734375" style="309" customWidth="1"/>
    <col min="7" max="7" width="7.77734375" style="91" customWidth="1"/>
    <col min="8" max="8" width="7.77734375" style="309" customWidth="1"/>
    <col min="9" max="9" width="7.21875" style="69" hidden="1" customWidth="1"/>
    <col min="10" max="10" width="7.77734375" style="309" customWidth="1"/>
    <col min="11" max="11" width="7.21875" style="69" hidden="1" customWidth="1"/>
    <col min="12" max="12" width="7.77734375" style="309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404" t="s">
        <v>201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ht="14.4" customHeight="1" thickBot="1" x14ac:dyDescent="0.35">
      <c r="A2" s="521" t="s">
        <v>245</v>
      </c>
      <c r="B2" s="298"/>
      <c r="C2" s="148"/>
      <c r="D2" s="298"/>
      <c r="E2" s="148"/>
      <c r="F2" s="298"/>
      <c r="G2" s="268"/>
      <c r="H2" s="298"/>
      <c r="I2" s="148"/>
      <c r="J2" s="298"/>
      <c r="K2" s="148"/>
      <c r="L2" s="298"/>
      <c r="M2" s="268"/>
    </row>
    <row r="3" spans="1:13" ht="14.4" customHeight="1" thickBot="1" x14ac:dyDescent="0.35">
      <c r="A3" s="382" t="s">
        <v>203</v>
      </c>
      <c r="B3" s="383">
        <f>SUBTOTAL(9,B6:B1048576)</f>
        <v>1413188</v>
      </c>
      <c r="C3" s="384">
        <f t="shared" ref="C3:L3" si="0">SUBTOTAL(9,C6:C1048576)</f>
        <v>8</v>
      </c>
      <c r="D3" s="384">
        <f t="shared" si="0"/>
        <v>1582570</v>
      </c>
      <c r="E3" s="384">
        <f t="shared" si="0"/>
        <v>3.8567180535099648</v>
      </c>
      <c r="F3" s="384">
        <f t="shared" si="0"/>
        <v>1915199</v>
      </c>
      <c r="G3" s="385">
        <f>IF(B3&lt;&gt;0,F3/B3,"")</f>
        <v>1.3552329909396343</v>
      </c>
      <c r="H3" s="383">
        <f t="shared" si="0"/>
        <v>-1209007.3399999996</v>
      </c>
      <c r="I3" s="384">
        <f t="shared" si="0"/>
        <v>1</v>
      </c>
      <c r="J3" s="384">
        <f t="shared" si="0"/>
        <v>1148928.7999999998</v>
      </c>
      <c r="K3" s="384">
        <f t="shared" si="0"/>
        <v>-0.94959114971129976</v>
      </c>
      <c r="L3" s="384">
        <f t="shared" si="0"/>
        <v>595587.02000000014</v>
      </c>
      <c r="M3" s="386">
        <f>IF(H3&lt;&gt;0,L3/H3,"")</f>
        <v>-0.49262481731500518</v>
      </c>
    </row>
    <row r="4" spans="1:13" ht="14.4" customHeight="1" x14ac:dyDescent="0.3">
      <c r="A4" s="512" t="s">
        <v>156</v>
      </c>
      <c r="B4" s="457" t="s">
        <v>162</v>
      </c>
      <c r="C4" s="458"/>
      <c r="D4" s="458"/>
      <c r="E4" s="458"/>
      <c r="F4" s="458"/>
      <c r="G4" s="459"/>
      <c r="H4" s="457" t="s">
        <v>163</v>
      </c>
      <c r="I4" s="458"/>
      <c r="J4" s="458"/>
      <c r="K4" s="458"/>
      <c r="L4" s="458"/>
      <c r="M4" s="459"/>
    </row>
    <row r="5" spans="1:13" s="89" customFormat="1" ht="14.4" customHeight="1" thickBot="1" x14ac:dyDescent="0.35">
      <c r="A5" s="742"/>
      <c r="B5" s="743">
        <v>2011</v>
      </c>
      <c r="C5" s="744"/>
      <c r="D5" s="744">
        <v>2012</v>
      </c>
      <c r="E5" s="744"/>
      <c r="F5" s="744">
        <v>2013</v>
      </c>
      <c r="G5" s="632" t="s">
        <v>5</v>
      </c>
      <c r="H5" s="743">
        <v>2011</v>
      </c>
      <c r="I5" s="744"/>
      <c r="J5" s="744">
        <v>2012</v>
      </c>
      <c r="K5" s="744"/>
      <c r="L5" s="744">
        <v>2013</v>
      </c>
      <c r="M5" s="632" t="s">
        <v>5</v>
      </c>
    </row>
    <row r="6" spans="1:13" ht="14.4" customHeight="1" x14ac:dyDescent="0.3">
      <c r="A6" s="586" t="s">
        <v>2128</v>
      </c>
      <c r="B6" s="646">
        <v>90</v>
      </c>
      <c r="C6" s="554">
        <v>1</v>
      </c>
      <c r="D6" s="646"/>
      <c r="E6" s="554"/>
      <c r="F6" s="646">
        <v>230</v>
      </c>
      <c r="G6" s="575">
        <v>2.5555555555555554</v>
      </c>
      <c r="H6" s="646"/>
      <c r="I6" s="554"/>
      <c r="J6" s="646"/>
      <c r="K6" s="554"/>
      <c r="L6" s="646"/>
      <c r="M6" s="606"/>
    </row>
    <row r="7" spans="1:13" ht="14.4" customHeight="1" x14ac:dyDescent="0.3">
      <c r="A7" s="587" t="s">
        <v>2133</v>
      </c>
      <c r="B7" s="647"/>
      <c r="C7" s="560"/>
      <c r="D7" s="647">
        <v>124</v>
      </c>
      <c r="E7" s="560"/>
      <c r="F7" s="647"/>
      <c r="G7" s="576"/>
      <c r="H7" s="647"/>
      <c r="I7" s="560"/>
      <c r="J7" s="647"/>
      <c r="K7" s="560"/>
      <c r="L7" s="647"/>
      <c r="M7" s="607"/>
    </row>
    <row r="8" spans="1:13" ht="14.4" customHeight="1" x14ac:dyDescent="0.3">
      <c r="A8" s="587" t="s">
        <v>2137</v>
      </c>
      <c r="B8" s="647"/>
      <c r="C8" s="560"/>
      <c r="D8" s="647"/>
      <c r="E8" s="560"/>
      <c r="F8" s="647">
        <v>219</v>
      </c>
      <c r="G8" s="576"/>
      <c r="H8" s="647"/>
      <c r="I8" s="560"/>
      <c r="J8" s="647"/>
      <c r="K8" s="560"/>
      <c r="L8" s="647"/>
      <c r="M8" s="607"/>
    </row>
    <row r="9" spans="1:13" ht="14.4" customHeight="1" x14ac:dyDescent="0.3">
      <c r="A9" s="587" t="s">
        <v>2146</v>
      </c>
      <c r="B9" s="647">
        <v>1084433</v>
      </c>
      <c r="C9" s="560">
        <v>1</v>
      </c>
      <c r="D9" s="647">
        <v>1245831</v>
      </c>
      <c r="E9" s="560">
        <v>1.14883169361316</v>
      </c>
      <c r="F9" s="647">
        <v>1599178</v>
      </c>
      <c r="G9" s="576">
        <v>1.4746674068384122</v>
      </c>
      <c r="H9" s="647">
        <v>-1209007.3399999996</v>
      </c>
      <c r="I9" s="560">
        <v>1</v>
      </c>
      <c r="J9" s="647">
        <v>1148062.67</v>
      </c>
      <c r="K9" s="560">
        <v>-0.94959114971129976</v>
      </c>
      <c r="L9" s="647">
        <v>595587.02000000014</v>
      </c>
      <c r="M9" s="607">
        <v>-0.49262481731500518</v>
      </c>
    </row>
    <row r="10" spans="1:13" ht="14.4" customHeight="1" x14ac:dyDescent="0.3">
      <c r="A10" s="587" t="s">
        <v>2152</v>
      </c>
      <c r="B10" s="647">
        <v>20617</v>
      </c>
      <c r="C10" s="560">
        <v>1</v>
      </c>
      <c r="D10" s="647">
        <v>22227</v>
      </c>
      <c r="E10" s="560">
        <v>1.0780908958626376</v>
      </c>
      <c r="F10" s="647">
        <v>18788</v>
      </c>
      <c r="G10" s="576">
        <v>0.91128680215356261</v>
      </c>
      <c r="H10" s="647"/>
      <c r="I10" s="560"/>
      <c r="J10" s="647"/>
      <c r="K10" s="560"/>
      <c r="L10" s="647"/>
      <c r="M10" s="607"/>
    </row>
    <row r="11" spans="1:13" ht="14.4" customHeight="1" x14ac:dyDescent="0.3">
      <c r="A11" s="587" t="s">
        <v>2249</v>
      </c>
      <c r="B11" s="647">
        <v>282438</v>
      </c>
      <c r="C11" s="560">
        <v>1</v>
      </c>
      <c r="D11" s="647">
        <v>310272</v>
      </c>
      <c r="E11" s="560">
        <v>1.0985490620950438</v>
      </c>
      <c r="F11" s="647">
        <v>287566</v>
      </c>
      <c r="G11" s="576">
        <v>1.0181561971122866</v>
      </c>
      <c r="H11" s="647"/>
      <c r="I11" s="560"/>
      <c r="J11" s="647"/>
      <c r="K11" s="560"/>
      <c r="L11" s="647"/>
      <c r="M11" s="607"/>
    </row>
    <row r="12" spans="1:13" ht="14.4" customHeight="1" x14ac:dyDescent="0.3">
      <c r="A12" s="587" t="s">
        <v>2250</v>
      </c>
      <c r="B12" s="647">
        <v>10272</v>
      </c>
      <c r="C12" s="560">
        <v>1</v>
      </c>
      <c r="D12" s="647">
        <v>3362</v>
      </c>
      <c r="E12" s="560">
        <v>0.32729750778816197</v>
      </c>
      <c r="F12" s="647">
        <v>4338</v>
      </c>
      <c r="G12" s="576">
        <v>0.42231308411214952</v>
      </c>
      <c r="H12" s="647"/>
      <c r="I12" s="560"/>
      <c r="J12" s="647">
        <v>866.13</v>
      </c>
      <c r="K12" s="560"/>
      <c r="L12" s="647"/>
      <c r="M12" s="607"/>
    </row>
    <row r="13" spans="1:13" ht="14.4" customHeight="1" x14ac:dyDescent="0.3">
      <c r="A13" s="587" t="s">
        <v>2251</v>
      </c>
      <c r="B13" s="647">
        <v>3724</v>
      </c>
      <c r="C13" s="560">
        <v>1</v>
      </c>
      <c r="D13" s="647">
        <v>659</v>
      </c>
      <c r="E13" s="560">
        <v>0.17696025778732546</v>
      </c>
      <c r="F13" s="647">
        <v>4682</v>
      </c>
      <c r="G13" s="576">
        <v>1.2572502685284641</v>
      </c>
      <c r="H13" s="647"/>
      <c r="I13" s="560"/>
      <c r="J13" s="647"/>
      <c r="K13" s="560"/>
      <c r="L13" s="647"/>
      <c r="M13" s="607"/>
    </row>
    <row r="14" spans="1:13" ht="14.4" customHeight="1" x14ac:dyDescent="0.3">
      <c r="A14" s="587" t="s">
        <v>2252</v>
      </c>
      <c r="B14" s="647">
        <v>3520</v>
      </c>
      <c r="C14" s="560">
        <v>1</v>
      </c>
      <c r="D14" s="647">
        <v>95</v>
      </c>
      <c r="E14" s="560">
        <v>2.6988636363636364E-2</v>
      </c>
      <c r="F14" s="647">
        <v>198</v>
      </c>
      <c r="G14" s="576">
        <v>5.6250000000000001E-2</v>
      </c>
      <c r="H14" s="647"/>
      <c r="I14" s="560"/>
      <c r="J14" s="647"/>
      <c r="K14" s="560"/>
      <c r="L14" s="647"/>
      <c r="M14" s="607"/>
    </row>
    <row r="15" spans="1:13" ht="14.4" customHeight="1" thickBot="1" x14ac:dyDescent="0.35">
      <c r="A15" s="649" t="s">
        <v>2253</v>
      </c>
      <c r="B15" s="648">
        <v>8094</v>
      </c>
      <c r="C15" s="566">
        <v>1</v>
      </c>
      <c r="D15" s="648"/>
      <c r="E15" s="566"/>
      <c r="F15" s="648"/>
      <c r="G15" s="577"/>
      <c r="H15" s="648"/>
      <c r="I15" s="566"/>
      <c r="J15" s="648"/>
      <c r="K15" s="566"/>
      <c r="L15" s="648"/>
      <c r="M15" s="60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4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404" t="s">
        <v>202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ht="14.4" customHeight="1" thickBot="1" x14ac:dyDescent="0.35">
      <c r="A2" s="521" t="s">
        <v>245</v>
      </c>
      <c r="B2" s="148"/>
      <c r="C2" s="148"/>
      <c r="D2" s="148"/>
      <c r="E2" s="148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268"/>
      <c r="Q2" s="151"/>
    </row>
    <row r="3" spans="1:17" ht="14.4" customHeight="1" thickBot="1" x14ac:dyDescent="0.35">
      <c r="E3" s="163" t="s">
        <v>203</v>
      </c>
      <c r="F3" s="311">
        <f t="shared" ref="F3:O3" si="0">SUBTOTAL(9,F6:F1048576)</f>
        <v>43695.979999999996</v>
      </c>
      <c r="G3" s="316">
        <f t="shared" si="0"/>
        <v>2273403.34</v>
      </c>
      <c r="H3" s="317"/>
      <c r="I3" s="317"/>
      <c r="J3" s="311">
        <f t="shared" si="0"/>
        <v>54367.460000000006</v>
      </c>
      <c r="K3" s="316">
        <f t="shared" si="0"/>
        <v>2731498.8</v>
      </c>
      <c r="L3" s="317"/>
      <c r="M3" s="317"/>
      <c r="N3" s="311">
        <f t="shared" si="0"/>
        <v>49255.25</v>
      </c>
      <c r="O3" s="316">
        <f t="shared" si="0"/>
        <v>2956580.02</v>
      </c>
      <c r="P3" s="251">
        <f>IF(G3=0,"",O3/G3)</f>
        <v>1.300508347102191</v>
      </c>
      <c r="Q3" s="313">
        <f>IF(N3=0,"",O3/N3)</f>
        <v>60.025682947503057</v>
      </c>
    </row>
    <row r="4" spans="1:17" ht="14.4" customHeight="1" x14ac:dyDescent="0.3">
      <c r="A4" s="462" t="s">
        <v>109</v>
      </c>
      <c r="B4" s="461" t="s">
        <v>157</v>
      </c>
      <c r="C4" s="462" t="s">
        <v>158</v>
      </c>
      <c r="D4" s="463" t="s">
        <v>127</v>
      </c>
      <c r="E4" s="464" t="s">
        <v>14</v>
      </c>
      <c r="F4" s="468">
        <v>2011</v>
      </c>
      <c r="G4" s="469"/>
      <c r="H4" s="315"/>
      <c r="I4" s="315"/>
      <c r="J4" s="468">
        <v>2012</v>
      </c>
      <c r="K4" s="469"/>
      <c r="L4" s="315"/>
      <c r="M4" s="315"/>
      <c r="N4" s="468">
        <v>2013</v>
      </c>
      <c r="O4" s="469"/>
      <c r="P4" s="470" t="s">
        <v>5</v>
      </c>
      <c r="Q4" s="460" t="s">
        <v>160</v>
      </c>
    </row>
    <row r="5" spans="1:17" ht="14.4" customHeight="1" thickBot="1" x14ac:dyDescent="0.35">
      <c r="A5" s="638"/>
      <c r="B5" s="637"/>
      <c r="C5" s="638"/>
      <c r="D5" s="639"/>
      <c r="E5" s="640"/>
      <c r="F5" s="650" t="s">
        <v>128</v>
      </c>
      <c r="G5" s="651" t="s">
        <v>17</v>
      </c>
      <c r="H5" s="652"/>
      <c r="I5" s="652"/>
      <c r="J5" s="650" t="s">
        <v>128</v>
      </c>
      <c r="K5" s="651" t="s">
        <v>17</v>
      </c>
      <c r="L5" s="652"/>
      <c r="M5" s="652"/>
      <c r="N5" s="650" t="s">
        <v>128</v>
      </c>
      <c r="O5" s="651" t="s">
        <v>17</v>
      </c>
      <c r="P5" s="653"/>
      <c r="Q5" s="645"/>
    </row>
    <row r="6" spans="1:17" ht="14.4" customHeight="1" x14ac:dyDescent="0.3">
      <c r="A6" s="553" t="s">
        <v>2159</v>
      </c>
      <c r="B6" s="554" t="s">
        <v>2254</v>
      </c>
      <c r="C6" s="554" t="s">
        <v>2026</v>
      </c>
      <c r="D6" s="554" t="s">
        <v>2255</v>
      </c>
      <c r="E6" s="554" t="s">
        <v>2256</v>
      </c>
      <c r="F6" s="557">
        <v>2</v>
      </c>
      <c r="G6" s="557">
        <v>90</v>
      </c>
      <c r="H6" s="557">
        <v>1</v>
      </c>
      <c r="I6" s="557">
        <v>45</v>
      </c>
      <c r="J6" s="557"/>
      <c r="K6" s="557"/>
      <c r="L6" s="557"/>
      <c r="M6" s="557"/>
      <c r="N6" s="557">
        <v>4</v>
      </c>
      <c r="O6" s="557">
        <v>184</v>
      </c>
      <c r="P6" s="575">
        <v>2.0444444444444443</v>
      </c>
      <c r="Q6" s="558">
        <v>46</v>
      </c>
    </row>
    <row r="7" spans="1:17" ht="14.4" customHeight="1" x14ac:dyDescent="0.3">
      <c r="A7" s="559" t="s">
        <v>2159</v>
      </c>
      <c r="B7" s="560" t="s">
        <v>2257</v>
      </c>
      <c r="C7" s="560" t="s">
        <v>2026</v>
      </c>
      <c r="D7" s="560" t="s">
        <v>2255</v>
      </c>
      <c r="E7" s="560" t="s">
        <v>2256</v>
      </c>
      <c r="F7" s="563"/>
      <c r="G7" s="563"/>
      <c r="H7" s="563"/>
      <c r="I7" s="563"/>
      <c r="J7" s="563"/>
      <c r="K7" s="563"/>
      <c r="L7" s="563"/>
      <c r="M7" s="563"/>
      <c r="N7" s="563">
        <v>1</v>
      </c>
      <c r="O7" s="563">
        <v>46</v>
      </c>
      <c r="P7" s="576"/>
      <c r="Q7" s="564">
        <v>46</v>
      </c>
    </row>
    <row r="8" spans="1:17" ht="14.4" customHeight="1" x14ac:dyDescent="0.3">
      <c r="A8" s="559" t="s">
        <v>2166</v>
      </c>
      <c r="B8" s="560" t="s">
        <v>2258</v>
      </c>
      <c r="C8" s="560" t="s">
        <v>2026</v>
      </c>
      <c r="D8" s="560" t="s">
        <v>2259</v>
      </c>
      <c r="E8" s="560" t="s">
        <v>2260</v>
      </c>
      <c r="F8" s="563"/>
      <c r="G8" s="563"/>
      <c r="H8" s="563"/>
      <c r="I8" s="563"/>
      <c r="J8" s="563">
        <v>2</v>
      </c>
      <c r="K8" s="563">
        <v>124</v>
      </c>
      <c r="L8" s="563"/>
      <c r="M8" s="563">
        <v>62</v>
      </c>
      <c r="N8" s="563"/>
      <c r="O8" s="563"/>
      <c r="P8" s="576"/>
      <c r="Q8" s="564"/>
    </row>
    <row r="9" spans="1:17" ht="14.4" customHeight="1" x14ac:dyDescent="0.3">
      <c r="A9" s="559" t="s">
        <v>2172</v>
      </c>
      <c r="B9" s="560" t="s">
        <v>2261</v>
      </c>
      <c r="C9" s="560" t="s">
        <v>2026</v>
      </c>
      <c r="D9" s="560" t="s">
        <v>2262</v>
      </c>
      <c r="E9" s="560" t="s">
        <v>2263</v>
      </c>
      <c r="F9" s="563"/>
      <c r="G9" s="563"/>
      <c r="H9" s="563"/>
      <c r="I9" s="563"/>
      <c r="J9" s="563"/>
      <c r="K9" s="563"/>
      <c r="L9" s="563"/>
      <c r="M9" s="563"/>
      <c r="N9" s="563">
        <v>1</v>
      </c>
      <c r="O9" s="563">
        <v>219</v>
      </c>
      <c r="P9" s="576"/>
      <c r="Q9" s="564">
        <v>219</v>
      </c>
    </row>
    <row r="10" spans="1:17" ht="14.4" customHeight="1" x14ac:dyDescent="0.3">
      <c r="A10" s="559" t="s">
        <v>442</v>
      </c>
      <c r="B10" s="560" t="s">
        <v>816</v>
      </c>
      <c r="C10" s="560" t="s">
        <v>1941</v>
      </c>
      <c r="D10" s="560" t="s">
        <v>1942</v>
      </c>
      <c r="E10" s="560" t="s">
        <v>1943</v>
      </c>
      <c r="F10" s="563"/>
      <c r="G10" s="563"/>
      <c r="H10" s="563"/>
      <c r="I10" s="563"/>
      <c r="J10" s="563"/>
      <c r="K10" s="563"/>
      <c r="L10" s="563"/>
      <c r="M10" s="563"/>
      <c r="N10" s="563">
        <v>0.55000000000000004</v>
      </c>
      <c r="O10" s="563">
        <v>1087.9100000000001</v>
      </c>
      <c r="P10" s="576"/>
      <c r="Q10" s="564">
        <v>1978.0181818181818</v>
      </c>
    </row>
    <row r="11" spans="1:17" ht="14.4" customHeight="1" x14ac:dyDescent="0.3">
      <c r="A11" s="559" t="s">
        <v>442</v>
      </c>
      <c r="B11" s="560" t="s">
        <v>816</v>
      </c>
      <c r="C11" s="560" t="s">
        <v>1941</v>
      </c>
      <c r="D11" s="560" t="s">
        <v>1946</v>
      </c>
      <c r="E11" s="560" t="s">
        <v>1943</v>
      </c>
      <c r="F11" s="563"/>
      <c r="G11" s="563"/>
      <c r="H11" s="563"/>
      <c r="I11" s="563"/>
      <c r="J11" s="563">
        <v>0.2</v>
      </c>
      <c r="K11" s="563">
        <v>196.08</v>
      </c>
      <c r="L11" s="563"/>
      <c r="M11" s="563">
        <v>980.4</v>
      </c>
      <c r="N11" s="563"/>
      <c r="O11" s="563"/>
      <c r="P11" s="576"/>
      <c r="Q11" s="564"/>
    </row>
    <row r="12" spans="1:17" ht="14.4" customHeight="1" x14ac:dyDescent="0.3">
      <c r="A12" s="559" t="s">
        <v>442</v>
      </c>
      <c r="B12" s="560" t="s">
        <v>816</v>
      </c>
      <c r="C12" s="560" t="s">
        <v>1941</v>
      </c>
      <c r="D12" s="560" t="s">
        <v>1949</v>
      </c>
      <c r="E12" s="560" t="s">
        <v>1948</v>
      </c>
      <c r="F12" s="563">
        <v>0.8</v>
      </c>
      <c r="G12" s="563">
        <v>1026.72</v>
      </c>
      <c r="H12" s="563">
        <v>1</v>
      </c>
      <c r="I12" s="563">
        <v>1283.3999999999999</v>
      </c>
      <c r="J12" s="563">
        <v>0.2</v>
      </c>
      <c r="K12" s="563">
        <v>216.53</v>
      </c>
      <c r="L12" s="563">
        <v>0.21089488857721678</v>
      </c>
      <c r="M12" s="563">
        <v>1082.6499999999999</v>
      </c>
      <c r="N12" s="563">
        <v>1.4000000000000001</v>
      </c>
      <c r="O12" s="563">
        <v>1519.51</v>
      </c>
      <c r="P12" s="576">
        <v>1.4799653264765467</v>
      </c>
      <c r="Q12" s="564">
        <v>1085.3642857142856</v>
      </c>
    </row>
    <row r="13" spans="1:17" ht="14.4" customHeight="1" x14ac:dyDescent="0.3">
      <c r="A13" s="559" t="s">
        <v>442</v>
      </c>
      <c r="B13" s="560" t="s">
        <v>816</v>
      </c>
      <c r="C13" s="560" t="s">
        <v>1941</v>
      </c>
      <c r="D13" s="560" t="s">
        <v>1950</v>
      </c>
      <c r="E13" s="560" t="s">
        <v>1948</v>
      </c>
      <c r="F13" s="563">
        <v>5.2</v>
      </c>
      <c r="G13" s="563">
        <v>12105.130000000001</v>
      </c>
      <c r="H13" s="563">
        <v>1</v>
      </c>
      <c r="I13" s="563">
        <v>2327.9096153846153</v>
      </c>
      <c r="J13" s="563">
        <v>11.649999999999999</v>
      </c>
      <c r="K13" s="563">
        <v>25226.000000000004</v>
      </c>
      <c r="L13" s="563">
        <v>2.0839098795304141</v>
      </c>
      <c r="M13" s="563">
        <v>2165.3218884120179</v>
      </c>
      <c r="N13" s="563">
        <v>8.8000000000000007</v>
      </c>
      <c r="O13" s="563">
        <v>19163.080000000002</v>
      </c>
      <c r="P13" s="576">
        <v>1.5830544570772886</v>
      </c>
      <c r="Q13" s="564">
        <v>2177.6227272727274</v>
      </c>
    </row>
    <row r="14" spans="1:17" ht="14.4" customHeight="1" x14ac:dyDescent="0.3">
      <c r="A14" s="559" t="s">
        <v>442</v>
      </c>
      <c r="B14" s="560" t="s">
        <v>816</v>
      </c>
      <c r="C14" s="560" t="s">
        <v>1941</v>
      </c>
      <c r="D14" s="560" t="s">
        <v>1951</v>
      </c>
      <c r="E14" s="560" t="s">
        <v>1952</v>
      </c>
      <c r="F14" s="563">
        <v>0.45000000000000007</v>
      </c>
      <c r="G14" s="563">
        <v>465.03</v>
      </c>
      <c r="H14" s="563">
        <v>1</v>
      </c>
      <c r="I14" s="563">
        <v>1033.3999999999999</v>
      </c>
      <c r="J14" s="563">
        <v>1.45</v>
      </c>
      <c r="K14" s="563">
        <v>1358.0700000000002</v>
      </c>
      <c r="L14" s="563">
        <v>2.9203922327591774</v>
      </c>
      <c r="M14" s="563">
        <v>936.60000000000014</v>
      </c>
      <c r="N14" s="563">
        <v>1.05</v>
      </c>
      <c r="O14" s="563">
        <v>991.63</v>
      </c>
      <c r="P14" s="576">
        <v>2.1324000602111695</v>
      </c>
      <c r="Q14" s="564">
        <v>944.40952380952376</v>
      </c>
    </row>
    <row r="15" spans="1:17" ht="14.4" customHeight="1" x14ac:dyDescent="0.3">
      <c r="A15" s="559" t="s">
        <v>442</v>
      </c>
      <c r="B15" s="560" t="s">
        <v>816</v>
      </c>
      <c r="C15" s="560" t="s">
        <v>1958</v>
      </c>
      <c r="D15" s="560" t="s">
        <v>1961</v>
      </c>
      <c r="E15" s="560" t="s">
        <v>1962</v>
      </c>
      <c r="F15" s="563">
        <v>18512</v>
      </c>
      <c r="G15" s="563">
        <v>23235.86</v>
      </c>
      <c r="H15" s="563">
        <v>1</v>
      </c>
      <c r="I15" s="563">
        <v>1.2551782627484875</v>
      </c>
      <c r="J15" s="563">
        <v>18380</v>
      </c>
      <c r="K15" s="563">
        <v>34240.400000000001</v>
      </c>
      <c r="L15" s="563">
        <v>1.4736015796273518</v>
      </c>
      <c r="M15" s="563">
        <v>1.8629162132752992</v>
      </c>
      <c r="N15" s="563">
        <v>16595</v>
      </c>
      <c r="O15" s="563">
        <v>31948.5</v>
      </c>
      <c r="P15" s="576">
        <v>1.3749652476818159</v>
      </c>
      <c r="Q15" s="564">
        <v>1.925188309731847</v>
      </c>
    </row>
    <row r="16" spans="1:17" ht="14.4" customHeight="1" x14ac:dyDescent="0.3">
      <c r="A16" s="559" t="s">
        <v>442</v>
      </c>
      <c r="B16" s="560" t="s">
        <v>816</v>
      </c>
      <c r="C16" s="560" t="s">
        <v>1958</v>
      </c>
      <c r="D16" s="560" t="s">
        <v>1965</v>
      </c>
      <c r="E16" s="560" t="s">
        <v>1966</v>
      </c>
      <c r="F16" s="563">
        <v>370</v>
      </c>
      <c r="G16" s="563">
        <v>1683.5</v>
      </c>
      <c r="H16" s="563">
        <v>1</v>
      </c>
      <c r="I16" s="563">
        <v>4.55</v>
      </c>
      <c r="J16" s="563">
        <v>-180</v>
      </c>
      <c r="K16" s="563">
        <v>-844.2</v>
      </c>
      <c r="L16" s="563">
        <v>-0.50145530145530148</v>
      </c>
      <c r="M16" s="563">
        <v>4.6900000000000004</v>
      </c>
      <c r="N16" s="563"/>
      <c r="O16" s="563"/>
      <c r="P16" s="576"/>
      <c r="Q16" s="564"/>
    </row>
    <row r="17" spans="1:17" ht="14.4" customHeight="1" x14ac:dyDescent="0.3">
      <c r="A17" s="559" t="s">
        <v>442</v>
      </c>
      <c r="B17" s="560" t="s">
        <v>816</v>
      </c>
      <c r="C17" s="560" t="s">
        <v>1958</v>
      </c>
      <c r="D17" s="560" t="s">
        <v>1973</v>
      </c>
      <c r="E17" s="560" t="s">
        <v>1974</v>
      </c>
      <c r="F17" s="563">
        <v>800</v>
      </c>
      <c r="G17" s="563">
        <v>4240</v>
      </c>
      <c r="H17" s="563">
        <v>1</v>
      </c>
      <c r="I17" s="563">
        <v>5.3</v>
      </c>
      <c r="J17" s="563">
        <v>1600</v>
      </c>
      <c r="K17" s="563">
        <v>8672</v>
      </c>
      <c r="L17" s="563">
        <v>2.0452830188679245</v>
      </c>
      <c r="M17" s="563">
        <v>5.42</v>
      </c>
      <c r="N17" s="563">
        <v>800</v>
      </c>
      <c r="O17" s="563">
        <v>4448</v>
      </c>
      <c r="P17" s="576">
        <v>1.0490566037735849</v>
      </c>
      <c r="Q17" s="564">
        <v>5.56</v>
      </c>
    </row>
    <row r="18" spans="1:17" ht="14.4" customHeight="1" x14ac:dyDescent="0.3">
      <c r="A18" s="559" t="s">
        <v>442</v>
      </c>
      <c r="B18" s="560" t="s">
        <v>816</v>
      </c>
      <c r="C18" s="560" t="s">
        <v>1958</v>
      </c>
      <c r="D18" s="560" t="s">
        <v>1983</v>
      </c>
      <c r="E18" s="560" t="s">
        <v>1984</v>
      </c>
      <c r="F18" s="563">
        <v>13395.529999999999</v>
      </c>
      <c r="G18" s="563">
        <v>538989.19999999995</v>
      </c>
      <c r="H18" s="563">
        <v>1</v>
      </c>
      <c r="I18" s="563">
        <v>40.236496801544995</v>
      </c>
      <c r="J18" s="563">
        <v>14803.880000000001</v>
      </c>
      <c r="K18" s="563">
        <v>619707.39</v>
      </c>
      <c r="L18" s="563">
        <v>1.1497584552714601</v>
      </c>
      <c r="M18" s="563">
        <v>41.861146537259152</v>
      </c>
      <c r="N18" s="563">
        <v>14506.45</v>
      </c>
      <c r="O18" s="563">
        <v>516606.54</v>
      </c>
      <c r="P18" s="576">
        <v>0.95847289704506144</v>
      </c>
      <c r="Q18" s="564">
        <v>35.612195954213469</v>
      </c>
    </row>
    <row r="19" spans="1:17" ht="14.4" customHeight="1" x14ac:dyDescent="0.3">
      <c r="A19" s="559" t="s">
        <v>442</v>
      </c>
      <c r="B19" s="560" t="s">
        <v>816</v>
      </c>
      <c r="C19" s="560" t="s">
        <v>1958</v>
      </c>
      <c r="D19" s="560" t="s">
        <v>2181</v>
      </c>
      <c r="E19" s="560" t="s">
        <v>2182</v>
      </c>
      <c r="F19" s="563"/>
      <c r="G19" s="563"/>
      <c r="H19" s="563"/>
      <c r="I19" s="563"/>
      <c r="J19" s="563"/>
      <c r="K19" s="563"/>
      <c r="L19" s="563"/>
      <c r="M19" s="563"/>
      <c r="N19" s="563">
        <v>110</v>
      </c>
      <c r="O19" s="563">
        <v>189.2</v>
      </c>
      <c r="P19" s="576"/>
      <c r="Q19" s="564">
        <v>1.72</v>
      </c>
    </row>
    <row r="20" spans="1:17" ht="14.4" customHeight="1" x14ac:dyDescent="0.3">
      <c r="A20" s="559" t="s">
        <v>442</v>
      </c>
      <c r="B20" s="560" t="s">
        <v>816</v>
      </c>
      <c r="C20" s="560" t="s">
        <v>1958</v>
      </c>
      <c r="D20" s="560" t="s">
        <v>1995</v>
      </c>
      <c r="E20" s="560" t="s">
        <v>1996</v>
      </c>
      <c r="F20" s="563">
        <v>1</v>
      </c>
      <c r="G20" s="563">
        <v>2054.9699999999998</v>
      </c>
      <c r="H20" s="563">
        <v>1</v>
      </c>
      <c r="I20" s="563">
        <v>2054.9699999999998</v>
      </c>
      <c r="J20" s="563"/>
      <c r="K20" s="563"/>
      <c r="L20" s="563"/>
      <c r="M20" s="563"/>
      <c r="N20" s="563"/>
      <c r="O20" s="563"/>
      <c r="P20" s="576"/>
      <c r="Q20" s="564"/>
    </row>
    <row r="21" spans="1:17" ht="14.4" customHeight="1" x14ac:dyDescent="0.3">
      <c r="A21" s="559" t="s">
        <v>442</v>
      </c>
      <c r="B21" s="560" t="s">
        <v>816</v>
      </c>
      <c r="C21" s="560" t="s">
        <v>1958</v>
      </c>
      <c r="D21" s="560" t="s">
        <v>1999</v>
      </c>
      <c r="E21" s="560" t="s">
        <v>2000</v>
      </c>
      <c r="F21" s="563"/>
      <c r="G21" s="563"/>
      <c r="H21" s="563"/>
      <c r="I21" s="563"/>
      <c r="J21" s="563">
        <v>1453</v>
      </c>
      <c r="K21" s="563">
        <v>4444.1499999999996</v>
      </c>
      <c r="L21" s="563"/>
      <c r="M21" s="563">
        <v>3.0586028905712315</v>
      </c>
      <c r="N21" s="563"/>
      <c r="O21" s="563"/>
      <c r="P21" s="576"/>
      <c r="Q21" s="564"/>
    </row>
    <row r="22" spans="1:17" ht="14.4" customHeight="1" x14ac:dyDescent="0.3">
      <c r="A22" s="559" t="s">
        <v>442</v>
      </c>
      <c r="B22" s="560" t="s">
        <v>816</v>
      </c>
      <c r="C22" s="560" t="s">
        <v>1958</v>
      </c>
      <c r="D22" s="560" t="s">
        <v>2183</v>
      </c>
      <c r="E22" s="560" t="s">
        <v>2184</v>
      </c>
      <c r="F22" s="563">
        <v>10</v>
      </c>
      <c r="G22" s="563">
        <v>227.1</v>
      </c>
      <c r="H22" s="563">
        <v>1</v>
      </c>
      <c r="I22" s="563">
        <v>22.71</v>
      </c>
      <c r="J22" s="563"/>
      <c r="K22" s="563"/>
      <c r="L22" s="563"/>
      <c r="M22" s="563"/>
      <c r="N22" s="563"/>
      <c r="O22" s="563"/>
      <c r="P22" s="576"/>
      <c r="Q22" s="564"/>
    </row>
    <row r="23" spans="1:17" ht="14.4" customHeight="1" x14ac:dyDescent="0.3">
      <c r="A23" s="559" t="s">
        <v>442</v>
      </c>
      <c r="B23" s="560" t="s">
        <v>816</v>
      </c>
      <c r="C23" s="560" t="s">
        <v>1958</v>
      </c>
      <c r="D23" s="560" t="s">
        <v>2003</v>
      </c>
      <c r="E23" s="560" t="s">
        <v>2004</v>
      </c>
      <c r="F23" s="563">
        <v>150</v>
      </c>
      <c r="G23" s="563">
        <v>33861</v>
      </c>
      <c r="H23" s="563">
        <v>1</v>
      </c>
      <c r="I23" s="563">
        <v>225.74</v>
      </c>
      <c r="J23" s="563"/>
      <c r="K23" s="563"/>
      <c r="L23" s="563"/>
      <c r="M23" s="563"/>
      <c r="N23" s="563"/>
      <c r="O23" s="563"/>
      <c r="P23" s="576"/>
      <c r="Q23" s="564"/>
    </row>
    <row r="24" spans="1:17" ht="14.4" customHeight="1" x14ac:dyDescent="0.3">
      <c r="A24" s="559" t="s">
        <v>442</v>
      </c>
      <c r="B24" s="560" t="s">
        <v>816</v>
      </c>
      <c r="C24" s="560" t="s">
        <v>1958</v>
      </c>
      <c r="D24" s="560" t="s">
        <v>2007</v>
      </c>
      <c r="E24" s="560" t="s">
        <v>2008</v>
      </c>
      <c r="F24" s="563">
        <v>7163</v>
      </c>
      <c r="G24" s="563">
        <v>242326.83000000002</v>
      </c>
      <c r="H24" s="563">
        <v>1</v>
      </c>
      <c r="I24" s="563">
        <v>33.830354600027924</v>
      </c>
      <c r="J24" s="563">
        <v>13750</v>
      </c>
      <c r="K24" s="563">
        <v>441548.86</v>
      </c>
      <c r="L24" s="563">
        <v>1.8221212236383397</v>
      </c>
      <c r="M24" s="563">
        <v>32.112644363636363</v>
      </c>
      <c r="N24" s="563">
        <v>14000</v>
      </c>
      <c r="O24" s="563">
        <v>465426.65</v>
      </c>
      <c r="P24" s="576">
        <v>1.9206567015299132</v>
      </c>
      <c r="Q24" s="564">
        <v>33.244760714285718</v>
      </c>
    </row>
    <row r="25" spans="1:17" ht="14.4" customHeight="1" x14ac:dyDescent="0.3">
      <c r="A25" s="559" t="s">
        <v>442</v>
      </c>
      <c r="B25" s="560" t="s">
        <v>816</v>
      </c>
      <c r="C25" s="560" t="s">
        <v>1958</v>
      </c>
      <c r="D25" s="560" t="s">
        <v>2185</v>
      </c>
      <c r="E25" s="560" t="s">
        <v>2186</v>
      </c>
      <c r="F25" s="563">
        <v>0</v>
      </c>
      <c r="G25" s="563">
        <v>0</v>
      </c>
      <c r="H25" s="563"/>
      <c r="I25" s="563"/>
      <c r="J25" s="563"/>
      <c r="K25" s="563"/>
      <c r="L25" s="563"/>
      <c r="M25" s="563"/>
      <c r="N25" s="563">
        <v>0</v>
      </c>
      <c r="O25" s="563">
        <v>0</v>
      </c>
      <c r="P25" s="576"/>
      <c r="Q25" s="564"/>
    </row>
    <row r="26" spans="1:17" ht="14.4" customHeight="1" x14ac:dyDescent="0.3">
      <c r="A26" s="559" t="s">
        <v>442</v>
      </c>
      <c r="B26" s="560" t="s">
        <v>816</v>
      </c>
      <c r="C26" s="560" t="s">
        <v>1958</v>
      </c>
      <c r="D26" s="560" t="s">
        <v>2015</v>
      </c>
      <c r="E26" s="560" t="s">
        <v>2016</v>
      </c>
      <c r="F26" s="563"/>
      <c r="G26" s="563"/>
      <c r="H26" s="563"/>
      <c r="I26" s="563"/>
      <c r="J26" s="563">
        <v>925</v>
      </c>
      <c r="K26" s="563">
        <v>11528.75</v>
      </c>
      <c r="L26" s="563"/>
      <c r="M26" s="563">
        <v>12.463513513513513</v>
      </c>
      <c r="N26" s="563"/>
      <c r="O26" s="563"/>
      <c r="P26" s="576"/>
      <c r="Q26" s="564"/>
    </row>
    <row r="27" spans="1:17" ht="14.4" customHeight="1" x14ac:dyDescent="0.3">
      <c r="A27" s="559" t="s">
        <v>442</v>
      </c>
      <c r="B27" s="560" t="s">
        <v>816</v>
      </c>
      <c r="C27" s="560" t="s">
        <v>2023</v>
      </c>
      <c r="D27" s="560" t="s">
        <v>2024</v>
      </c>
      <c r="E27" s="560" t="s">
        <v>2025</v>
      </c>
      <c r="F27" s="563"/>
      <c r="G27" s="563"/>
      <c r="H27" s="563"/>
      <c r="I27" s="563"/>
      <c r="J27" s="563">
        <v>2</v>
      </c>
      <c r="K27" s="563">
        <v>1768.64</v>
      </c>
      <c r="L27" s="563"/>
      <c r="M27" s="563">
        <v>884.32</v>
      </c>
      <c r="N27" s="563"/>
      <c r="O27" s="563"/>
      <c r="P27" s="576"/>
      <c r="Q27" s="564"/>
    </row>
    <row r="28" spans="1:17" ht="14.4" customHeight="1" x14ac:dyDescent="0.3">
      <c r="A28" s="559" t="s">
        <v>442</v>
      </c>
      <c r="B28" s="560" t="s">
        <v>816</v>
      </c>
      <c r="C28" s="560" t="s">
        <v>2026</v>
      </c>
      <c r="D28" s="560" t="s">
        <v>2035</v>
      </c>
      <c r="E28" s="560" t="s">
        <v>2036</v>
      </c>
      <c r="F28" s="563"/>
      <c r="G28" s="563"/>
      <c r="H28" s="563"/>
      <c r="I28" s="563"/>
      <c r="J28" s="563">
        <v>2</v>
      </c>
      <c r="K28" s="563">
        <v>2566</v>
      </c>
      <c r="L28" s="563"/>
      <c r="M28" s="563">
        <v>1283</v>
      </c>
      <c r="N28" s="563"/>
      <c r="O28" s="563"/>
      <c r="P28" s="576"/>
      <c r="Q28" s="564"/>
    </row>
    <row r="29" spans="1:17" ht="14.4" customHeight="1" x14ac:dyDescent="0.3">
      <c r="A29" s="559" t="s">
        <v>442</v>
      </c>
      <c r="B29" s="560" t="s">
        <v>816</v>
      </c>
      <c r="C29" s="560" t="s">
        <v>2026</v>
      </c>
      <c r="D29" s="560" t="s">
        <v>2037</v>
      </c>
      <c r="E29" s="560" t="s">
        <v>2038</v>
      </c>
      <c r="F29" s="563">
        <v>12</v>
      </c>
      <c r="G29" s="563">
        <v>20988</v>
      </c>
      <c r="H29" s="563">
        <v>1</v>
      </c>
      <c r="I29" s="563">
        <v>1749</v>
      </c>
      <c r="J29" s="563">
        <v>66</v>
      </c>
      <c r="K29" s="563">
        <v>115566</v>
      </c>
      <c r="L29" s="563">
        <v>5.5062893081761004</v>
      </c>
      <c r="M29" s="563">
        <v>1751</v>
      </c>
      <c r="N29" s="563">
        <v>92</v>
      </c>
      <c r="O29" s="563">
        <v>161368</v>
      </c>
      <c r="P29" s="576">
        <v>7.6885839527348958</v>
      </c>
      <c r="Q29" s="564">
        <v>1754</v>
      </c>
    </row>
    <row r="30" spans="1:17" ht="14.4" customHeight="1" x14ac:dyDescent="0.3">
      <c r="A30" s="559" t="s">
        <v>442</v>
      </c>
      <c r="B30" s="560" t="s">
        <v>816</v>
      </c>
      <c r="C30" s="560" t="s">
        <v>2026</v>
      </c>
      <c r="D30" s="560" t="s">
        <v>2045</v>
      </c>
      <c r="E30" s="560" t="s">
        <v>2046</v>
      </c>
      <c r="F30" s="563">
        <v>1</v>
      </c>
      <c r="G30" s="563">
        <v>651</v>
      </c>
      <c r="H30" s="563">
        <v>1</v>
      </c>
      <c r="I30" s="563">
        <v>651</v>
      </c>
      <c r="J30" s="563"/>
      <c r="K30" s="563"/>
      <c r="L30" s="563"/>
      <c r="M30" s="563"/>
      <c r="N30" s="563"/>
      <c r="O30" s="563"/>
      <c r="P30" s="576"/>
      <c r="Q30" s="564"/>
    </row>
    <row r="31" spans="1:17" ht="14.4" customHeight="1" x14ac:dyDescent="0.3">
      <c r="A31" s="559" t="s">
        <v>442</v>
      </c>
      <c r="B31" s="560" t="s">
        <v>816</v>
      </c>
      <c r="C31" s="560" t="s">
        <v>2026</v>
      </c>
      <c r="D31" s="560" t="s">
        <v>2049</v>
      </c>
      <c r="E31" s="560" t="s">
        <v>2050</v>
      </c>
      <c r="F31" s="563"/>
      <c r="G31" s="563"/>
      <c r="H31" s="563"/>
      <c r="I31" s="563"/>
      <c r="J31" s="563">
        <v>1</v>
      </c>
      <c r="K31" s="563">
        <v>1166</v>
      </c>
      <c r="L31" s="563"/>
      <c r="M31" s="563">
        <v>1166</v>
      </c>
      <c r="N31" s="563"/>
      <c r="O31" s="563"/>
      <c r="P31" s="576"/>
      <c r="Q31" s="564"/>
    </row>
    <row r="32" spans="1:17" ht="14.4" customHeight="1" x14ac:dyDescent="0.3">
      <c r="A32" s="559" t="s">
        <v>442</v>
      </c>
      <c r="B32" s="560" t="s">
        <v>816</v>
      </c>
      <c r="C32" s="560" t="s">
        <v>2026</v>
      </c>
      <c r="D32" s="560" t="s">
        <v>2055</v>
      </c>
      <c r="E32" s="560" t="s">
        <v>2056</v>
      </c>
      <c r="F32" s="563">
        <v>212</v>
      </c>
      <c r="G32" s="563">
        <v>88404</v>
      </c>
      <c r="H32" s="563">
        <v>1</v>
      </c>
      <c r="I32" s="563">
        <v>417</v>
      </c>
      <c r="J32" s="563">
        <v>214</v>
      </c>
      <c r="K32" s="563">
        <v>89238</v>
      </c>
      <c r="L32" s="563">
        <v>1.0094339622641511</v>
      </c>
      <c r="M32" s="563">
        <v>417</v>
      </c>
      <c r="N32" s="563">
        <v>185</v>
      </c>
      <c r="O32" s="563">
        <v>77330</v>
      </c>
      <c r="P32" s="576">
        <v>0.87473417492421157</v>
      </c>
      <c r="Q32" s="564">
        <v>418</v>
      </c>
    </row>
    <row r="33" spans="1:17" ht="14.4" customHeight="1" x14ac:dyDescent="0.3">
      <c r="A33" s="559" t="s">
        <v>442</v>
      </c>
      <c r="B33" s="560" t="s">
        <v>816</v>
      </c>
      <c r="C33" s="560" t="s">
        <v>2026</v>
      </c>
      <c r="D33" s="560" t="s">
        <v>2057</v>
      </c>
      <c r="E33" s="560" t="s">
        <v>2058</v>
      </c>
      <c r="F33" s="563">
        <v>2</v>
      </c>
      <c r="G33" s="563">
        <v>972</v>
      </c>
      <c r="H33" s="563">
        <v>1</v>
      </c>
      <c r="I33" s="563">
        <v>486</v>
      </c>
      <c r="J33" s="563"/>
      <c r="K33" s="563"/>
      <c r="L33" s="563"/>
      <c r="M33" s="563"/>
      <c r="N33" s="563"/>
      <c r="O33" s="563"/>
      <c r="P33" s="576"/>
      <c r="Q33" s="564"/>
    </row>
    <row r="34" spans="1:17" ht="14.4" customHeight="1" x14ac:dyDescent="0.3">
      <c r="A34" s="559" t="s">
        <v>442</v>
      </c>
      <c r="B34" s="560" t="s">
        <v>816</v>
      </c>
      <c r="C34" s="560" t="s">
        <v>2026</v>
      </c>
      <c r="D34" s="560" t="s">
        <v>2059</v>
      </c>
      <c r="E34" s="560" t="s">
        <v>2060</v>
      </c>
      <c r="F34" s="563">
        <v>1</v>
      </c>
      <c r="G34" s="563">
        <v>1957</v>
      </c>
      <c r="H34" s="563">
        <v>1</v>
      </c>
      <c r="I34" s="563">
        <v>1957</v>
      </c>
      <c r="J34" s="563">
        <v>1</v>
      </c>
      <c r="K34" s="563">
        <v>1961</v>
      </c>
      <c r="L34" s="563">
        <v>1.0020439448134901</v>
      </c>
      <c r="M34" s="563">
        <v>1961</v>
      </c>
      <c r="N34" s="563">
        <v>1</v>
      </c>
      <c r="O34" s="563">
        <v>1965</v>
      </c>
      <c r="P34" s="576">
        <v>1.00408788962698</v>
      </c>
      <c r="Q34" s="564">
        <v>1965</v>
      </c>
    </row>
    <row r="35" spans="1:17" ht="14.4" customHeight="1" x14ac:dyDescent="0.3">
      <c r="A35" s="559" t="s">
        <v>442</v>
      </c>
      <c r="B35" s="560" t="s">
        <v>816</v>
      </c>
      <c r="C35" s="560" t="s">
        <v>2026</v>
      </c>
      <c r="D35" s="560" t="s">
        <v>2074</v>
      </c>
      <c r="E35" s="560" t="s">
        <v>2075</v>
      </c>
      <c r="F35" s="563">
        <v>1</v>
      </c>
      <c r="G35" s="563">
        <v>2525</v>
      </c>
      <c r="H35" s="563">
        <v>1</v>
      </c>
      <c r="I35" s="563">
        <v>2525</v>
      </c>
      <c r="J35" s="563">
        <v>2</v>
      </c>
      <c r="K35" s="563">
        <v>5058</v>
      </c>
      <c r="L35" s="563">
        <v>2.0031683168316832</v>
      </c>
      <c r="M35" s="563">
        <v>2529</v>
      </c>
      <c r="N35" s="563"/>
      <c r="O35" s="563"/>
      <c r="P35" s="576"/>
      <c r="Q35" s="564"/>
    </row>
    <row r="36" spans="1:17" ht="14.4" customHeight="1" x14ac:dyDescent="0.3">
      <c r="A36" s="559" t="s">
        <v>442</v>
      </c>
      <c r="B36" s="560" t="s">
        <v>816</v>
      </c>
      <c r="C36" s="560" t="s">
        <v>2026</v>
      </c>
      <c r="D36" s="560" t="s">
        <v>2082</v>
      </c>
      <c r="E36" s="560" t="s">
        <v>2083</v>
      </c>
      <c r="F36" s="563">
        <v>4</v>
      </c>
      <c r="G36" s="563">
        <v>3852</v>
      </c>
      <c r="H36" s="563">
        <v>1</v>
      </c>
      <c r="I36" s="563">
        <v>963</v>
      </c>
      <c r="J36" s="563">
        <v>12</v>
      </c>
      <c r="K36" s="563">
        <v>11652</v>
      </c>
      <c r="L36" s="563">
        <v>3.0249221183800623</v>
      </c>
      <c r="M36" s="563">
        <v>971</v>
      </c>
      <c r="N36" s="563">
        <v>11</v>
      </c>
      <c r="O36" s="563">
        <v>10802</v>
      </c>
      <c r="P36" s="576">
        <v>2.8042575285565938</v>
      </c>
      <c r="Q36" s="564">
        <v>982</v>
      </c>
    </row>
    <row r="37" spans="1:17" ht="14.4" customHeight="1" x14ac:dyDescent="0.3">
      <c r="A37" s="559" t="s">
        <v>442</v>
      </c>
      <c r="B37" s="560" t="s">
        <v>816</v>
      </c>
      <c r="C37" s="560" t="s">
        <v>2026</v>
      </c>
      <c r="D37" s="560" t="s">
        <v>2088</v>
      </c>
      <c r="E37" s="560" t="s">
        <v>2089</v>
      </c>
      <c r="F37" s="563">
        <v>1</v>
      </c>
      <c r="G37" s="563">
        <v>8486</v>
      </c>
      <c r="H37" s="563">
        <v>1</v>
      </c>
      <c r="I37" s="563">
        <v>8486</v>
      </c>
      <c r="J37" s="563"/>
      <c r="K37" s="563"/>
      <c r="L37" s="563"/>
      <c r="M37" s="563"/>
      <c r="N37" s="563"/>
      <c r="O37" s="563"/>
      <c r="P37" s="576"/>
      <c r="Q37" s="564"/>
    </row>
    <row r="38" spans="1:17" ht="14.4" customHeight="1" x14ac:dyDescent="0.3">
      <c r="A38" s="559" t="s">
        <v>442</v>
      </c>
      <c r="B38" s="560" t="s">
        <v>816</v>
      </c>
      <c r="C38" s="560" t="s">
        <v>2026</v>
      </c>
      <c r="D38" s="560" t="s">
        <v>2102</v>
      </c>
      <c r="E38" s="560" t="s">
        <v>2103</v>
      </c>
      <c r="F38" s="563">
        <v>292</v>
      </c>
      <c r="G38" s="563">
        <v>566188</v>
      </c>
      <c r="H38" s="563">
        <v>1</v>
      </c>
      <c r="I38" s="563">
        <v>1939</v>
      </c>
      <c r="J38" s="563">
        <v>304</v>
      </c>
      <c r="K38" s="563">
        <v>590672</v>
      </c>
      <c r="L38" s="563">
        <v>1.0432435869357881</v>
      </c>
      <c r="M38" s="563">
        <v>1943</v>
      </c>
      <c r="N38" s="563">
        <v>270</v>
      </c>
      <c r="O38" s="563">
        <v>526230</v>
      </c>
      <c r="P38" s="576">
        <v>0.92942626830664021</v>
      </c>
      <c r="Q38" s="564">
        <v>1949</v>
      </c>
    </row>
    <row r="39" spans="1:17" ht="14.4" customHeight="1" x14ac:dyDescent="0.3">
      <c r="A39" s="559" t="s">
        <v>442</v>
      </c>
      <c r="B39" s="560" t="s">
        <v>816</v>
      </c>
      <c r="C39" s="560" t="s">
        <v>2026</v>
      </c>
      <c r="D39" s="560" t="s">
        <v>2122</v>
      </c>
      <c r="E39" s="560" t="s">
        <v>2123</v>
      </c>
      <c r="F39" s="563"/>
      <c r="G39" s="563"/>
      <c r="H39" s="563"/>
      <c r="I39" s="563"/>
      <c r="J39" s="563"/>
      <c r="K39" s="563"/>
      <c r="L39" s="563"/>
      <c r="M39" s="563"/>
      <c r="N39" s="563">
        <v>31</v>
      </c>
      <c r="O39" s="563">
        <v>444168</v>
      </c>
      <c r="P39" s="576"/>
      <c r="Q39" s="564">
        <v>14328</v>
      </c>
    </row>
    <row r="40" spans="1:17" ht="14.4" customHeight="1" x14ac:dyDescent="0.3">
      <c r="A40" s="559" t="s">
        <v>442</v>
      </c>
      <c r="B40" s="560" t="s">
        <v>2187</v>
      </c>
      <c r="C40" s="560" t="s">
        <v>2026</v>
      </c>
      <c r="D40" s="560" t="s">
        <v>2204</v>
      </c>
      <c r="E40" s="560" t="s">
        <v>2205</v>
      </c>
      <c r="F40" s="563">
        <v>306</v>
      </c>
      <c r="G40" s="563">
        <v>195840</v>
      </c>
      <c r="H40" s="563">
        <v>1</v>
      </c>
      <c r="I40" s="563">
        <v>640</v>
      </c>
      <c r="J40" s="563">
        <v>331</v>
      </c>
      <c r="K40" s="563">
        <v>212502</v>
      </c>
      <c r="L40" s="563">
        <v>1.085079656862745</v>
      </c>
      <c r="M40" s="563">
        <v>642</v>
      </c>
      <c r="N40" s="563">
        <v>295</v>
      </c>
      <c r="O40" s="563">
        <v>190275</v>
      </c>
      <c r="P40" s="576">
        <v>0.97158394607843135</v>
      </c>
      <c r="Q40" s="564">
        <v>645</v>
      </c>
    </row>
    <row r="41" spans="1:17" ht="14.4" customHeight="1" x14ac:dyDescent="0.3">
      <c r="A41" s="559" t="s">
        <v>442</v>
      </c>
      <c r="B41" s="560" t="s">
        <v>2187</v>
      </c>
      <c r="C41" s="560" t="s">
        <v>2026</v>
      </c>
      <c r="D41" s="560" t="s">
        <v>2206</v>
      </c>
      <c r="E41" s="560" t="s">
        <v>2207</v>
      </c>
      <c r="F41" s="563">
        <v>49</v>
      </c>
      <c r="G41" s="563">
        <v>31213</v>
      </c>
      <c r="H41" s="563">
        <v>1</v>
      </c>
      <c r="I41" s="563">
        <v>637</v>
      </c>
      <c r="J41" s="563">
        <v>43</v>
      </c>
      <c r="K41" s="563">
        <v>27477</v>
      </c>
      <c r="L41" s="563">
        <v>0.88030628263864419</v>
      </c>
      <c r="M41" s="563">
        <v>639</v>
      </c>
      <c r="N41" s="563">
        <v>38</v>
      </c>
      <c r="O41" s="563">
        <v>24396</v>
      </c>
      <c r="P41" s="576">
        <v>0.7815974113350207</v>
      </c>
      <c r="Q41" s="564">
        <v>642</v>
      </c>
    </row>
    <row r="42" spans="1:17" ht="14.4" customHeight="1" x14ac:dyDescent="0.3">
      <c r="A42" s="559" t="s">
        <v>442</v>
      </c>
      <c r="B42" s="560" t="s">
        <v>2187</v>
      </c>
      <c r="C42" s="560" t="s">
        <v>2026</v>
      </c>
      <c r="D42" s="560" t="s">
        <v>2208</v>
      </c>
      <c r="E42" s="560" t="s">
        <v>2209</v>
      </c>
      <c r="F42" s="563">
        <v>334</v>
      </c>
      <c r="G42" s="563">
        <v>108216</v>
      </c>
      <c r="H42" s="563">
        <v>1</v>
      </c>
      <c r="I42" s="563">
        <v>324</v>
      </c>
      <c r="J42" s="563">
        <v>397</v>
      </c>
      <c r="K42" s="563">
        <v>129422</v>
      </c>
      <c r="L42" s="563">
        <v>1.1959599319878762</v>
      </c>
      <c r="M42" s="563">
        <v>326</v>
      </c>
      <c r="N42" s="563">
        <v>351</v>
      </c>
      <c r="O42" s="563">
        <v>114777</v>
      </c>
      <c r="P42" s="576">
        <v>1.0606287425149701</v>
      </c>
      <c r="Q42" s="564">
        <v>327</v>
      </c>
    </row>
    <row r="43" spans="1:17" ht="14.4" customHeight="1" x14ac:dyDescent="0.3">
      <c r="A43" s="559" t="s">
        <v>442</v>
      </c>
      <c r="B43" s="560" t="s">
        <v>2187</v>
      </c>
      <c r="C43" s="560" t="s">
        <v>2026</v>
      </c>
      <c r="D43" s="560" t="s">
        <v>2210</v>
      </c>
      <c r="E43" s="560" t="s">
        <v>2211</v>
      </c>
      <c r="F43" s="563">
        <v>27</v>
      </c>
      <c r="G43" s="563">
        <v>8640</v>
      </c>
      <c r="H43" s="563">
        <v>1</v>
      </c>
      <c r="I43" s="563">
        <v>320</v>
      </c>
      <c r="J43" s="563">
        <v>33</v>
      </c>
      <c r="K43" s="563">
        <v>10626</v>
      </c>
      <c r="L43" s="563">
        <v>1.2298611111111111</v>
      </c>
      <c r="M43" s="563">
        <v>322</v>
      </c>
      <c r="N43" s="563">
        <v>19</v>
      </c>
      <c r="O43" s="563">
        <v>6137</v>
      </c>
      <c r="P43" s="576">
        <v>0.71030092592592597</v>
      </c>
      <c r="Q43" s="564">
        <v>323</v>
      </c>
    </row>
    <row r="44" spans="1:17" ht="14.4" customHeight="1" x14ac:dyDescent="0.3">
      <c r="A44" s="559" t="s">
        <v>442</v>
      </c>
      <c r="B44" s="560" t="s">
        <v>2187</v>
      </c>
      <c r="C44" s="560" t="s">
        <v>2026</v>
      </c>
      <c r="D44" s="560" t="s">
        <v>2212</v>
      </c>
      <c r="E44" s="560" t="s">
        <v>2213</v>
      </c>
      <c r="F44" s="563">
        <v>73</v>
      </c>
      <c r="G44" s="563">
        <v>46501</v>
      </c>
      <c r="H44" s="563">
        <v>1</v>
      </c>
      <c r="I44" s="563">
        <v>637</v>
      </c>
      <c r="J44" s="563">
        <v>75</v>
      </c>
      <c r="K44" s="563">
        <v>47925</v>
      </c>
      <c r="L44" s="563">
        <v>1.0306229973548955</v>
      </c>
      <c r="M44" s="563">
        <v>639</v>
      </c>
      <c r="N44" s="563">
        <v>65</v>
      </c>
      <c r="O44" s="563">
        <v>41730</v>
      </c>
      <c r="P44" s="576">
        <v>0.89740005591277605</v>
      </c>
      <c r="Q44" s="564">
        <v>642</v>
      </c>
    </row>
    <row r="45" spans="1:17" ht="14.4" customHeight="1" x14ac:dyDescent="0.3">
      <c r="A45" s="559" t="s">
        <v>2219</v>
      </c>
      <c r="B45" s="560" t="s">
        <v>2264</v>
      </c>
      <c r="C45" s="560" t="s">
        <v>2026</v>
      </c>
      <c r="D45" s="560" t="s">
        <v>2265</v>
      </c>
      <c r="E45" s="560" t="s">
        <v>2266</v>
      </c>
      <c r="F45" s="563">
        <v>307</v>
      </c>
      <c r="G45" s="563">
        <v>19648</v>
      </c>
      <c r="H45" s="563">
        <v>1</v>
      </c>
      <c r="I45" s="563">
        <v>64</v>
      </c>
      <c r="J45" s="563">
        <v>318</v>
      </c>
      <c r="K45" s="563">
        <v>20352</v>
      </c>
      <c r="L45" s="563">
        <v>1.0358306188925082</v>
      </c>
      <c r="M45" s="563">
        <v>64</v>
      </c>
      <c r="N45" s="563">
        <v>280</v>
      </c>
      <c r="O45" s="563">
        <v>18200</v>
      </c>
      <c r="P45" s="576">
        <v>0.92630293159609123</v>
      </c>
      <c r="Q45" s="564">
        <v>65</v>
      </c>
    </row>
    <row r="46" spans="1:17" ht="14.4" customHeight="1" x14ac:dyDescent="0.3">
      <c r="A46" s="559" t="s">
        <v>2219</v>
      </c>
      <c r="B46" s="560" t="s">
        <v>2264</v>
      </c>
      <c r="C46" s="560" t="s">
        <v>2026</v>
      </c>
      <c r="D46" s="560" t="s">
        <v>2267</v>
      </c>
      <c r="E46" s="560" t="s">
        <v>2268</v>
      </c>
      <c r="F46" s="563">
        <v>11</v>
      </c>
      <c r="G46" s="563">
        <v>253</v>
      </c>
      <c r="H46" s="563">
        <v>1</v>
      </c>
      <c r="I46" s="563">
        <v>23</v>
      </c>
      <c r="J46" s="563">
        <v>17</v>
      </c>
      <c r="K46" s="563">
        <v>391</v>
      </c>
      <c r="L46" s="563">
        <v>1.5454545454545454</v>
      </c>
      <c r="M46" s="563">
        <v>23</v>
      </c>
      <c r="N46" s="563">
        <v>8</v>
      </c>
      <c r="O46" s="563">
        <v>192</v>
      </c>
      <c r="P46" s="576">
        <v>0.75889328063241102</v>
      </c>
      <c r="Q46" s="564">
        <v>24</v>
      </c>
    </row>
    <row r="47" spans="1:17" ht="14.4" customHeight="1" x14ac:dyDescent="0.3">
      <c r="A47" s="559" t="s">
        <v>2219</v>
      </c>
      <c r="B47" s="560" t="s">
        <v>2264</v>
      </c>
      <c r="C47" s="560" t="s">
        <v>2026</v>
      </c>
      <c r="D47" s="560" t="s">
        <v>2269</v>
      </c>
      <c r="E47" s="560" t="s">
        <v>2270</v>
      </c>
      <c r="F47" s="563">
        <v>1</v>
      </c>
      <c r="G47" s="563">
        <v>209</v>
      </c>
      <c r="H47" s="563">
        <v>1</v>
      </c>
      <c r="I47" s="563">
        <v>209</v>
      </c>
      <c r="J47" s="563">
        <v>2</v>
      </c>
      <c r="K47" s="563">
        <v>418</v>
      </c>
      <c r="L47" s="563">
        <v>2</v>
      </c>
      <c r="M47" s="563">
        <v>209</v>
      </c>
      <c r="N47" s="563"/>
      <c r="O47" s="563"/>
      <c r="P47" s="576"/>
      <c r="Q47" s="564"/>
    </row>
    <row r="48" spans="1:17" ht="14.4" customHeight="1" x14ac:dyDescent="0.3">
      <c r="A48" s="559" t="s">
        <v>2219</v>
      </c>
      <c r="B48" s="560" t="s">
        <v>2264</v>
      </c>
      <c r="C48" s="560" t="s">
        <v>2026</v>
      </c>
      <c r="D48" s="560" t="s">
        <v>2271</v>
      </c>
      <c r="E48" s="560" t="s">
        <v>2272</v>
      </c>
      <c r="F48" s="563">
        <v>2</v>
      </c>
      <c r="G48" s="563">
        <v>154</v>
      </c>
      <c r="H48" s="563">
        <v>1</v>
      </c>
      <c r="I48" s="563">
        <v>77</v>
      </c>
      <c r="J48" s="563">
        <v>4</v>
      </c>
      <c r="K48" s="563">
        <v>308</v>
      </c>
      <c r="L48" s="563">
        <v>2</v>
      </c>
      <c r="M48" s="563">
        <v>77</v>
      </c>
      <c r="N48" s="563">
        <v>2</v>
      </c>
      <c r="O48" s="563">
        <v>154</v>
      </c>
      <c r="P48" s="576">
        <v>1</v>
      </c>
      <c r="Q48" s="564">
        <v>77</v>
      </c>
    </row>
    <row r="49" spans="1:17" ht="14.4" customHeight="1" x14ac:dyDescent="0.3">
      <c r="A49" s="559" t="s">
        <v>2219</v>
      </c>
      <c r="B49" s="560" t="s">
        <v>2264</v>
      </c>
      <c r="C49" s="560" t="s">
        <v>2026</v>
      </c>
      <c r="D49" s="560" t="s">
        <v>2273</v>
      </c>
      <c r="E49" s="560" t="s">
        <v>2274</v>
      </c>
      <c r="F49" s="563">
        <v>12</v>
      </c>
      <c r="G49" s="563">
        <v>264</v>
      </c>
      <c r="H49" s="563">
        <v>1</v>
      </c>
      <c r="I49" s="563">
        <v>22</v>
      </c>
      <c r="J49" s="563">
        <v>17</v>
      </c>
      <c r="K49" s="563">
        <v>374</v>
      </c>
      <c r="L49" s="563">
        <v>1.4166666666666667</v>
      </c>
      <c r="M49" s="563">
        <v>22</v>
      </c>
      <c r="N49" s="563">
        <v>8</v>
      </c>
      <c r="O49" s="563">
        <v>176</v>
      </c>
      <c r="P49" s="576">
        <v>0.66666666666666663</v>
      </c>
      <c r="Q49" s="564">
        <v>22</v>
      </c>
    </row>
    <row r="50" spans="1:17" ht="14.4" customHeight="1" x14ac:dyDescent="0.3">
      <c r="A50" s="559" t="s">
        <v>2219</v>
      </c>
      <c r="B50" s="560" t="s">
        <v>2264</v>
      </c>
      <c r="C50" s="560" t="s">
        <v>2026</v>
      </c>
      <c r="D50" s="560" t="s">
        <v>2275</v>
      </c>
      <c r="E50" s="560" t="s">
        <v>2276</v>
      </c>
      <c r="F50" s="563">
        <v>1</v>
      </c>
      <c r="G50" s="563">
        <v>66</v>
      </c>
      <c r="H50" s="563">
        <v>1</v>
      </c>
      <c r="I50" s="563">
        <v>66</v>
      </c>
      <c r="J50" s="563"/>
      <c r="K50" s="563"/>
      <c r="L50" s="563"/>
      <c r="M50" s="563"/>
      <c r="N50" s="563">
        <v>1</v>
      </c>
      <c r="O50" s="563">
        <v>66</v>
      </c>
      <c r="P50" s="576">
        <v>1</v>
      </c>
      <c r="Q50" s="564">
        <v>66</v>
      </c>
    </row>
    <row r="51" spans="1:17" ht="14.4" customHeight="1" x14ac:dyDescent="0.3">
      <c r="A51" s="559" t="s">
        <v>2219</v>
      </c>
      <c r="B51" s="560" t="s">
        <v>2264</v>
      </c>
      <c r="C51" s="560" t="s">
        <v>2026</v>
      </c>
      <c r="D51" s="560" t="s">
        <v>2277</v>
      </c>
      <c r="E51" s="560" t="s">
        <v>2278</v>
      </c>
      <c r="F51" s="563">
        <v>1</v>
      </c>
      <c r="G51" s="563">
        <v>23</v>
      </c>
      <c r="H51" s="563">
        <v>1</v>
      </c>
      <c r="I51" s="563">
        <v>23</v>
      </c>
      <c r="J51" s="563"/>
      <c r="K51" s="563"/>
      <c r="L51" s="563"/>
      <c r="M51" s="563"/>
      <c r="N51" s="563"/>
      <c r="O51" s="563"/>
      <c r="P51" s="576"/>
      <c r="Q51" s="564"/>
    </row>
    <row r="52" spans="1:17" ht="14.4" customHeight="1" x14ac:dyDescent="0.3">
      <c r="A52" s="559" t="s">
        <v>2219</v>
      </c>
      <c r="B52" s="560" t="s">
        <v>2264</v>
      </c>
      <c r="C52" s="560" t="s">
        <v>2026</v>
      </c>
      <c r="D52" s="560" t="s">
        <v>2279</v>
      </c>
      <c r="E52" s="560" t="s">
        <v>2280</v>
      </c>
      <c r="F52" s="563"/>
      <c r="G52" s="563"/>
      <c r="H52" s="563"/>
      <c r="I52" s="563"/>
      <c r="J52" s="563">
        <v>1</v>
      </c>
      <c r="K52" s="563">
        <v>384</v>
      </c>
      <c r="L52" s="563"/>
      <c r="M52" s="563">
        <v>384</v>
      </c>
      <c r="N52" s="563"/>
      <c r="O52" s="563"/>
      <c r="P52" s="576"/>
      <c r="Q52" s="564"/>
    </row>
    <row r="53" spans="1:17" ht="14.4" customHeight="1" x14ac:dyDescent="0.3">
      <c r="A53" s="559" t="s">
        <v>2281</v>
      </c>
      <c r="B53" s="560" t="s">
        <v>2282</v>
      </c>
      <c r="C53" s="560" t="s">
        <v>2026</v>
      </c>
      <c r="D53" s="560" t="s">
        <v>2283</v>
      </c>
      <c r="E53" s="560" t="s">
        <v>2284</v>
      </c>
      <c r="F53" s="563">
        <v>2</v>
      </c>
      <c r="G53" s="563">
        <v>452</v>
      </c>
      <c r="H53" s="563">
        <v>1</v>
      </c>
      <c r="I53" s="563">
        <v>226</v>
      </c>
      <c r="J53" s="563"/>
      <c r="K53" s="563"/>
      <c r="L53" s="563"/>
      <c r="M53" s="563"/>
      <c r="N53" s="563"/>
      <c r="O53" s="563"/>
      <c r="P53" s="576"/>
      <c r="Q53" s="564"/>
    </row>
    <row r="54" spans="1:17" ht="14.4" customHeight="1" x14ac:dyDescent="0.3">
      <c r="A54" s="559" t="s">
        <v>2281</v>
      </c>
      <c r="B54" s="560" t="s">
        <v>2282</v>
      </c>
      <c r="C54" s="560" t="s">
        <v>2026</v>
      </c>
      <c r="D54" s="560" t="s">
        <v>2285</v>
      </c>
      <c r="E54" s="560" t="s">
        <v>2286</v>
      </c>
      <c r="F54" s="563"/>
      <c r="G54" s="563"/>
      <c r="H54" s="563"/>
      <c r="I54" s="563"/>
      <c r="J54" s="563"/>
      <c r="K54" s="563"/>
      <c r="L54" s="563"/>
      <c r="M54" s="563"/>
      <c r="N54" s="563">
        <v>1</v>
      </c>
      <c r="O54" s="563">
        <v>1447</v>
      </c>
      <c r="P54" s="576"/>
      <c r="Q54" s="564">
        <v>1447</v>
      </c>
    </row>
    <row r="55" spans="1:17" ht="14.4" customHeight="1" x14ac:dyDescent="0.3">
      <c r="A55" s="559" t="s">
        <v>2281</v>
      </c>
      <c r="B55" s="560" t="s">
        <v>2282</v>
      </c>
      <c r="C55" s="560" t="s">
        <v>2026</v>
      </c>
      <c r="D55" s="560" t="s">
        <v>2287</v>
      </c>
      <c r="E55" s="560" t="s">
        <v>2288</v>
      </c>
      <c r="F55" s="563">
        <v>1</v>
      </c>
      <c r="G55" s="563">
        <v>216</v>
      </c>
      <c r="H55" s="563">
        <v>1</v>
      </c>
      <c r="I55" s="563">
        <v>216</v>
      </c>
      <c r="J55" s="563"/>
      <c r="K55" s="563"/>
      <c r="L55" s="563"/>
      <c r="M55" s="563"/>
      <c r="N55" s="563"/>
      <c r="O55" s="563"/>
      <c r="P55" s="576"/>
      <c r="Q55" s="564"/>
    </row>
    <row r="56" spans="1:17" ht="14.4" customHeight="1" x14ac:dyDescent="0.3">
      <c r="A56" s="559" t="s">
        <v>2281</v>
      </c>
      <c r="B56" s="560" t="s">
        <v>2282</v>
      </c>
      <c r="C56" s="560" t="s">
        <v>2026</v>
      </c>
      <c r="D56" s="560" t="s">
        <v>2289</v>
      </c>
      <c r="E56" s="560" t="s">
        <v>2290</v>
      </c>
      <c r="F56" s="563">
        <v>28</v>
      </c>
      <c r="G56" s="563">
        <v>476</v>
      </c>
      <c r="H56" s="563">
        <v>1</v>
      </c>
      <c r="I56" s="563">
        <v>17</v>
      </c>
      <c r="J56" s="563">
        <v>34</v>
      </c>
      <c r="K56" s="563">
        <v>578</v>
      </c>
      <c r="L56" s="563">
        <v>1.2142857142857142</v>
      </c>
      <c r="M56" s="563">
        <v>17</v>
      </c>
      <c r="N56" s="563">
        <v>15</v>
      </c>
      <c r="O56" s="563">
        <v>255</v>
      </c>
      <c r="P56" s="576">
        <v>0.5357142857142857</v>
      </c>
      <c r="Q56" s="564">
        <v>17</v>
      </c>
    </row>
    <row r="57" spans="1:17" ht="14.4" customHeight="1" x14ac:dyDescent="0.3">
      <c r="A57" s="559" t="s">
        <v>2281</v>
      </c>
      <c r="B57" s="560" t="s">
        <v>2282</v>
      </c>
      <c r="C57" s="560" t="s">
        <v>2026</v>
      </c>
      <c r="D57" s="560" t="s">
        <v>2291</v>
      </c>
      <c r="E57" s="560" t="s">
        <v>2292</v>
      </c>
      <c r="F57" s="563">
        <v>314</v>
      </c>
      <c r="G57" s="563">
        <v>54322</v>
      </c>
      <c r="H57" s="563">
        <v>1</v>
      </c>
      <c r="I57" s="563">
        <v>173</v>
      </c>
      <c r="J57" s="563">
        <v>348</v>
      </c>
      <c r="K57" s="563">
        <v>60204</v>
      </c>
      <c r="L57" s="563">
        <v>1.10828025477707</v>
      </c>
      <c r="M57" s="563">
        <v>173</v>
      </c>
      <c r="N57" s="563">
        <v>331</v>
      </c>
      <c r="O57" s="563">
        <v>57594</v>
      </c>
      <c r="P57" s="576">
        <v>1.0602334229225727</v>
      </c>
      <c r="Q57" s="564">
        <v>174</v>
      </c>
    </row>
    <row r="58" spans="1:17" ht="14.4" customHeight="1" x14ac:dyDescent="0.3">
      <c r="A58" s="559" t="s">
        <v>2281</v>
      </c>
      <c r="B58" s="560" t="s">
        <v>2282</v>
      </c>
      <c r="C58" s="560" t="s">
        <v>2026</v>
      </c>
      <c r="D58" s="560" t="s">
        <v>2293</v>
      </c>
      <c r="E58" s="560" t="s">
        <v>2294</v>
      </c>
      <c r="F58" s="563">
        <v>271</v>
      </c>
      <c r="G58" s="563">
        <v>5420</v>
      </c>
      <c r="H58" s="563">
        <v>1</v>
      </c>
      <c r="I58" s="563">
        <v>20</v>
      </c>
      <c r="J58" s="563">
        <v>316</v>
      </c>
      <c r="K58" s="563">
        <v>6320</v>
      </c>
      <c r="L58" s="563">
        <v>1.1660516605166051</v>
      </c>
      <c r="M58" s="563">
        <v>20</v>
      </c>
      <c r="N58" s="563">
        <v>252</v>
      </c>
      <c r="O58" s="563">
        <v>5040</v>
      </c>
      <c r="P58" s="576">
        <v>0.92988929889298888</v>
      </c>
      <c r="Q58" s="564">
        <v>20</v>
      </c>
    </row>
    <row r="59" spans="1:17" ht="14.4" customHeight="1" x14ac:dyDescent="0.3">
      <c r="A59" s="559" t="s">
        <v>2281</v>
      </c>
      <c r="B59" s="560" t="s">
        <v>2282</v>
      </c>
      <c r="C59" s="560" t="s">
        <v>2026</v>
      </c>
      <c r="D59" s="560" t="s">
        <v>2295</v>
      </c>
      <c r="E59" s="560" t="s">
        <v>2296</v>
      </c>
      <c r="F59" s="563"/>
      <c r="G59" s="563"/>
      <c r="H59" s="563"/>
      <c r="I59" s="563"/>
      <c r="J59" s="563"/>
      <c r="K59" s="563"/>
      <c r="L59" s="563"/>
      <c r="M59" s="563"/>
      <c r="N59" s="563">
        <v>1</v>
      </c>
      <c r="O59" s="563">
        <v>131</v>
      </c>
      <c r="P59" s="576"/>
      <c r="Q59" s="564">
        <v>131</v>
      </c>
    </row>
    <row r="60" spans="1:17" ht="14.4" customHeight="1" x14ac:dyDescent="0.3">
      <c r="A60" s="559" t="s">
        <v>2281</v>
      </c>
      <c r="B60" s="560" t="s">
        <v>2282</v>
      </c>
      <c r="C60" s="560" t="s">
        <v>2026</v>
      </c>
      <c r="D60" s="560" t="s">
        <v>2297</v>
      </c>
      <c r="E60" s="560" t="s">
        <v>2298</v>
      </c>
      <c r="F60" s="563">
        <v>12</v>
      </c>
      <c r="G60" s="563">
        <v>4932</v>
      </c>
      <c r="H60" s="563">
        <v>1</v>
      </c>
      <c r="I60" s="563">
        <v>411</v>
      </c>
      <c r="J60" s="563">
        <v>12</v>
      </c>
      <c r="K60" s="563">
        <v>4932</v>
      </c>
      <c r="L60" s="563">
        <v>1</v>
      </c>
      <c r="M60" s="563">
        <v>411</v>
      </c>
      <c r="N60" s="563">
        <v>2</v>
      </c>
      <c r="O60" s="563">
        <v>824</v>
      </c>
      <c r="P60" s="576">
        <v>0.16707218167072183</v>
      </c>
      <c r="Q60" s="564">
        <v>412</v>
      </c>
    </row>
    <row r="61" spans="1:17" ht="14.4" customHeight="1" x14ac:dyDescent="0.3">
      <c r="A61" s="559" t="s">
        <v>2281</v>
      </c>
      <c r="B61" s="560" t="s">
        <v>2282</v>
      </c>
      <c r="C61" s="560" t="s">
        <v>2026</v>
      </c>
      <c r="D61" s="560" t="s">
        <v>2299</v>
      </c>
      <c r="E61" s="560" t="s">
        <v>2300</v>
      </c>
      <c r="F61" s="563">
        <v>1</v>
      </c>
      <c r="G61" s="563">
        <v>25</v>
      </c>
      <c r="H61" s="563">
        <v>1</v>
      </c>
      <c r="I61" s="563">
        <v>25</v>
      </c>
      <c r="J61" s="563">
        <v>2</v>
      </c>
      <c r="K61" s="563">
        <v>50</v>
      </c>
      <c r="L61" s="563">
        <v>2</v>
      </c>
      <c r="M61" s="563">
        <v>25</v>
      </c>
      <c r="N61" s="563"/>
      <c r="O61" s="563"/>
      <c r="P61" s="576"/>
      <c r="Q61" s="564"/>
    </row>
    <row r="62" spans="1:17" ht="14.4" customHeight="1" x14ac:dyDescent="0.3">
      <c r="A62" s="559" t="s">
        <v>2281</v>
      </c>
      <c r="B62" s="560" t="s">
        <v>2282</v>
      </c>
      <c r="C62" s="560" t="s">
        <v>2026</v>
      </c>
      <c r="D62" s="560" t="s">
        <v>2301</v>
      </c>
      <c r="E62" s="560" t="s">
        <v>2302</v>
      </c>
      <c r="F62" s="563"/>
      <c r="G62" s="563"/>
      <c r="H62" s="563"/>
      <c r="I62" s="563"/>
      <c r="J62" s="563">
        <v>1</v>
      </c>
      <c r="K62" s="563">
        <v>15</v>
      </c>
      <c r="L62" s="563"/>
      <c r="M62" s="563">
        <v>15</v>
      </c>
      <c r="N62" s="563"/>
      <c r="O62" s="563"/>
      <c r="P62" s="576"/>
      <c r="Q62" s="564"/>
    </row>
    <row r="63" spans="1:17" ht="14.4" customHeight="1" x14ac:dyDescent="0.3">
      <c r="A63" s="559" t="s">
        <v>2281</v>
      </c>
      <c r="B63" s="560" t="s">
        <v>2282</v>
      </c>
      <c r="C63" s="560" t="s">
        <v>2026</v>
      </c>
      <c r="D63" s="560" t="s">
        <v>2303</v>
      </c>
      <c r="E63" s="560" t="s">
        <v>2304</v>
      </c>
      <c r="F63" s="563">
        <v>1</v>
      </c>
      <c r="G63" s="563">
        <v>50</v>
      </c>
      <c r="H63" s="563">
        <v>1</v>
      </c>
      <c r="I63" s="563">
        <v>50</v>
      </c>
      <c r="J63" s="563">
        <v>3</v>
      </c>
      <c r="K63" s="563">
        <v>150</v>
      </c>
      <c r="L63" s="563">
        <v>3</v>
      </c>
      <c r="M63" s="563">
        <v>50</v>
      </c>
      <c r="N63" s="563"/>
      <c r="O63" s="563"/>
      <c r="P63" s="576"/>
      <c r="Q63" s="564"/>
    </row>
    <row r="64" spans="1:17" ht="14.4" customHeight="1" x14ac:dyDescent="0.3">
      <c r="A64" s="559" t="s">
        <v>2281</v>
      </c>
      <c r="B64" s="560" t="s">
        <v>2282</v>
      </c>
      <c r="C64" s="560" t="s">
        <v>2026</v>
      </c>
      <c r="D64" s="560" t="s">
        <v>2305</v>
      </c>
      <c r="E64" s="560" t="s">
        <v>2306</v>
      </c>
      <c r="F64" s="563">
        <v>281</v>
      </c>
      <c r="G64" s="563">
        <v>110433</v>
      </c>
      <c r="H64" s="563">
        <v>1</v>
      </c>
      <c r="I64" s="563">
        <v>393</v>
      </c>
      <c r="J64" s="563">
        <v>318</v>
      </c>
      <c r="K64" s="563">
        <v>124974</v>
      </c>
      <c r="L64" s="563">
        <v>1.1316725978647686</v>
      </c>
      <c r="M64" s="563">
        <v>393</v>
      </c>
      <c r="N64" s="563">
        <v>293</v>
      </c>
      <c r="O64" s="563">
        <v>115442</v>
      </c>
      <c r="P64" s="576">
        <v>1.0453578187679406</v>
      </c>
      <c r="Q64" s="564">
        <v>394</v>
      </c>
    </row>
    <row r="65" spans="1:17" ht="14.4" customHeight="1" x14ac:dyDescent="0.3">
      <c r="A65" s="559" t="s">
        <v>2281</v>
      </c>
      <c r="B65" s="560" t="s">
        <v>2282</v>
      </c>
      <c r="C65" s="560" t="s">
        <v>2026</v>
      </c>
      <c r="D65" s="560" t="s">
        <v>2307</v>
      </c>
      <c r="E65" s="560" t="s">
        <v>2308</v>
      </c>
      <c r="F65" s="563">
        <v>1</v>
      </c>
      <c r="G65" s="563">
        <v>60</v>
      </c>
      <c r="H65" s="563">
        <v>1</v>
      </c>
      <c r="I65" s="563">
        <v>60</v>
      </c>
      <c r="J65" s="563">
        <v>3</v>
      </c>
      <c r="K65" s="563">
        <v>180</v>
      </c>
      <c r="L65" s="563">
        <v>3</v>
      </c>
      <c r="M65" s="563">
        <v>60</v>
      </c>
      <c r="N65" s="563"/>
      <c r="O65" s="563"/>
      <c r="P65" s="576"/>
      <c r="Q65" s="564"/>
    </row>
    <row r="66" spans="1:17" ht="14.4" customHeight="1" x14ac:dyDescent="0.3">
      <c r="A66" s="559" t="s">
        <v>2281</v>
      </c>
      <c r="B66" s="560" t="s">
        <v>2282</v>
      </c>
      <c r="C66" s="560" t="s">
        <v>2026</v>
      </c>
      <c r="D66" s="560" t="s">
        <v>2309</v>
      </c>
      <c r="E66" s="560" t="s">
        <v>2310</v>
      </c>
      <c r="F66" s="563">
        <v>1</v>
      </c>
      <c r="G66" s="563">
        <v>297</v>
      </c>
      <c r="H66" s="563">
        <v>1</v>
      </c>
      <c r="I66" s="563">
        <v>297</v>
      </c>
      <c r="J66" s="563"/>
      <c r="K66" s="563"/>
      <c r="L66" s="563"/>
      <c r="M66" s="563"/>
      <c r="N66" s="563"/>
      <c r="O66" s="563"/>
      <c r="P66" s="576"/>
      <c r="Q66" s="564"/>
    </row>
    <row r="67" spans="1:17" ht="14.4" customHeight="1" x14ac:dyDescent="0.3">
      <c r="A67" s="559" t="s">
        <v>2281</v>
      </c>
      <c r="B67" s="560" t="s">
        <v>2282</v>
      </c>
      <c r="C67" s="560" t="s">
        <v>2026</v>
      </c>
      <c r="D67" s="560" t="s">
        <v>2311</v>
      </c>
      <c r="E67" s="560" t="s">
        <v>2312</v>
      </c>
      <c r="F67" s="563">
        <v>1</v>
      </c>
      <c r="G67" s="563">
        <v>27</v>
      </c>
      <c r="H67" s="563">
        <v>1</v>
      </c>
      <c r="I67" s="563">
        <v>27</v>
      </c>
      <c r="J67" s="563">
        <v>3</v>
      </c>
      <c r="K67" s="563">
        <v>81</v>
      </c>
      <c r="L67" s="563">
        <v>3</v>
      </c>
      <c r="M67" s="563">
        <v>27</v>
      </c>
      <c r="N67" s="563"/>
      <c r="O67" s="563"/>
      <c r="P67" s="576"/>
      <c r="Q67" s="564"/>
    </row>
    <row r="68" spans="1:17" ht="14.4" customHeight="1" x14ac:dyDescent="0.3">
      <c r="A68" s="559" t="s">
        <v>2281</v>
      </c>
      <c r="B68" s="560" t="s">
        <v>2282</v>
      </c>
      <c r="C68" s="560" t="s">
        <v>2026</v>
      </c>
      <c r="D68" s="560" t="s">
        <v>2313</v>
      </c>
      <c r="E68" s="560" t="s">
        <v>2314</v>
      </c>
      <c r="F68" s="563">
        <v>1</v>
      </c>
      <c r="G68" s="563">
        <v>27</v>
      </c>
      <c r="H68" s="563">
        <v>1</v>
      </c>
      <c r="I68" s="563">
        <v>27</v>
      </c>
      <c r="J68" s="563">
        <v>2</v>
      </c>
      <c r="K68" s="563">
        <v>54</v>
      </c>
      <c r="L68" s="563">
        <v>2</v>
      </c>
      <c r="M68" s="563">
        <v>27</v>
      </c>
      <c r="N68" s="563"/>
      <c r="O68" s="563"/>
      <c r="P68" s="576"/>
      <c r="Q68" s="564"/>
    </row>
    <row r="69" spans="1:17" ht="14.4" customHeight="1" x14ac:dyDescent="0.3">
      <c r="A69" s="559" t="s">
        <v>2281</v>
      </c>
      <c r="B69" s="560" t="s">
        <v>2282</v>
      </c>
      <c r="C69" s="560" t="s">
        <v>2026</v>
      </c>
      <c r="D69" s="560" t="s">
        <v>2315</v>
      </c>
      <c r="E69" s="560" t="s">
        <v>2316</v>
      </c>
      <c r="F69" s="563">
        <v>1</v>
      </c>
      <c r="G69" s="563">
        <v>84</v>
      </c>
      <c r="H69" s="563">
        <v>1</v>
      </c>
      <c r="I69" s="563">
        <v>84</v>
      </c>
      <c r="J69" s="563"/>
      <c r="K69" s="563"/>
      <c r="L69" s="563"/>
      <c r="M69" s="563"/>
      <c r="N69" s="563"/>
      <c r="O69" s="563"/>
      <c r="P69" s="576"/>
      <c r="Q69" s="564"/>
    </row>
    <row r="70" spans="1:17" ht="14.4" customHeight="1" x14ac:dyDescent="0.3">
      <c r="A70" s="559" t="s">
        <v>2281</v>
      </c>
      <c r="B70" s="560" t="s">
        <v>2282</v>
      </c>
      <c r="C70" s="560" t="s">
        <v>2026</v>
      </c>
      <c r="D70" s="560" t="s">
        <v>2317</v>
      </c>
      <c r="E70" s="560" t="s">
        <v>2318</v>
      </c>
      <c r="F70" s="563">
        <v>3</v>
      </c>
      <c r="G70" s="563">
        <v>57</v>
      </c>
      <c r="H70" s="563">
        <v>1</v>
      </c>
      <c r="I70" s="563">
        <v>19</v>
      </c>
      <c r="J70" s="563"/>
      <c r="K70" s="563"/>
      <c r="L70" s="563"/>
      <c r="M70" s="563"/>
      <c r="N70" s="563"/>
      <c r="O70" s="563"/>
      <c r="P70" s="576"/>
      <c r="Q70" s="564"/>
    </row>
    <row r="71" spans="1:17" ht="14.4" customHeight="1" x14ac:dyDescent="0.3">
      <c r="A71" s="559" t="s">
        <v>2281</v>
      </c>
      <c r="B71" s="560" t="s">
        <v>2282</v>
      </c>
      <c r="C71" s="560" t="s">
        <v>2026</v>
      </c>
      <c r="D71" s="560" t="s">
        <v>2319</v>
      </c>
      <c r="E71" s="560" t="s">
        <v>2320</v>
      </c>
      <c r="F71" s="563"/>
      <c r="G71" s="563"/>
      <c r="H71" s="563"/>
      <c r="I71" s="563"/>
      <c r="J71" s="563">
        <v>2</v>
      </c>
      <c r="K71" s="563">
        <v>30</v>
      </c>
      <c r="L71" s="563"/>
      <c r="M71" s="563">
        <v>15</v>
      </c>
      <c r="N71" s="563">
        <v>2</v>
      </c>
      <c r="O71" s="563">
        <v>30</v>
      </c>
      <c r="P71" s="576"/>
      <c r="Q71" s="564">
        <v>15</v>
      </c>
    </row>
    <row r="72" spans="1:17" ht="14.4" customHeight="1" x14ac:dyDescent="0.3">
      <c r="A72" s="559" t="s">
        <v>2281</v>
      </c>
      <c r="B72" s="560" t="s">
        <v>2282</v>
      </c>
      <c r="C72" s="560" t="s">
        <v>2026</v>
      </c>
      <c r="D72" s="560" t="s">
        <v>2321</v>
      </c>
      <c r="E72" s="560" t="s">
        <v>2322</v>
      </c>
      <c r="F72" s="563">
        <v>1</v>
      </c>
      <c r="G72" s="563">
        <v>185</v>
      </c>
      <c r="H72" s="563">
        <v>1</v>
      </c>
      <c r="I72" s="563">
        <v>185</v>
      </c>
      <c r="J72" s="563"/>
      <c r="K72" s="563"/>
      <c r="L72" s="563"/>
      <c r="M72" s="563"/>
      <c r="N72" s="563"/>
      <c r="O72" s="563"/>
      <c r="P72" s="576"/>
      <c r="Q72" s="564"/>
    </row>
    <row r="73" spans="1:17" ht="14.4" customHeight="1" x14ac:dyDescent="0.3">
      <c r="A73" s="559" t="s">
        <v>2281</v>
      </c>
      <c r="B73" s="560" t="s">
        <v>2282</v>
      </c>
      <c r="C73" s="560" t="s">
        <v>2026</v>
      </c>
      <c r="D73" s="560" t="s">
        <v>2323</v>
      </c>
      <c r="E73" s="560" t="s">
        <v>2324</v>
      </c>
      <c r="F73" s="563">
        <v>261</v>
      </c>
      <c r="G73" s="563">
        <v>4959</v>
      </c>
      <c r="H73" s="563">
        <v>1</v>
      </c>
      <c r="I73" s="563">
        <v>19</v>
      </c>
      <c r="J73" s="563">
        <v>309</v>
      </c>
      <c r="K73" s="563">
        <v>5871</v>
      </c>
      <c r="L73" s="563">
        <v>1.1839080459770115</v>
      </c>
      <c r="M73" s="563">
        <v>19</v>
      </c>
      <c r="N73" s="563">
        <v>254</v>
      </c>
      <c r="O73" s="563">
        <v>4826</v>
      </c>
      <c r="P73" s="576">
        <v>0.97318007662835249</v>
      </c>
      <c r="Q73" s="564">
        <v>19</v>
      </c>
    </row>
    <row r="74" spans="1:17" ht="14.4" customHeight="1" x14ac:dyDescent="0.3">
      <c r="A74" s="559" t="s">
        <v>2281</v>
      </c>
      <c r="B74" s="560" t="s">
        <v>2282</v>
      </c>
      <c r="C74" s="560" t="s">
        <v>2026</v>
      </c>
      <c r="D74" s="560" t="s">
        <v>2325</v>
      </c>
      <c r="E74" s="560" t="s">
        <v>2326</v>
      </c>
      <c r="F74" s="563">
        <v>38</v>
      </c>
      <c r="G74" s="563">
        <v>6840</v>
      </c>
      <c r="H74" s="563">
        <v>1</v>
      </c>
      <c r="I74" s="563">
        <v>180</v>
      </c>
      <c r="J74" s="563">
        <v>41</v>
      </c>
      <c r="K74" s="563">
        <v>7380</v>
      </c>
      <c r="L74" s="563">
        <v>1.0789473684210527</v>
      </c>
      <c r="M74" s="563">
        <v>180</v>
      </c>
      <c r="N74" s="563">
        <v>47</v>
      </c>
      <c r="O74" s="563">
        <v>8507</v>
      </c>
      <c r="P74" s="576">
        <v>1.2437134502923977</v>
      </c>
      <c r="Q74" s="564">
        <v>181</v>
      </c>
    </row>
    <row r="75" spans="1:17" ht="14.4" customHeight="1" x14ac:dyDescent="0.3">
      <c r="A75" s="559" t="s">
        <v>2281</v>
      </c>
      <c r="B75" s="560" t="s">
        <v>2282</v>
      </c>
      <c r="C75" s="560" t="s">
        <v>2026</v>
      </c>
      <c r="D75" s="560" t="s">
        <v>2327</v>
      </c>
      <c r="E75" s="560" t="s">
        <v>2328</v>
      </c>
      <c r="F75" s="563"/>
      <c r="G75" s="563"/>
      <c r="H75" s="563"/>
      <c r="I75" s="563"/>
      <c r="J75" s="563">
        <v>2</v>
      </c>
      <c r="K75" s="563">
        <v>1700</v>
      </c>
      <c r="L75" s="563"/>
      <c r="M75" s="563">
        <v>850</v>
      </c>
      <c r="N75" s="563"/>
      <c r="O75" s="563"/>
      <c r="P75" s="576"/>
      <c r="Q75" s="564"/>
    </row>
    <row r="76" spans="1:17" ht="14.4" customHeight="1" x14ac:dyDescent="0.3">
      <c r="A76" s="559" t="s">
        <v>2281</v>
      </c>
      <c r="B76" s="560" t="s">
        <v>2282</v>
      </c>
      <c r="C76" s="560" t="s">
        <v>2026</v>
      </c>
      <c r="D76" s="560" t="s">
        <v>2329</v>
      </c>
      <c r="E76" s="560" t="s">
        <v>2330</v>
      </c>
      <c r="F76" s="563">
        <v>3</v>
      </c>
      <c r="G76" s="563">
        <v>2961</v>
      </c>
      <c r="H76" s="563">
        <v>1</v>
      </c>
      <c r="I76" s="563">
        <v>987</v>
      </c>
      <c r="J76" s="563"/>
      <c r="K76" s="563"/>
      <c r="L76" s="563"/>
      <c r="M76" s="563"/>
      <c r="N76" s="563">
        <v>4</v>
      </c>
      <c r="O76" s="563">
        <v>3948</v>
      </c>
      <c r="P76" s="576">
        <v>1.3333333333333333</v>
      </c>
      <c r="Q76" s="564">
        <v>987</v>
      </c>
    </row>
    <row r="77" spans="1:17" ht="14.4" customHeight="1" x14ac:dyDescent="0.3">
      <c r="A77" s="559" t="s">
        <v>2281</v>
      </c>
      <c r="B77" s="560" t="s">
        <v>2282</v>
      </c>
      <c r="C77" s="560" t="s">
        <v>2026</v>
      </c>
      <c r="D77" s="560" t="s">
        <v>2331</v>
      </c>
      <c r="E77" s="560" t="s">
        <v>2332</v>
      </c>
      <c r="F77" s="563">
        <v>1</v>
      </c>
      <c r="G77" s="563">
        <v>361</v>
      </c>
      <c r="H77" s="563">
        <v>1</v>
      </c>
      <c r="I77" s="563">
        <v>361</v>
      </c>
      <c r="J77" s="563">
        <v>3</v>
      </c>
      <c r="K77" s="563">
        <v>1083</v>
      </c>
      <c r="L77" s="563">
        <v>3</v>
      </c>
      <c r="M77" s="563">
        <v>361</v>
      </c>
      <c r="N77" s="563">
        <v>1</v>
      </c>
      <c r="O77" s="563">
        <v>362</v>
      </c>
      <c r="P77" s="576">
        <v>1.002770083102493</v>
      </c>
      <c r="Q77" s="564">
        <v>362</v>
      </c>
    </row>
    <row r="78" spans="1:17" ht="14.4" customHeight="1" x14ac:dyDescent="0.3">
      <c r="A78" s="559" t="s">
        <v>2281</v>
      </c>
      <c r="B78" s="560" t="s">
        <v>2282</v>
      </c>
      <c r="C78" s="560" t="s">
        <v>2026</v>
      </c>
      <c r="D78" s="560" t="s">
        <v>2333</v>
      </c>
      <c r="E78" s="560" t="s">
        <v>2334</v>
      </c>
      <c r="F78" s="563">
        <v>1</v>
      </c>
      <c r="G78" s="563">
        <v>130</v>
      </c>
      <c r="H78" s="563">
        <v>1</v>
      </c>
      <c r="I78" s="563">
        <v>130</v>
      </c>
      <c r="J78" s="563">
        <v>1</v>
      </c>
      <c r="K78" s="563">
        <v>130</v>
      </c>
      <c r="L78" s="563">
        <v>1</v>
      </c>
      <c r="M78" s="563">
        <v>130</v>
      </c>
      <c r="N78" s="563">
        <v>2</v>
      </c>
      <c r="O78" s="563">
        <v>262</v>
      </c>
      <c r="P78" s="576">
        <v>2.0153846153846153</v>
      </c>
      <c r="Q78" s="564">
        <v>131</v>
      </c>
    </row>
    <row r="79" spans="1:17" ht="14.4" customHeight="1" x14ac:dyDescent="0.3">
      <c r="A79" s="559" t="s">
        <v>2281</v>
      </c>
      <c r="B79" s="560" t="s">
        <v>2282</v>
      </c>
      <c r="C79" s="560" t="s">
        <v>2026</v>
      </c>
      <c r="D79" s="560" t="s">
        <v>2335</v>
      </c>
      <c r="E79" s="560" t="s">
        <v>2336</v>
      </c>
      <c r="F79" s="563">
        <v>11</v>
      </c>
      <c r="G79" s="563">
        <v>1991</v>
      </c>
      <c r="H79" s="563">
        <v>1</v>
      </c>
      <c r="I79" s="563">
        <v>181</v>
      </c>
      <c r="J79" s="563">
        <v>13</v>
      </c>
      <c r="K79" s="563">
        <v>2353</v>
      </c>
      <c r="L79" s="563">
        <v>1.1818181818181819</v>
      </c>
      <c r="M79" s="563">
        <v>181</v>
      </c>
      <c r="N79" s="563">
        <v>5</v>
      </c>
      <c r="O79" s="563">
        <v>910</v>
      </c>
      <c r="P79" s="576">
        <v>0.45705675539929685</v>
      </c>
      <c r="Q79" s="564">
        <v>182</v>
      </c>
    </row>
    <row r="80" spans="1:17" ht="14.4" customHeight="1" x14ac:dyDescent="0.3">
      <c r="A80" s="559" t="s">
        <v>2281</v>
      </c>
      <c r="B80" s="560" t="s">
        <v>2282</v>
      </c>
      <c r="C80" s="560" t="s">
        <v>2026</v>
      </c>
      <c r="D80" s="560" t="s">
        <v>2337</v>
      </c>
      <c r="E80" s="560" t="s">
        <v>2338</v>
      </c>
      <c r="F80" s="563">
        <v>3</v>
      </c>
      <c r="G80" s="563">
        <v>183</v>
      </c>
      <c r="H80" s="563">
        <v>1</v>
      </c>
      <c r="I80" s="563">
        <v>61</v>
      </c>
      <c r="J80" s="563"/>
      <c r="K80" s="563"/>
      <c r="L80" s="563"/>
      <c r="M80" s="563"/>
      <c r="N80" s="563"/>
      <c r="O80" s="563"/>
      <c r="P80" s="576"/>
      <c r="Q80" s="564"/>
    </row>
    <row r="81" spans="1:17" ht="14.4" customHeight="1" x14ac:dyDescent="0.3">
      <c r="A81" s="559" t="s">
        <v>2281</v>
      </c>
      <c r="B81" s="560" t="s">
        <v>2282</v>
      </c>
      <c r="C81" s="560" t="s">
        <v>2026</v>
      </c>
      <c r="D81" s="560" t="s">
        <v>2339</v>
      </c>
      <c r="E81" s="560" t="s">
        <v>2340</v>
      </c>
      <c r="F81" s="563">
        <v>6</v>
      </c>
      <c r="G81" s="563">
        <v>222</v>
      </c>
      <c r="H81" s="563">
        <v>1</v>
      </c>
      <c r="I81" s="563">
        <v>37</v>
      </c>
      <c r="J81" s="563"/>
      <c r="K81" s="563"/>
      <c r="L81" s="563"/>
      <c r="M81" s="563"/>
      <c r="N81" s="563"/>
      <c r="O81" s="563"/>
      <c r="P81" s="576"/>
      <c r="Q81" s="564"/>
    </row>
    <row r="82" spans="1:17" ht="14.4" customHeight="1" x14ac:dyDescent="0.3">
      <c r="A82" s="559" t="s">
        <v>2281</v>
      </c>
      <c r="B82" s="560" t="s">
        <v>2282</v>
      </c>
      <c r="C82" s="560" t="s">
        <v>2026</v>
      </c>
      <c r="D82" s="560" t="s">
        <v>2341</v>
      </c>
      <c r="E82" s="560" t="s">
        <v>2342</v>
      </c>
      <c r="F82" s="563">
        <v>1</v>
      </c>
      <c r="G82" s="563">
        <v>29</v>
      </c>
      <c r="H82" s="563">
        <v>1</v>
      </c>
      <c r="I82" s="563">
        <v>29</v>
      </c>
      <c r="J82" s="563">
        <v>3</v>
      </c>
      <c r="K82" s="563">
        <v>87</v>
      </c>
      <c r="L82" s="563">
        <v>3</v>
      </c>
      <c r="M82" s="563">
        <v>29</v>
      </c>
      <c r="N82" s="563"/>
      <c r="O82" s="563"/>
      <c r="P82" s="576"/>
      <c r="Q82" s="564"/>
    </row>
    <row r="83" spans="1:17" ht="14.4" customHeight="1" x14ac:dyDescent="0.3">
      <c r="A83" s="559" t="s">
        <v>2281</v>
      </c>
      <c r="B83" s="560" t="s">
        <v>2282</v>
      </c>
      <c r="C83" s="560" t="s">
        <v>2026</v>
      </c>
      <c r="D83" s="560" t="s">
        <v>2343</v>
      </c>
      <c r="E83" s="560" t="s">
        <v>2344</v>
      </c>
      <c r="F83" s="563">
        <v>2</v>
      </c>
      <c r="G83" s="563">
        <v>156</v>
      </c>
      <c r="H83" s="563">
        <v>1</v>
      </c>
      <c r="I83" s="563">
        <v>78</v>
      </c>
      <c r="J83" s="563"/>
      <c r="K83" s="563"/>
      <c r="L83" s="563"/>
      <c r="M83" s="563"/>
      <c r="N83" s="563"/>
      <c r="O83" s="563"/>
      <c r="P83" s="576"/>
      <c r="Q83" s="564"/>
    </row>
    <row r="84" spans="1:17" ht="14.4" customHeight="1" x14ac:dyDescent="0.3">
      <c r="A84" s="559" t="s">
        <v>2281</v>
      </c>
      <c r="B84" s="560" t="s">
        <v>2282</v>
      </c>
      <c r="C84" s="560" t="s">
        <v>2026</v>
      </c>
      <c r="D84" s="560" t="s">
        <v>2345</v>
      </c>
      <c r="E84" s="560" t="s">
        <v>2346</v>
      </c>
      <c r="F84" s="563">
        <v>2</v>
      </c>
      <c r="G84" s="563">
        <v>496</v>
      </c>
      <c r="H84" s="563">
        <v>1</v>
      </c>
      <c r="I84" s="563">
        <v>248</v>
      </c>
      <c r="J84" s="563"/>
      <c r="K84" s="563"/>
      <c r="L84" s="563"/>
      <c r="M84" s="563"/>
      <c r="N84" s="563"/>
      <c r="O84" s="563"/>
      <c r="P84" s="576"/>
      <c r="Q84" s="564"/>
    </row>
    <row r="85" spans="1:17" ht="14.4" customHeight="1" x14ac:dyDescent="0.3">
      <c r="A85" s="559" t="s">
        <v>2281</v>
      </c>
      <c r="B85" s="560" t="s">
        <v>2282</v>
      </c>
      <c r="C85" s="560" t="s">
        <v>2026</v>
      </c>
      <c r="D85" s="560" t="s">
        <v>2347</v>
      </c>
      <c r="E85" s="560" t="s">
        <v>2348</v>
      </c>
      <c r="F85" s="563">
        <v>11</v>
      </c>
      <c r="G85" s="563">
        <v>6435</v>
      </c>
      <c r="H85" s="563">
        <v>1</v>
      </c>
      <c r="I85" s="563">
        <v>585</v>
      </c>
      <c r="J85" s="563">
        <v>12</v>
      </c>
      <c r="K85" s="563">
        <v>7020</v>
      </c>
      <c r="L85" s="563">
        <v>1.0909090909090908</v>
      </c>
      <c r="M85" s="563">
        <v>585</v>
      </c>
      <c r="N85" s="563">
        <v>3</v>
      </c>
      <c r="O85" s="563">
        <v>1758</v>
      </c>
      <c r="P85" s="576">
        <v>0.2731934731934732</v>
      </c>
      <c r="Q85" s="564">
        <v>586</v>
      </c>
    </row>
    <row r="86" spans="1:17" ht="14.4" customHeight="1" x14ac:dyDescent="0.3">
      <c r="A86" s="559" t="s">
        <v>2281</v>
      </c>
      <c r="B86" s="560" t="s">
        <v>2282</v>
      </c>
      <c r="C86" s="560" t="s">
        <v>2026</v>
      </c>
      <c r="D86" s="560" t="s">
        <v>2349</v>
      </c>
      <c r="E86" s="560" t="s">
        <v>2350</v>
      </c>
      <c r="F86" s="563">
        <v>7</v>
      </c>
      <c r="G86" s="563">
        <v>1029</v>
      </c>
      <c r="H86" s="563">
        <v>1</v>
      </c>
      <c r="I86" s="563">
        <v>147</v>
      </c>
      <c r="J86" s="563"/>
      <c r="K86" s="563"/>
      <c r="L86" s="563"/>
      <c r="M86" s="563"/>
      <c r="N86" s="563">
        <v>4</v>
      </c>
      <c r="O86" s="563">
        <v>588</v>
      </c>
      <c r="P86" s="576">
        <v>0.5714285714285714</v>
      </c>
      <c r="Q86" s="564">
        <v>147</v>
      </c>
    </row>
    <row r="87" spans="1:17" ht="14.4" customHeight="1" x14ac:dyDescent="0.3">
      <c r="A87" s="559" t="s">
        <v>2281</v>
      </c>
      <c r="B87" s="560" t="s">
        <v>2282</v>
      </c>
      <c r="C87" s="560" t="s">
        <v>2026</v>
      </c>
      <c r="D87" s="560" t="s">
        <v>2351</v>
      </c>
      <c r="E87" s="560" t="s">
        <v>2352</v>
      </c>
      <c r="F87" s="563">
        <v>2</v>
      </c>
      <c r="G87" s="563">
        <v>498</v>
      </c>
      <c r="H87" s="563">
        <v>1</v>
      </c>
      <c r="I87" s="563">
        <v>249</v>
      </c>
      <c r="J87" s="563"/>
      <c r="K87" s="563"/>
      <c r="L87" s="563"/>
      <c r="M87" s="563"/>
      <c r="N87" s="563"/>
      <c r="O87" s="563"/>
      <c r="P87" s="576"/>
      <c r="Q87" s="564"/>
    </row>
    <row r="88" spans="1:17" ht="14.4" customHeight="1" x14ac:dyDescent="0.3">
      <c r="A88" s="559" t="s">
        <v>2281</v>
      </c>
      <c r="B88" s="560" t="s">
        <v>2282</v>
      </c>
      <c r="C88" s="560" t="s">
        <v>2026</v>
      </c>
      <c r="D88" s="560" t="s">
        <v>2353</v>
      </c>
      <c r="E88" s="560" t="s">
        <v>2354</v>
      </c>
      <c r="F88" s="563">
        <v>1</v>
      </c>
      <c r="G88" s="563">
        <v>29</v>
      </c>
      <c r="H88" s="563">
        <v>1</v>
      </c>
      <c r="I88" s="563">
        <v>29</v>
      </c>
      <c r="J88" s="563">
        <v>2</v>
      </c>
      <c r="K88" s="563">
        <v>58</v>
      </c>
      <c r="L88" s="563">
        <v>2</v>
      </c>
      <c r="M88" s="563">
        <v>29</v>
      </c>
      <c r="N88" s="563"/>
      <c r="O88" s="563"/>
      <c r="P88" s="576"/>
      <c r="Q88" s="564"/>
    </row>
    <row r="89" spans="1:17" ht="14.4" customHeight="1" x14ac:dyDescent="0.3">
      <c r="A89" s="559" t="s">
        <v>2281</v>
      </c>
      <c r="B89" s="560" t="s">
        <v>2282</v>
      </c>
      <c r="C89" s="560" t="s">
        <v>2026</v>
      </c>
      <c r="D89" s="560" t="s">
        <v>2355</v>
      </c>
      <c r="E89" s="560" t="s">
        <v>2356</v>
      </c>
      <c r="F89" s="563">
        <v>1</v>
      </c>
      <c r="G89" s="563">
        <v>525</v>
      </c>
      <c r="H89" s="563">
        <v>1</v>
      </c>
      <c r="I89" s="563">
        <v>525</v>
      </c>
      <c r="J89" s="563"/>
      <c r="K89" s="563"/>
      <c r="L89" s="563"/>
      <c r="M89" s="563"/>
      <c r="N89" s="563"/>
      <c r="O89" s="563"/>
      <c r="P89" s="576"/>
      <c r="Q89" s="564"/>
    </row>
    <row r="90" spans="1:17" ht="14.4" customHeight="1" x14ac:dyDescent="0.3">
      <c r="A90" s="559" t="s">
        <v>2281</v>
      </c>
      <c r="B90" s="560" t="s">
        <v>2282</v>
      </c>
      <c r="C90" s="560" t="s">
        <v>2026</v>
      </c>
      <c r="D90" s="560" t="s">
        <v>2357</v>
      </c>
      <c r="E90" s="560" t="s">
        <v>2358</v>
      </c>
      <c r="F90" s="563"/>
      <c r="G90" s="563"/>
      <c r="H90" s="563"/>
      <c r="I90" s="563"/>
      <c r="J90" s="563"/>
      <c r="K90" s="563"/>
      <c r="L90" s="563"/>
      <c r="M90" s="563"/>
      <c r="N90" s="563">
        <v>1</v>
      </c>
      <c r="O90" s="563">
        <v>308</v>
      </c>
      <c r="P90" s="576"/>
      <c r="Q90" s="564">
        <v>308</v>
      </c>
    </row>
    <row r="91" spans="1:17" ht="14.4" customHeight="1" x14ac:dyDescent="0.3">
      <c r="A91" s="559" t="s">
        <v>2281</v>
      </c>
      <c r="B91" s="560" t="s">
        <v>2282</v>
      </c>
      <c r="C91" s="560" t="s">
        <v>2026</v>
      </c>
      <c r="D91" s="560" t="s">
        <v>2359</v>
      </c>
      <c r="E91" s="560" t="s">
        <v>2360</v>
      </c>
      <c r="F91" s="563">
        <v>1</v>
      </c>
      <c r="G91" s="563">
        <v>29</v>
      </c>
      <c r="H91" s="563">
        <v>1</v>
      </c>
      <c r="I91" s="563">
        <v>29</v>
      </c>
      <c r="J91" s="563">
        <v>2</v>
      </c>
      <c r="K91" s="563">
        <v>58</v>
      </c>
      <c r="L91" s="563">
        <v>2</v>
      </c>
      <c r="M91" s="563">
        <v>29</v>
      </c>
      <c r="N91" s="563"/>
      <c r="O91" s="563"/>
      <c r="P91" s="576"/>
      <c r="Q91" s="564"/>
    </row>
    <row r="92" spans="1:17" ht="14.4" customHeight="1" x14ac:dyDescent="0.3">
      <c r="A92" s="559" t="s">
        <v>2281</v>
      </c>
      <c r="B92" s="560" t="s">
        <v>2282</v>
      </c>
      <c r="C92" s="560" t="s">
        <v>2026</v>
      </c>
      <c r="D92" s="560" t="s">
        <v>2361</v>
      </c>
      <c r="E92" s="560" t="s">
        <v>2362</v>
      </c>
      <c r="F92" s="563">
        <v>1</v>
      </c>
      <c r="G92" s="563">
        <v>27</v>
      </c>
      <c r="H92" s="563">
        <v>1</v>
      </c>
      <c r="I92" s="563">
        <v>27</v>
      </c>
      <c r="J92" s="563">
        <v>1</v>
      </c>
      <c r="K92" s="563">
        <v>27</v>
      </c>
      <c r="L92" s="563">
        <v>1</v>
      </c>
      <c r="M92" s="563">
        <v>27</v>
      </c>
      <c r="N92" s="563"/>
      <c r="O92" s="563"/>
      <c r="P92" s="576"/>
      <c r="Q92" s="564"/>
    </row>
    <row r="93" spans="1:17" ht="14.4" customHeight="1" x14ac:dyDescent="0.3">
      <c r="A93" s="559" t="s">
        <v>2281</v>
      </c>
      <c r="B93" s="560" t="s">
        <v>2282</v>
      </c>
      <c r="C93" s="560" t="s">
        <v>2026</v>
      </c>
      <c r="D93" s="560" t="s">
        <v>2363</v>
      </c>
      <c r="E93" s="560" t="s">
        <v>2364</v>
      </c>
      <c r="F93" s="563">
        <v>1</v>
      </c>
      <c r="G93" s="563">
        <v>45</v>
      </c>
      <c r="H93" s="563">
        <v>1</v>
      </c>
      <c r="I93" s="563">
        <v>45</v>
      </c>
      <c r="J93" s="563"/>
      <c r="K93" s="563"/>
      <c r="L93" s="563"/>
      <c r="M93" s="563"/>
      <c r="N93" s="563"/>
      <c r="O93" s="563"/>
      <c r="P93" s="576"/>
      <c r="Q93" s="564"/>
    </row>
    <row r="94" spans="1:17" ht="14.4" customHeight="1" x14ac:dyDescent="0.3">
      <c r="A94" s="559" t="s">
        <v>2281</v>
      </c>
      <c r="B94" s="560" t="s">
        <v>2282</v>
      </c>
      <c r="C94" s="560" t="s">
        <v>2026</v>
      </c>
      <c r="D94" s="560" t="s">
        <v>2365</v>
      </c>
      <c r="E94" s="560" t="s">
        <v>2366</v>
      </c>
      <c r="F94" s="563">
        <v>1</v>
      </c>
      <c r="G94" s="563">
        <v>24</v>
      </c>
      <c r="H94" s="563">
        <v>1</v>
      </c>
      <c r="I94" s="563">
        <v>24</v>
      </c>
      <c r="J94" s="563">
        <v>3</v>
      </c>
      <c r="K94" s="563">
        <v>72</v>
      </c>
      <c r="L94" s="563">
        <v>3</v>
      </c>
      <c r="M94" s="563">
        <v>24</v>
      </c>
      <c r="N94" s="563"/>
      <c r="O94" s="563"/>
      <c r="P94" s="576"/>
      <c r="Q94" s="564"/>
    </row>
    <row r="95" spans="1:17" ht="14.4" customHeight="1" x14ac:dyDescent="0.3">
      <c r="A95" s="559" t="s">
        <v>2281</v>
      </c>
      <c r="B95" s="560" t="s">
        <v>2282</v>
      </c>
      <c r="C95" s="560" t="s">
        <v>2026</v>
      </c>
      <c r="D95" s="560" t="s">
        <v>2367</v>
      </c>
      <c r="E95" s="560" t="s">
        <v>2368</v>
      </c>
      <c r="F95" s="563">
        <v>279</v>
      </c>
      <c r="G95" s="563">
        <v>73098</v>
      </c>
      <c r="H95" s="563">
        <v>1</v>
      </c>
      <c r="I95" s="563">
        <v>262</v>
      </c>
      <c r="J95" s="563">
        <v>314</v>
      </c>
      <c r="K95" s="563">
        <v>82268</v>
      </c>
      <c r="L95" s="563">
        <v>1.1254480286738351</v>
      </c>
      <c r="M95" s="563">
        <v>262</v>
      </c>
      <c r="N95" s="563">
        <v>302</v>
      </c>
      <c r="O95" s="563">
        <v>79426</v>
      </c>
      <c r="P95" s="576">
        <v>1.0865687159703412</v>
      </c>
      <c r="Q95" s="564">
        <v>263</v>
      </c>
    </row>
    <row r="96" spans="1:17" ht="14.4" customHeight="1" x14ac:dyDescent="0.3">
      <c r="A96" s="559" t="s">
        <v>2281</v>
      </c>
      <c r="B96" s="560" t="s">
        <v>2282</v>
      </c>
      <c r="C96" s="560" t="s">
        <v>2026</v>
      </c>
      <c r="D96" s="560" t="s">
        <v>2369</v>
      </c>
      <c r="E96" s="560" t="s">
        <v>2370</v>
      </c>
      <c r="F96" s="563"/>
      <c r="G96" s="563"/>
      <c r="H96" s="563"/>
      <c r="I96" s="563"/>
      <c r="J96" s="563"/>
      <c r="K96" s="563"/>
      <c r="L96" s="563"/>
      <c r="M96" s="563"/>
      <c r="N96" s="563">
        <v>1</v>
      </c>
      <c r="O96" s="563">
        <v>308</v>
      </c>
      <c r="P96" s="576"/>
      <c r="Q96" s="564">
        <v>308</v>
      </c>
    </row>
    <row r="97" spans="1:17" ht="14.4" customHeight="1" x14ac:dyDescent="0.3">
      <c r="A97" s="559" t="s">
        <v>2281</v>
      </c>
      <c r="B97" s="560" t="s">
        <v>2282</v>
      </c>
      <c r="C97" s="560" t="s">
        <v>2026</v>
      </c>
      <c r="D97" s="560" t="s">
        <v>2371</v>
      </c>
      <c r="E97" s="560" t="s">
        <v>2372</v>
      </c>
      <c r="F97" s="563">
        <v>7</v>
      </c>
      <c r="G97" s="563">
        <v>3913</v>
      </c>
      <c r="H97" s="563">
        <v>1</v>
      </c>
      <c r="I97" s="563">
        <v>559</v>
      </c>
      <c r="J97" s="563">
        <v>8</v>
      </c>
      <c r="K97" s="563">
        <v>4472</v>
      </c>
      <c r="L97" s="563">
        <v>1.1428571428571428</v>
      </c>
      <c r="M97" s="563">
        <v>559</v>
      </c>
      <c r="N97" s="563">
        <v>10</v>
      </c>
      <c r="O97" s="563">
        <v>5600</v>
      </c>
      <c r="P97" s="576">
        <v>1.4311270125223614</v>
      </c>
      <c r="Q97" s="564">
        <v>560</v>
      </c>
    </row>
    <row r="98" spans="1:17" ht="14.4" customHeight="1" x14ac:dyDescent="0.3">
      <c r="A98" s="559" t="s">
        <v>2281</v>
      </c>
      <c r="B98" s="560" t="s">
        <v>2282</v>
      </c>
      <c r="C98" s="560" t="s">
        <v>2026</v>
      </c>
      <c r="D98" s="560" t="s">
        <v>2373</v>
      </c>
      <c r="E98" s="560" t="s">
        <v>2374</v>
      </c>
      <c r="F98" s="563">
        <v>1</v>
      </c>
      <c r="G98" s="563">
        <v>22</v>
      </c>
      <c r="H98" s="563">
        <v>1</v>
      </c>
      <c r="I98" s="563">
        <v>22</v>
      </c>
      <c r="J98" s="563">
        <v>2</v>
      </c>
      <c r="K98" s="563">
        <v>44</v>
      </c>
      <c r="L98" s="563">
        <v>2</v>
      </c>
      <c r="M98" s="563">
        <v>22</v>
      </c>
      <c r="N98" s="563"/>
      <c r="O98" s="563"/>
      <c r="P98" s="576"/>
      <c r="Q98" s="564"/>
    </row>
    <row r="99" spans="1:17" ht="14.4" customHeight="1" x14ac:dyDescent="0.3">
      <c r="A99" s="559" t="s">
        <v>2281</v>
      </c>
      <c r="B99" s="560" t="s">
        <v>2282</v>
      </c>
      <c r="C99" s="560" t="s">
        <v>2026</v>
      </c>
      <c r="D99" s="560" t="s">
        <v>2375</v>
      </c>
      <c r="E99" s="560" t="s">
        <v>2376</v>
      </c>
      <c r="F99" s="563">
        <v>1</v>
      </c>
      <c r="G99" s="563">
        <v>312</v>
      </c>
      <c r="H99" s="563">
        <v>1</v>
      </c>
      <c r="I99" s="563">
        <v>312</v>
      </c>
      <c r="J99" s="563"/>
      <c r="K99" s="563"/>
      <c r="L99" s="563"/>
      <c r="M99" s="563"/>
      <c r="N99" s="563"/>
      <c r="O99" s="563"/>
      <c r="P99" s="576"/>
      <c r="Q99" s="564"/>
    </row>
    <row r="100" spans="1:17" ht="14.4" customHeight="1" x14ac:dyDescent="0.3">
      <c r="A100" s="559" t="s">
        <v>2281</v>
      </c>
      <c r="B100" s="560" t="s">
        <v>2282</v>
      </c>
      <c r="C100" s="560" t="s">
        <v>2026</v>
      </c>
      <c r="D100" s="560" t="s">
        <v>2377</v>
      </c>
      <c r="E100" s="560" t="s">
        <v>2378</v>
      </c>
      <c r="F100" s="563">
        <v>1</v>
      </c>
      <c r="G100" s="563">
        <v>27</v>
      </c>
      <c r="H100" s="563">
        <v>1</v>
      </c>
      <c r="I100" s="563">
        <v>27</v>
      </c>
      <c r="J100" s="563">
        <v>3</v>
      </c>
      <c r="K100" s="563">
        <v>81</v>
      </c>
      <c r="L100" s="563">
        <v>3</v>
      </c>
      <c r="M100" s="563">
        <v>27</v>
      </c>
      <c r="N100" s="563"/>
      <c r="O100" s="563"/>
      <c r="P100" s="576"/>
      <c r="Q100" s="564"/>
    </row>
    <row r="101" spans="1:17" ht="14.4" customHeight="1" x14ac:dyDescent="0.3">
      <c r="A101" s="559" t="s">
        <v>2281</v>
      </c>
      <c r="B101" s="560" t="s">
        <v>827</v>
      </c>
      <c r="C101" s="560" t="s">
        <v>2026</v>
      </c>
      <c r="D101" s="560" t="s">
        <v>2379</v>
      </c>
      <c r="E101" s="560" t="s">
        <v>2380</v>
      </c>
      <c r="F101" s="563">
        <v>1</v>
      </c>
      <c r="G101" s="563">
        <v>1034</v>
      </c>
      <c r="H101" s="563">
        <v>1</v>
      </c>
      <c r="I101" s="563">
        <v>1034</v>
      </c>
      <c r="J101" s="563"/>
      <c r="K101" s="563"/>
      <c r="L101" s="563"/>
      <c r="M101" s="563"/>
      <c r="N101" s="563"/>
      <c r="O101" s="563"/>
      <c r="P101" s="576"/>
      <c r="Q101" s="564"/>
    </row>
    <row r="102" spans="1:17" ht="14.4" customHeight="1" x14ac:dyDescent="0.3">
      <c r="A102" s="559" t="s">
        <v>2381</v>
      </c>
      <c r="B102" s="560" t="s">
        <v>2382</v>
      </c>
      <c r="C102" s="560" t="s">
        <v>1941</v>
      </c>
      <c r="D102" s="560" t="s">
        <v>1947</v>
      </c>
      <c r="E102" s="560" t="s">
        <v>1948</v>
      </c>
      <c r="F102" s="563"/>
      <c r="G102" s="563"/>
      <c r="H102" s="563"/>
      <c r="I102" s="563"/>
      <c r="J102" s="563">
        <v>0.08</v>
      </c>
      <c r="K102" s="563">
        <v>866.13</v>
      </c>
      <c r="L102" s="563"/>
      <c r="M102" s="563">
        <v>10826.625</v>
      </c>
      <c r="N102" s="563"/>
      <c r="O102" s="563"/>
      <c r="P102" s="576"/>
      <c r="Q102" s="564"/>
    </row>
    <row r="103" spans="1:17" ht="14.4" customHeight="1" x14ac:dyDescent="0.3">
      <c r="A103" s="559" t="s">
        <v>2381</v>
      </c>
      <c r="B103" s="560" t="s">
        <v>2382</v>
      </c>
      <c r="C103" s="560" t="s">
        <v>2026</v>
      </c>
      <c r="D103" s="560" t="s">
        <v>2383</v>
      </c>
      <c r="E103" s="560" t="s">
        <v>2384</v>
      </c>
      <c r="F103" s="563"/>
      <c r="G103" s="563"/>
      <c r="H103" s="563"/>
      <c r="I103" s="563"/>
      <c r="J103" s="563">
        <v>1</v>
      </c>
      <c r="K103" s="563">
        <v>325</v>
      </c>
      <c r="L103" s="563"/>
      <c r="M103" s="563">
        <v>325</v>
      </c>
      <c r="N103" s="563"/>
      <c r="O103" s="563"/>
      <c r="P103" s="576"/>
      <c r="Q103" s="564"/>
    </row>
    <row r="104" spans="1:17" ht="14.4" customHeight="1" x14ac:dyDescent="0.3">
      <c r="A104" s="559" t="s">
        <v>2381</v>
      </c>
      <c r="B104" s="560" t="s">
        <v>2382</v>
      </c>
      <c r="C104" s="560" t="s">
        <v>2026</v>
      </c>
      <c r="D104" s="560" t="s">
        <v>2385</v>
      </c>
      <c r="E104" s="560" t="s">
        <v>2386</v>
      </c>
      <c r="F104" s="563">
        <v>5</v>
      </c>
      <c r="G104" s="563">
        <v>860</v>
      </c>
      <c r="H104" s="563">
        <v>1</v>
      </c>
      <c r="I104" s="563">
        <v>172</v>
      </c>
      <c r="J104" s="563">
        <v>1</v>
      </c>
      <c r="K104" s="563">
        <v>172</v>
      </c>
      <c r="L104" s="563">
        <v>0.2</v>
      </c>
      <c r="M104" s="563">
        <v>172</v>
      </c>
      <c r="N104" s="563">
        <v>2</v>
      </c>
      <c r="O104" s="563">
        <v>346</v>
      </c>
      <c r="P104" s="576">
        <v>0.40232558139534885</v>
      </c>
      <c r="Q104" s="564">
        <v>173</v>
      </c>
    </row>
    <row r="105" spans="1:17" ht="14.4" customHeight="1" x14ac:dyDescent="0.3">
      <c r="A105" s="559" t="s">
        <v>2381</v>
      </c>
      <c r="B105" s="560" t="s">
        <v>2382</v>
      </c>
      <c r="C105" s="560" t="s">
        <v>2026</v>
      </c>
      <c r="D105" s="560" t="s">
        <v>2387</v>
      </c>
      <c r="E105" s="560" t="s">
        <v>2388</v>
      </c>
      <c r="F105" s="563">
        <v>1</v>
      </c>
      <c r="G105" s="563">
        <v>5063</v>
      </c>
      <c r="H105" s="563">
        <v>1</v>
      </c>
      <c r="I105" s="563">
        <v>5063</v>
      </c>
      <c r="J105" s="563"/>
      <c r="K105" s="563"/>
      <c r="L105" s="563"/>
      <c r="M105" s="563"/>
      <c r="N105" s="563"/>
      <c r="O105" s="563"/>
      <c r="P105" s="576"/>
      <c r="Q105" s="564"/>
    </row>
    <row r="106" spans="1:17" ht="14.4" customHeight="1" x14ac:dyDescent="0.3">
      <c r="A106" s="559" t="s">
        <v>2381</v>
      </c>
      <c r="B106" s="560" t="s">
        <v>2382</v>
      </c>
      <c r="C106" s="560" t="s">
        <v>2026</v>
      </c>
      <c r="D106" s="560" t="s">
        <v>2389</v>
      </c>
      <c r="E106" s="560" t="s">
        <v>2390</v>
      </c>
      <c r="F106" s="563">
        <v>2</v>
      </c>
      <c r="G106" s="563">
        <v>3984</v>
      </c>
      <c r="H106" s="563">
        <v>1</v>
      </c>
      <c r="I106" s="563">
        <v>1992</v>
      </c>
      <c r="J106" s="563"/>
      <c r="K106" s="563"/>
      <c r="L106" s="563"/>
      <c r="M106" s="563"/>
      <c r="N106" s="563">
        <v>2</v>
      </c>
      <c r="O106" s="563">
        <v>3992</v>
      </c>
      <c r="P106" s="576">
        <v>1.0020080321285141</v>
      </c>
      <c r="Q106" s="564">
        <v>1996</v>
      </c>
    </row>
    <row r="107" spans="1:17" ht="14.4" customHeight="1" x14ac:dyDescent="0.3">
      <c r="A107" s="559" t="s">
        <v>2381</v>
      </c>
      <c r="B107" s="560" t="s">
        <v>2382</v>
      </c>
      <c r="C107" s="560" t="s">
        <v>2026</v>
      </c>
      <c r="D107" s="560" t="s">
        <v>2391</v>
      </c>
      <c r="E107" s="560" t="s">
        <v>2392</v>
      </c>
      <c r="F107" s="563">
        <v>1</v>
      </c>
      <c r="G107" s="563">
        <v>216</v>
      </c>
      <c r="H107" s="563">
        <v>1</v>
      </c>
      <c r="I107" s="563">
        <v>216</v>
      </c>
      <c r="J107" s="563"/>
      <c r="K107" s="563"/>
      <c r="L107" s="563"/>
      <c r="M107" s="563"/>
      <c r="N107" s="563"/>
      <c r="O107" s="563"/>
      <c r="P107" s="576"/>
      <c r="Q107" s="564"/>
    </row>
    <row r="108" spans="1:17" ht="14.4" customHeight="1" x14ac:dyDescent="0.3">
      <c r="A108" s="559" t="s">
        <v>2381</v>
      </c>
      <c r="B108" s="560" t="s">
        <v>2382</v>
      </c>
      <c r="C108" s="560" t="s">
        <v>2026</v>
      </c>
      <c r="D108" s="560" t="s">
        <v>2393</v>
      </c>
      <c r="E108" s="560" t="s">
        <v>2394</v>
      </c>
      <c r="F108" s="563"/>
      <c r="G108" s="563"/>
      <c r="H108" s="563"/>
      <c r="I108" s="563"/>
      <c r="J108" s="563">
        <v>1</v>
      </c>
      <c r="K108" s="563">
        <v>2116</v>
      </c>
      <c r="L108" s="563"/>
      <c r="M108" s="563">
        <v>2116</v>
      </c>
      <c r="N108" s="563"/>
      <c r="O108" s="563"/>
      <c r="P108" s="576"/>
      <c r="Q108" s="564"/>
    </row>
    <row r="109" spans="1:17" ht="14.4" customHeight="1" x14ac:dyDescent="0.3">
      <c r="A109" s="559" t="s">
        <v>2381</v>
      </c>
      <c r="B109" s="560" t="s">
        <v>2382</v>
      </c>
      <c r="C109" s="560" t="s">
        <v>2026</v>
      </c>
      <c r="D109" s="560" t="s">
        <v>2395</v>
      </c>
      <c r="E109" s="560" t="s">
        <v>2396</v>
      </c>
      <c r="F109" s="563"/>
      <c r="G109" s="563"/>
      <c r="H109" s="563"/>
      <c r="I109" s="563"/>
      <c r="J109" s="563">
        <v>1</v>
      </c>
      <c r="K109" s="563">
        <v>149</v>
      </c>
      <c r="L109" s="563"/>
      <c r="M109" s="563">
        <v>149</v>
      </c>
      <c r="N109" s="563"/>
      <c r="O109" s="563"/>
      <c r="P109" s="576"/>
      <c r="Q109" s="564"/>
    </row>
    <row r="110" spans="1:17" ht="14.4" customHeight="1" x14ac:dyDescent="0.3">
      <c r="A110" s="559" t="s">
        <v>2381</v>
      </c>
      <c r="B110" s="560" t="s">
        <v>2382</v>
      </c>
      <c r="C110" s="560" t="s">
        <v>2026</v>
      </c>
      <c r="D110" s="560" t="s">
        <v>2397</v>
      </c>
      <c r="E110" s="560" t="s">
        <v>2398</v>
      </c>
      <c r="F110" s="563"/>
      <c r="G110" s="563"/>
      <c r="H110" s="563"/>
      <c r="I110" s="563"/>
      <c r="J110" s="563">
        <v>2</v>
      </c>
      <c r="K110" s="563">
        <v>384</v>
      </c>
      <c r="L110" s="563"/>
      <c r="M110" s="563">
        <v>192</v>
      </c>
      <c r="N110" s="563"/>
      <c r="O110" s="563"/>
      <c r="P110" s="576"/>
      <c r="Q110" s="564"/>
    </row>
    <row r="111" spans="1:17" ht="14.4" customHeight="1" x14ac:dyDescent="0.3">
      <c r="A111" s="559" t="s">
        <v>2381</v>
      </c>
      <c r="B111" s="560" t="s">
        <v>2382</v>
      </c>
      <c r="C111" s="560" t="s">
        <v>2026</v>
      </c>
      <c r="D111" s="560" t="s">
        <v>2399</v>
      </c>
      <c r="E111" s="560" t="s">
        <v>2400</v>
      </c>
      <c r="F111" s="563">
        <v>1</v>
      </c>
      <c r="G111" s="563">
        <v>149</v>
      </c>
      <c r="H111" s="563">
        <v>1</v>
      </c>
      <c r="I111" s="563">
        <v>149</v>
      </c>
      <c r="J111" s="563"/>
      <c r="K111" s="563"/>
      <c r="L111" s="563"/>
      <c r="M111" s="563"/>
      <c r="N111" s="563"/>
      <c r="O111" s="563"/>
      <c r="P111" s="576"/>
      <c r="Q111" s="564"/>
    </row>
    <row r="112" spans="1:17" ht="14.4" customHeight="1" x14ac:dyDescent="0.3">
      <c r="A112" s="559" t="s">
        <v>2381</v>
      </c>
      <c r="B112" s="560" t="s">
        <v>2382</v>
      </c>
      <c r="C112" s="560" t="s">
        <v>2026</v>
      </c>
      <c r="D112" s="560" t="s">
        <v>2401</v>
      </c>
      <c r="E112" s="560" t="s">
        <v>2402</v>
      </c>
      <c r="F112" s="563"/>
      <c r="G112" s="563"/>
      <c r="H112" s="563"/>
      <c r="I112" s="563"/>
      <c r="J112" s="563">
        <v>1</v>
      </c>
      <c r="K112" s="563">
        <v>216</v>
      </c>
      <c r="L112" s="563"/>
      <c r="M112" s="563">
        <v>216</v>
      </c>
      <c r="N112" s="563"/>
      <c r="O112" s="563"/>
      <c r="P112" s="576"/>
      <c r="Q112" s="564"/>
    </row>
    <row r="113" spans="1:17" ht="14.4" customHeight="1" x14ac:dyDescent="0.3">
      <c r="A113" s="559" t="s">
        <v>2403</v>
      </c>
      <c r="B113" s="560" t="s">
        <v>2404</v>
      </c>
      <c r="C113" s="560" t="s">
        <v>2026</v>
      </c>
      <c r="D113" s="560" t="s">
        <v>2255</v>
      </c>
      <c r="E113" s="560" t="s">
        <v>2256</v>
      </c>
      <c r="F113" s="563">
        <v>3</v>
      </c>
      <c r="G113" s="563">
        <v>135</v>
      </c>
      <c r="H113" s="563">
        <v>1</v>
      </c>
      <c r="I113" s="563">
        <v>45</v>
      </c>
      <c r="J113" s="563">
        <v>1</v>
      </c>
      <c r="K113" s="563">
        <v>46</v>
      </c>
      <c r="L113" s="563">
        <v>0.34074074074074073</v>
      </c>
      <c r="M113" s="563">
        <v>46</v>
      </c>
      <c r="N113" s="563"/>
      <c r="O113" s="563"/>
      <c r="P113" s="576"/>
      <c r="Q113" s="564"/>
    </row>
    <row r="114" spans="1:17" ht="14.4" customHeight="1" x14ac:dyDescent="0.3">
      <c r="A114" s="559" t="s">
        <v>2403</v>
      </c>
      <c r="B114" s="560" t="s">
        <v>2404</v>
      </c>
      <c r="C114" s="560" t="s">
        <v>2026</v>
      </c>
      <c r="D114" s="560" t="s">
        <v>2405</v>
      </c>
      <c r="E114" s="560" t="s">
        <v>2406</v>
      </c>
      <c r="F114" s="563">
        <v>3</v>
      </c>
      <c r="G114" s="563">
        <v>498</v>
      </c>
      <c r="H114" s="563">
        <v>1</v>
      </c>
      <c r="I114" s="563">
        <v>166</v>
      </c>
      <c r="J114" s="563">
        <v>1</v>
      </c>
      <c r="K114" s="563">
        <v>166</v>
      </c>
      <c r="L114" s="563">
        <v>0.33333333333333331</v>
      </c>
      <c r="M114" s="563">
        <v>166</v>
      </c>
      <c r="N114" s="563">
        <v>3</v>
      </c>
      <c r="O114" s="563">
        <v>501</v>
      </c>
      <c r="P114" s="576">
        <v>1.0060240963855422</v>
      </c>
      <c r="Q114" s="564">
        <v>167</v>
      </c>
    </row>
    <row r="115" spans="1:17" ht="14.4" customHeight="1" x14ac:dyDescent="0.3">
      <c r="A115" s="559" t="s">
        <v>2403</v>
      </c>
      <c r="B115" s="560" t="s">
        <v>2404</v>
      </c>
      <c r="C115" s="560" t="s">
        <v>2026</v>
      </c>
      <c r="D115" s="560" t="s">
        <v>2407</v>
      </c>
      <c r="E115" s="560" t="s">
        <v>2408</v>
      </c>
      <c r="F115" s="563">
        <v>2</v>
      </c>
      <c r="G115" s="563">
        <v>904</v>
      </c>
      <c r="H115" s="563">
        <v>1</v>
      </c>
      <c r="I115" s="563">
        <v>452</v>
      </c>
      <c r="J115" s="563"/>
      <c r="K115" s="563"/>
      <c r="L115" s="563"/>
      <c r="M115" s="563"/>
      <c r="N115" s="563">
        <v>5</v>
      </c>
      <c r="O115" s="563">
        <v>2285</v>
      </c>
      <c r="P115" s="576">
        <v>2.5276548672566372</v>
      </c>
      <c r="Q115" s="564">
        <v>457</v>
      </c>
    </row>
    <row r="116" spans="1:17" ht="14.4" customHeight="1" x14ac:dyDescent="0.3">
      <c r="A116" s="559" t="s">
        <v>2403</v>
      </c>
      <c r="B116" s="560" t="s">
        <v>2404</v>
      </c>
      <c r="C116" s="560" t="s">
        <v>2026</v>
      </c>
      <c r="D116" s="560" t="s">
        <v>2409</v>
      </c>
      <c r="E116" s="560" t="s">
        <v>2410</v>
      </c>
      <c r="F116" s="563">
        <v>12</v>
      </c>
      <c r="G116" s="563">
        <v>936</v>
      </c>
      <c r="H116" s="563">
        <v>1</v>
      </c>
      <c r="I116" s="563">
        <v>78</v>
      </c>
      <c r="J116" s="563">
        <v>4</v>
      </c>
      <c r="K116" s="563">
        <v>312</v>
      </c>
      <c r="L116" s="563">
        <v>0.33333333333333331</v>
      </c>
      <c r="M116" s="563">
        <v>78</v>
      </c>
      <c r="N116" s="563">
        <v>24</v>
      </c>
      <c r="O116" s="563">
        <v>1896</v>
      </c>
      <c r="P116" s="576">
        <v>2.0256410256410255</v>
      </c>
      <c r="Q116" s="564">
        <v>79</v>
      </c>
    </row>
    <row r="117" spans="1:17" ht="14.4" customHeight="1" x14ac:dyDescent="0.3">
      <c r="A117" s="559" t="s">
        <v>2403</v>
      </c>
      <c r="B117" s="560" t="s">
        <v>2404</v>
      </c>
      <c r="C117" s="560" t="s">
        <v>2026</v>
      </c>
      <c r="D117" s="560" t="s">
        <v>2411</v>
      </c>
      <c r="E117" s="560" t="s">
        <v>2412</v>
      </c>
      <c r="F117" s="563">
        <v>1</v>
      </c>
      <c r="G117" s="563">
        <v>240</v>
      </c>
      <c r="H117" s="563">
        <v>1</v>
      </c>
      <c r="I117" s="563">
        <v>240</v>
      </c>
      <c r="J117" s="563"/>
      <c r="K117" s="563"/>
      <c r="L117" s="563"/>
      <c r="M117" s="563"/>
      <c r="N117" s="563"/>
      <c r="O117" s="563"/>
      <c r="P117" s="576"/>
      <c r="Q117" s="564"/>
    </row>
    <row r="118" spans="1:17" ht="14.4" customHeight="1" x14ac:dyDescent="0.3">
      <c r="A118" s="559" t="s">
        <v>2403</v>
      </c>
      <c r="B118" s="560" t="s">
        <v>2404</v>
      </c>
      <c r="C118" s="560" t="s">
        <v>2026</v>
      </c>
      <c r="D118" s="560" t="s">
        <v>2413</v>
      </c>
      <c r="E118" s="560" t="s">
        <v>2414</v>
      </c>
      <c r="F118" s="563">
        <v>3</v>
      </c>
      <c r="G118" s="563">
        <v>1011</v>
      </c>
      <c r="H118" s="563">
        <v>1</v>
      </c>
      <c r="I118" s="563">
        <v>337</v>
      </c>
      <c r="J118" s="563"/>
      <c r="K118" s="563"/>
      <c r="L118" s="563"/>
      <c r="M118" s="563"/>
      <c r="N118" s="563"/>
      <c r="O118" s="563"/>
      <c r="P118" s="576"/>
      <c r="Q118" s="564"/>
    </row>
    <row r="119" spans="1:17" ht="14.4" customHeight="1" x14ac:dyDescent="0.3">
      <c r="A119" s="559" t="s">
        <v>2403</v>
      </c>
      <c r="B119" s="560" t="s">
        <v>2404</v>
      </c>
      <c r="C119" s="560" t="s">
        <v>2026</v>
      </c>
      <c r="D119" s="560" t="s">
        <v>2415</v>
      </c>
      <c r="E119" s="560" t="s">
        <v>2416</v>
      </c>
      <c r="F119" s="563"/>
      <c r="G119" s="563"/>
      <c r="H119" s="563"/>
      <c r="I119" s="563"/>
      <c r="J119" s="563">
        <v>1</v>
      </c>
      <c r="K119" s="563">
        <v>135</v>
      </c>
      <c r="L119" s="563"/>
      <c r="M119" s="563">
        <v>135</v>
      </c>
      <c r="N119" s="563"/>
      <c r="O119" s="563"/>
      <c r="P119" s="576"/>
      <c r="Q119" s="564"/>
    </row>
    <row r="120" spans="1:17" ht="14.4" customHeight="1" x14ac:dyDescent="0.3">
      <c r="A120" s="559" t="s">
        <v>2417</v>
      </c>
      <c r="B120" s="560" t="s">
        <v>484</v>
      </c>
      <c r="C120" s="560" t="s">
        <v>2026</v>
      </c>
      <c r="D120" s="560" t="s">
        <v>2418</v>
      </c>
      <c r="E120" s="560" t="s">
        <v>2419</v>
      </c>
      <c r="F120" s="563">
        <v>5</v>
      </c>
      <c r="G120" s="563">
        <v>2430</v>
      </c>
      <c r="H120" s="563">
        <v>1</v>
      </c>
      <c r="I120" s="563">
        <v>486</v>
      </c>
      <c r="J120" s="563"/>
      <c r="K120" s="563"/>
      <c r="L120" s="563"/>
      <c r="M120" s="563"/>
      <c r="N120" s="563"/>
      <c r="O120" s="563"/>
      <c r="P120" s="576"/>
      <c r="Q120" s="564"/>
    </row>
    <row r="121" spans="1:17" ht="14.4" customHeight="1" x14ac:dyDescent="0.3">
      <c r="A121" s="559" t="s">
        <v>2417</v>
      </c>
      <c r="B121" s="560" t="s">
        <v>484</v>
      </c>
      <c r="C121" s="560" t="s">
        <v>2026</v>
      </c>
      <c r="D121" s="560" t="s">
        <v>2420</v>
      </c>
      <c r="E121" s="560" t="s">
        <v>2421</v>
      </c>
      <c r="F121" s="563"/>
      <c r="G121" s="563"/>
      <c r="H121" s="563"/>
      <c r="I121" s="563"/>
      <c r="J121" s="563">
        <v>1</v>
      </c>
      <c r="K121" s="563">
        <v>95</v>
      </c>
      <c r="L121" s="563"/>
      <c r="M121" s="563">
        <v>95</v>
      </c>
      <c r="N121" s="563"/>
      <c r="O121" s="563"/>
      <c r="P121" s="576"/>
      <c r="Q121" s="564"/>
    </row>
    <row r="122" spans="1:17" ht="14.4" customHeight="1" x14ac:dyDescent="0.3">
      <c r="A122" s="559" t="s">
        <v>2417</v>
      </c>
      <c r="B122" s="560" t="s">
        <v>484</v>
      </c>
      <c r="C122" s="560" t="s">
        <v>2026</v>
      </c>
      <c r="D122" s="560" t="s">
        <v>2422</v>
      </c>
      <c r="E122" s="560" t="s">
        <v>2423</v>
      </c>
      <c r="F122" s="563">
        <v>2</v>
      </c>
      <c r="G122" s="563">
        <v>222</v>
      </c>
      <c r="H122" s="563">
        <v>1</v>
      </c>
      <c r="I122" s="563">
        <v>111</v>
      </c>
      <c r="J122" s="563"/>
      <c r="K122" s="563"/>
      <c r="L122" s="563"/>
      <c r="M122" s="563"/>
      <c r="N122" s="563"/>
      <c r="O122" s="563"/>
      <c r="P122" s="576"/>
      <c r="Q122" s="564"/>
    </row>
    <row r="123" spans="1:17" ht="14.4" customHeight="1" x14ac:dyDescent="0.3">
      <c r="A123" s="559" t="s">
        <v>2417</v>
      </c>
      <c r="B123" s="560" t="s">
        <v>484</v>
      </c>
      <c r="C123" s="560" t="s">
        <v>2026</v>
      </c>
      <c r="D123" s="560" t="s">
        <v>2424</v>
      </c>
      <c r="E123" s="560" t="s">
        <v>2425</v>
      </c>
      <c r="F123" s="563">
        <v>2</v>
      </c>
      <c r="G123" s="563">
        <v>166</v>
      </c>
      <c r="H123" s="563">
        <v>1</v>
      </c>
      <c r="I123" s="563">
        <v>83</v>
      </c>
      <c r="J123" s="563"/>
      <c r="K123" s="563"/>
      <c r="L123" s="563"/>
      <c r="M123" s="563"/>
      <c r="N123" s="563"/>
      <c r="O123" s="563"/>
      <c r="P123" s="576"/>
      <c r="Q123" s="564"/>
    </row>
    <row r="124" spans="1:17" ht="14.4" customHeight="1" x14ac:dyDescent="0.3">
      <c r="A124" s="559" t="s">
        <v>2417</v>
      </c>
      <c r="B124" s="560" t="s">
        <v>484</v>
      </c>
      <c r="C124" s="560" t="s">
        <v>2026</v>
      </c>
      <c r="D124" s="560" t="s">
        <v>2426</v>
      </c>
      <c r="E124" s="560" t="s">
        <v>2427</v>
      </c>
      <c r="F124" s="563">
        <v>6</v>
      </c>
      <c r="G124" s="563">
        <v>228</v>
      </c>
      <c r="H124" s="563">
        <v>1</v>
      </c>
      <c r="I124" s="563">
        <v>38</v>
      </c>
      <c r="J124" s="563"/>
      <c r="K124" s="563"/>
      <c r="L124" s="563"/>
      <c r="M124" s="563"/>
      <c r="N124" s="563">
        <v>1</v>
      </c>
      <c r="O124" s="563">
        <v>39</v>
      </c>
      <c r="P124" s="576">
        <v>0.17105263157894737</v>
      </c>
      <c r="Q124" s="564">
        <v>39</v>
      </c>
    </row>
    <row r="125" spans="1:17" ht="14.4" customHeight="1" x14ac:dyDescent="0.3">
      <c r="A125" s="559" t="s">
        <v>2417</v>
      </c>
      <c r="B125" s="560" t="s">
        <v>484</v>
      </c>
      <c r="C125" s="560" t="s">
        <v>2026</v>
      </c>
      <c r="D125" s="560" t="s">
        <v>2428</v>
      </c>
      <c r="E125" s="560" t="s">
        <v>2429</v>
      </c>
      <c r="F125" s="563">
        <v>3</v>
      </c>
      <c r="G125" s="563">
        <v>474</v>
      </c>
      <c r="H125" s="563">
        <v>1</v>
      </c>
      <c r="I125" s="563">
        <v>158</v>
      </c>
      <c r="J125" s="563"/>
      <c r="K125" s="563"/>
      <c r="L125" s="563"/>
      <c r="M125" s="563"/>
      <c r="N125" s="563">
        <v>1</v>
      </c>
      <c r="O125" s="563">
        <v>159</v>
      </c>
      <c r="P125" s="576">
        <v>0.33544303797468356</v>
      </c>
      <c r="Q125" s="564">
        <v>159</v>
      </c>
    </row>
    <row r="126" spans="1:17" ht="14.4" customHeight="1" x14ac:dyDescent="0.3">
      <c r="A126" s="559" t="s">
        <v>2430</v>
      </c>
      <c r="B126" s="560" t="s">
        <v>827</v>
      </c>
      <c r="C126" s="560" t="s">
        <v>2026</v>
      </c>
      <c r="D126" s="560" t="s">
        <v>2431</v>
      </c>
      <c r="E126" s="560" t="s">
        <v>2432</v>
      </c>
      <c r="F126" s="563">
        <v>1</v>
      </c>
      <c r="G126" s="563">
        <v>166</v>
      </c>
      <c r="H126" s="563">
        <v>1</v>
      </c>
      <c r="I126" s="563">
        <v>166</v>
      </c>
      <c r="J126" s="563"/>
      <c r="K126" s="563"/>
      <c r="L126" s="563"/>
      <c r="M126" s="563"/>
      <c r="N126" s="563"/>
      <c r="O126" s="563"/>
      <c r="P126" s="576"/>
      <c r="Q126" s="564"/>
    </row>
    <row r="127" spans="1:17" ht="14.4" customHeight="1" x14ac:dyDescent="0.3">
      <c r="A127" s="559" t="s">
        <v>2430</v>
      </c>
      <c r="B127" s="560" t="s">
        <v>827</v>
      </c>
      <c r="C127" s="560" t="s">
        <v>2026</v>
      </c>
      <c r="D127" s="560" t="s">
        <v>2433</v>
      </c>
      <c r="E127" s="560" t="s">
        <v>2434</v>
      </c>
      <c r="F127" s="563">
        <v>1</v>
      </c>
      <c r="G127" s="563">
        <v>172</v>
      </c>
      <c r="H127" s="563">
        <v>1</v>
      </c>
      <c r="I127" s="563">
        <v>172</v>
      </c>
      <c r="J127" s="563"/>
      <c r="K127" s="563"/>
      <c r="L127" s="563"/>
      <c r="M127" s="563"/>
      <c r="N127" s="563"/>
      <c r="O127" s="563"/>
      <c r="P127" s="576"/>
      <c r="Q127" s="564"/>
    </row>
    <row r="128" spans="1:17" ht="14.4" customHeight="1" x14ac:dyDescent="0.3">
      <c r="A128" s="559" t="s">
        <v>2430</v>
      </c>
      <c r="B128" s="560" t="s">
        <v>827</v>
      </c>
      <c r="C128" s="560" t="s">
        <v>2026</v>
      </c>
      <c r="D128" s="560" t="s">
        <v>2435</v>
      </c>
      <c r="E128" s="560" t="s">
        <v>2436</v>
      </c>
      <c r="F128" s="563">
        <v>1</v>
      </c>
      <c r="G128" s="563">
        <v>169</v>
      </c>
      <c r="H128" s="563">
        <v>1</v>
      </c>
      <c r="I128" s="563">
        <v>169</v>
      </c>
      <c r="J128" s="563"/>
      <c r="K128" s="563"/>
      <c r="L128" s="563"/>
      <c r="M128" s="563"/>
      <c r="N128" s="563"/>
      <c r="O128" s="563"/>
      <c r="P128" s="576"/>
      <c r="Q128" s="564"/>
    </row>
    <row r="129" spans="1:17" ht="14.4" customHeight="1" x14ac:dyDescent="0.3">
      <c r="A129" s="559" t="s">
        <v>2430</v>
      </c>
      <c r="B129" s="560" t="s">
        <v>827</v>
      </c>
      <c r="C129" s="560" t="s">
        <v>2026</v>
      </c>
      <c r="D129" s="560" t="s">
        <v>2437</v>
      </c>
      <c r="E129" s="560" t="s">
        <v>2438</v>
      </c>
      <c r="F129" s="563">
        <v>1</v>
      </c>
      <c r="G129" s="563">
        <v>343</v>
      </c>
      <c r="H129" s="563">
        <v>1</v>
      </c>
      <c r="I129" s="563">
        <v>343</v>
      </c>
      <c r="J129" s="563"/>
      <c r="K129" s="563"/>
      <c r="L129" s="563"/>
      <c r="M129" s="563"/>
      <c r="N129" s="563"/>
      <c r="O129" s="563"/>
      <c r="P129" s="576"/>
      <c r="Q129" s="564"/>
    </row>
    <row r="130" spans="1:17" ht="14.4" customHeight="1" x14ac:dyDescent="0.3">
      <c r="A130" s="559" t="s">
        <v>2430</v>
      </c>
      <c r="B130" s="560" t="s">
        <v>827</v>
      </c>
      <c r="C130" s="560" t="s">
        <v>2026</v>
      </c>
      <c r="D130" s="560" t="s">
        <v>2439</v>
      </c>
      <c r="E130" s="560" t="s">
        <v>2440</v>
      </c>
      <c r="F130" s="563">
        <v>1</v>
      </c>
      <c r="G130" s="563">
        <v>347</v>
      </c>
      <c r="H130" s="563">
        <v>1</v>
      </c>
      <c r="I130" s="563">
        <v>347</v>
      </c>
      <c r="J130" s="563"/>
      <c r="K130" s="563"/>
      <c r="L130" s="563"/>
      <c r="M130" s="563"/>
      <c r="N130" s="563"/>
      <c r="O130" s="563"/>
      <c r="P130" s="576"/>
      <c r="Q130" s="564"/>
    </row>
    <row r="131" spans="1:17" ht="14.4" customHeight="1" x14ac:dyDescent="0.3">
      <c r="A131" s="559" t="s">
        <v>2430</v>
      </c>
      <c r="B131" s="560" t="s">
        <v>827</v>
      </c>
      <c r="C131" s="560" t="s">
        <v>2026</v>
      </c>
      <c r="D131" s="560" t="s">
        <v>2441</v>
      </c>
      <c r="E131" s="560" t="s">
        <v>2442</v>
      </c>
      <c r="F131" s="563">
        <v>1</v>
      </c>
      <c r="G131" s="563">
        <v>649</v>
      </c>
      <c r="H131" s="563">
        <v>1</v>
      </c>
      <c r="I131" s="563">
        <v>649</v>
      </c>
      <c r="J131" s="563"/>
      <c r="K131" s="563"/>
      <c r="L131" s="563"/>
      <c r="M131" s="563"/>
      <c r="N131" s="563"/>
      <c r="O131" s="563"/>
      <c r="P131" s="576"/>
      <c r="Q131" s="564"/>
    </row>
    <row r="132" spans="1:17" ht="14.4" customHeight="1" x14ac:dyDescent="0.3">
      <c r="A132" s="559" t="s">
        <v>2430</v>
      </c>
      <c r="B132" s="560" t="s">
        <v>827</v>
      </c>
      <c r="C132" s="560" t="s">
        <v>2026</v>
      </c>
      <c r="D132" s="560" t="s">
        <v>2443</v>
      </c>
      <c r="E132" s="560" t="s">
        <v>2444</v>
      </c>
      <c r="F132" s="563">
        <v>1</v>
      </c>
      <c r="G132" s="563">
        <v>110</v>
      </c>
      <c r="H132" s="563">
        <v>1</v>
      </c>
      <c r="I132" s="563">
        <v>110</v>
      </c>
      <c r="J132" s="563"/>
      <c r="K132" s="563"/>
      <c r="L132" s="563"/>
      <c r="M132" s="563"/>
      <c r="N132" s="563"/>
      <c r="O132" s="563"/>
      <c r="P132" s="576"/>
      <c r="Q132" s="564"/>
    </row>
    <row r="133" spans="1:17" ht="14.4" customHeight="1" x14ac:dyDescent="0.3">
      <c r="A133" s="559" t="s">
        <v>2430</v>
      </c>
      <c r="B133" s="560" t="s">
        <v>827</v>
      </c>
      <c r="C133" s="560" t="s">
        <v>2026</v>
      </c>
      <c r="D133" s="560" t="s">
        <v>2445</v>
      </c>
      <c r="E133" s="560" t="s">
        <v>2446</v>
      </c>
      <c r="F133" s="563">
        <v>1</v>
      </c>
      <c r="G133" s="563">
        <v>1394</v>
      </c>
      <c r="H133" s="563">
        <v>1</v>
      </c>
      <c r="I133" s="563">
        <v>1394</v>
      </c>
      <c r="J133" s="563"/>
      <c r="K133" s="563"/>
      <c r="L133" s="563"/>
      <c r="M133" s="563"/>
      <c r="N133" s="563"/>
      <c r="O133" s="563"/>
      <c r="P133" s="576"/>
      <c r="Q133" s="564"/>
    </row>
    <row r="134" spans="1:17" ht="14.4" customHeight="1" x14ac:dyDescent="0.3">
      <c r="A134" s="559" t="s">
        <v>2430</v>
      </c>
      <c r="B134" s="560" t="s">
        <v>827</v>
      </c>
      <c r="C134" s="560" t="s">
        <v>2026</v>
      </c>
      <c r="D134" s="560" t="s">
        <v>2447</v>
      </c>
      <c r="E134" s="560" t="s">
        <v>2448</v>
      </c>
      <c r="F134" s="563">
        <v>1</v>
      </c>
      <c r="G134" s="563">
        <v>203</v>
      </c>
      <c r="H134" s="563">
        <v>1</v>
      </c>
      <c r="I134" s="563">
        <v>203</v>
      </c>
      <c r="J134" s="563"/>
      <c r="K134" s="563"/>
      <c r="L134" s="563"/>
      <c r="M134" s="563"/>
      <c r="N134" s="563"/>
      <c r="O134" s="563"/>
      <c r="P134" s="576"/>
      <c r="Q134" s="564"/>
    </row>
    <row r="135" spans="1:17" ht="14.4" customHeight="1" x14ac:dyDescent="0.3">
      <c r="A135" s="559" t="s">
        <v>2430</v>
      </c>
      <c r="B135" s="560" t="s">
        <v>827</v>
      </c>
      <c r="C135" s="560" t="s">
        <v>2026</v>
      </c>
      <c r="D135" s="560" t="s">
        <v>2449</v>
      </c>
      <c r="E135" s="560" t="s">
        <v>2450</v>
      </c>
      <c r="F135" s="563">
        <v>1</v>
      </c>
      <c r="G135" s="563">
        <v>38</v>
      </c>
      <c r="H135" s="563">
        <v>1</v>
      </c>
      <c r="I135" s="563">
        <v>38</v>
      </c>
      <c r="J135" s="563"/>
      <c r="K135" s="563"/>
      <c r="L135" s="563"/>
      <c r="M135" s="563"/>
      <c r="N135" s="563"/>
      <c r="O135" s="563"/>
      <c r="P135" s="576"/>
      <c r="Q135" s="564"/>
    </row>
    <row r="136" spans="1:17" ht="14.4" customHeight="1" x14ac:dyDescent="0.3">
      <c r="A136" s="559" t="s">
        <v>2430</v>
      </c>
      <c r="B136" s="560" t="s">
        <v>827</v>
      </c>
      <c r="C136" s="560" t="s">
        <v>2026</v>
      </c>
      <c r="D136" s="560" t="s">
        <v>2451</v>
      </c>
      <c r="E136" s="560" t="s">
        <v>2452</v>
      </c>
      <c r="F136" s="563">
        <v>1</v>
      </c>
      <c r="G136" s="563">
        <v>1177</v>
      </c>
      <c r="H136" s="563">
        <v>1</v>
      </c>
      <c r="I136" s="563">
        <v>1177</v>
      </c>
      <c r="J136" s="563"/>
      <c r="K136" s="563"/>
      <c r="L136" s="563"/>
      <c r="M136" s="563"/>
      <c r="N136" s="563"/>
      <c r="O136" s="563"/>
      <c r="P136" s="576"/>
      <c r="Q136" s="564"/>
    </row>
    <row r="137" spans="1:17" ht="14.4" customHeight="1" x14ac:dyDescent="0.3">
      <c r="A137" s="559" t="s">
        <v>2430</v>
      </c>
      <c r="B137" s="560" t="s">
        <v>827</v>
      </c>
      <c r="C137" s="560" t="s">
        <v>2026</v>
      </c>
      <c r="D137" s="560" t="s">
        <v>2453</v>
      </c>
      <c r="E137" s="560" t="s">
        <v>2454</v>
      </c>
      <c r="F137" s="563">
        <v>1</v>
      </c>
      <c r="G137" s="563">
        <v>309</v>
      </c>
      <c r="H137" s="563">
        <v>1</v>
      </c>
      <c r="I137" s="563">
        <v>309</v>
      </c>
      <c r="J137" s="563"/>
      <c r="K137" s="563"/>
      <c r="L137" s="563"/>
      <c r="M137" s="563"/>
      <c r="N137" s="563"/>
      <c r="O137" s="563"/>
      <c r="P137" s="576"/>
      <c r="Q137" s="564"/>
    </row>
    <row r="138" spans="1:17" ht="14.4" customHeight="1" x14ac:dyDescent="0.3">
      <c r="A138" s="559" t="s">
        <v>2430</v>
      </c>
      <c r="B138" s="560" t="s">
        <v>827</v>
      </c>
      <c r="C138" s="560" t="s">
        <v>2026</v>
      </c>
      <c r="D138" s="560" t="s">
        <v>2455</v>
      </c>
      <c r="E138" s="560" t="s">
        <v>2456</v>
      </c>
      <c r="F138" s="563">
        <v>1</v>
      </c>
      <c r="G138" s="563">
        <v>172</v>
      </c>
      <c r="H138" s="563">
        <v>1</v>
      </c>
      <c r="I138" s="563">
        <v>172</v>
      </c>
      <c r="J138" s="563"/>
      <c r="K138" s="563"/>
      <c r="L138" s="563"/>
      <c r="M138" s="563"/>
      <c r="N138" s="563"/>
      <c r="O138" s="563"/>
      <c r="P138" s="576"/>
      <c r="Q138" s="564"/>
    </row>
    <row r="139" spans="1:17" ht="14.4" customHeight="1" x14ac:dyDescent="0.3">
      <c r="A139" s="559" t="s">
        <v>2430</v>
      </c>
      <c r="B139" s="560" t="s">
        <v>827</v>
      </c>
      <c r="C139" s="560" t="s">
        <v>2026</v>
      </c>
      <c r="D139" s="560" t="s">
        <v>2457</v>
      </c>
      <c r="E139" s="560" t="s">
        <v>2458</v>
      </c>
      <c r="F139" s="563">
        <v>1</v>
      </c>
      <c r="G139" s="563">
        <v>166</v>
      </c>
      <c r="H139" s="563">
        <v>1</v>
      </c>
      <c r="I139" s="563">
        <v>166</v>
      </c>
      <c r="J139" s="563"/>
      <c r="K139" s="563"/>
      <c r="L139" s="563"/>
      <c r="M139" s="563"/>
      <c r="N139" s="563"/>
      <c r="O139" s="563"/>
      <c r="P139" s="576"/>
      <c r="Q139" s="564"/>
    </row>
    <row r="140" spans="1:17" ht="14.4" customHeight="1" x14ac:dyDescent="0.3">
      <c r="A140" s="559" t="s">
        <v>2430</v>
      </c>
      <c r="B140" s="560" t="s">
        <v>827</v>
      </c>
      <c r="C140" s="560" t="s">
        <v>2026</v>
      </c>
      <c r="D140" s="560" t="s">
        <v>2459</v>
      </c>
      <c r="E140" s="560" t="s">
        <v>2460</v>
      </c>
      <c r="F140" s="563">
        <v>1</v>
      </c>
      <c r="G140" s="563">
        <v>188</v>
      </c>
      <c r="H140" s="563">
        <v>1</v>
      </c>
      <c r="I140" s="563">
        <v>188</v>
      </c>
      <c r="J140" s="563"/>
      <c r="K140" s="563"/>
      <c r="L140" s="563"/>
      <c r="M140" s="563"/>
      <c r="N140" s="563"/>
      <c r="O140" s="563"/>
      <c r="P140" s="576"/>
      <c r="Q140" s="564"/>
    </row>
    <row r="141" spans="1:17" ht="14.4" customHeight="1" x14ac:dyDescent="0.3">
      <c r="A141" s="559" t="s">
        <v>2430</v>
      </c>
      <c r="B141" s="560" t="s">
        <v>827</v>
      </c>
      <c r="C141" s="560" t="s">
        <v>2026</v>
      </c>
      <c r="D141" s="560" t="s">
        <v>2461</v>
      </c>
      <c r="E141" s="560" t="s">
        <v>2462</v>
      </c>
      <c r="F141" s="563">
        <v>1</v>
      </c>
      <c r="G141" s="563">
        <v>649</v>
      </c>
      <c r="H141" s="563">
        <v>1</v>
      </c>
      <c r="I141" s="563">
        <v>649</v>
      </c>
      <c r="J141" s="563"/>
      <c r="K141" s="563"/>
      <c r="L141" s="563"/>
      <c r="M141" s="563"/>
      <c r="N141" s="563"/>
      <c r="O141" s="563"/>
      <c r="P141" s="576"/>
      <c r="Q141" s="564"/>
    </row>
    <row r="142" spans="1:17" ht="14.4" customHeight="1" x14ac:dyDescent="0.3">
      <c r="A142" s="559" t="s">
        <v>2430</v>
      </c>
      <c r="B142" s="560" t="s">
        <v>827</v>
      </c>
      <c r="C142" s="560" t="s">
        <v>2026</v>
      </c>
      <c r="D142" s="560" t="s">
        <v>2463</v>
      </c>
      <c r="E142" s="560" t="s">
        <v>2464</v>
      </c>
      <c r="F142" s="563">
        <v>1</v>
      </c>
      <c r="G142" s="563">
        <v>544</v>
      </c>
      <c r="H142" s="563">
        <v>1</v>
      </c>
      <c r="I142" s="563">
        <v>544</v>
      </c>
      <c r="J142" s="563"/>
      <c r="K142" s="563"/>
      <c r="L142" s="563"/>
      <c r="M142" s="563"/>
      <c r="N142" s="563"/>
      <c r="O142" s="563"/>
      <c r="P142" s="576"/>
      <c r="Q142" s="564"/>
    </row>
    <row r="143" spans="1:17" ht="14.4" customHeight="1" x14ac:dyDescent="0.3">
      <c r="A143" s="559" t="s">
        <v>2430</v>
      </c>
      <c r="B143" s="560" t="s">
        <v>827</v>
      </c>
      <c r="C143" s="560" t="s">
        <v>2026</v>
      </c>
      <c r="D143" s="560" t="s">
        <v>2465</v>
      </c>
      <c r="E143" s="560" t="s">
        <v>2466</v>
      </c>
      <c r="F143" s="563">
        <v>1</v>
      </c>
      <c r="G143" s="563">
        <v>649</v>
      </c>
      <c r="H143" s="563">
        <v>1</v>
      </c>
      <c r="I143" s="563">
        <v>649</v>
      </c>
      <c r="J143" s="563"/>
      <c r="K143" s="563"/>
      <c r="L143" s="563"/>
      <c r="M143" s="563"/>
      <c r="N143" s="563"/>
      <c r="O143" s="563"/>
      <c r="P143" s="576"/>
      <c r="Q143" s="564"/>
    </row>
    <row r="144" spans="1:17" ht="14.4" customHeight="1" thickBot="1" x14ac:dyDescent="0.35">
      <c r="A144" s="565" t="s">
        <v>2430</v>
      </c>
      <c r="B144" s="566" t="s">
        <v>827</v>
      </c>
      <c r="C144" s="566" t="s">
        <v>2026</v>
      </c>
      <c r="D144" s="566" t="s">
        <v>2467</v>
      </c>
      <c r="E144" s="566" t="s">
        <v>2468</v>
      </c>
      <c r="F144" s="569">
        <v>1</v>
      </c>
      <c r="G144" s="569">
        <v>649</v>
      </c>
      <c r="H144" s="569">
        <v>1</v>
      </c>
      <c r="I144" s="569">
        <v>649</v>
      </c>
      <c r="J144" s="569"/>
      <c r="K144" s="569"/>
      <c r="L144" s="569"/>
      <c r="M144" s="569"/>
      <c r="N144" s="569"/>
      <c r="O144" s="569"/>
      <c r="P144" s="577"/>
      <c r="Q144" s="570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269" bestFit="1" customWidth="1"/>
    <col min="2" max="2" width="15.6640625" style="269" bestFit="1" customWidth="1"/>
    <col min="3" max="5" width="8.33203125" style="279" customWidth="1"/>
    <col min="6" max="6" width="6.109375" style="280" customWidth="1"/>
    <col min="7" max="9" width="8.33203125" style="281" customWidth="1"/>
    <col min="10" max="10" width="6.109375" style="280" customWidth="1"/>
    <col min="11" max="13" width="8.33203125" style="281" customWidth="1"/>
    <col min="14" max="14" width="8.33203125" style="279" customWidth="1"/>
    <col min="15" max="16384" width="8.88671875" style="269"/>
  </cols>
  <sheetData>
    <row r="1" spans="1:14" ht="18.600000000000001" customHeight="1" thickBot="1" x14ac:dyDescent="0.4">
      <c r="A1" s="513" t="s">
        <v>223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</row>
    <row r="2" spans="1:14" ht="14.4" customHeight="1" thickBot="1" x14ac:dyDescent="0.35">
      <c r="A2" s="521" t="s">
        <v>245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4.4" customHeight="1" thickBot="1" x14ac:dyDescent="0.35">
      <c r="A3" s="271"/>
      <c r="B3" s="272" t="s">
        <v>203</v>
      </c>
      <c r="C3" s="273">
        <f>SUBTOTAL(9,C6:C1048576)</f>
        <v>2141</v>
      </c>
      <c r="D3" s="274">
        <f>SUBTOTAL(9,D6:D1048576)</f>
        <v>2189</v>
      </c>
      <c r="E3" s="274">
        <f>SUBTOTAL(9,E6:E1048576)</f>
        <v>1898</v>
      </c>
      <c r="F3" s="275">
        <f>IF(OR(E3=0,C3=0),"",E3/C3)</f>
        <v>0.88650163475011678</v>
      </c>
      <c r="G3" s="276">
        <f>SUBTOTAL(9,G6:G1048576)</f>
        <v>1867453</v>
      </c>
      <c r="H3" s="277">
        <f>SUBTOTAL(9,H6:H1048576)</f>
        <v>1955403</v>
      </c>
      <c r="I3" s="277">
        <f>SUBTOTAL(9,I6:I1048576)</f>
        <v>1717915</v>
      </c>
      <c r="J3" s="275">
        <f>IF(OR(I3=0,G3=0),"",I3/G3)</f>
        <v>0.9199240891203152</v>
      </c>
      <c r="K3" s="276">
        <f>SUBTOTAL(9,K6:K1048576)</f>
        <v>85640</v>
      </c>
      <c r="L3" s="277">
        <f>SUBTOTAL(9,L6:L1048576)</f>
        <v>87560</v>
      </c>
      <c r="M3" s="277">
        <f>SUBTOTAL(9,M6:M1048576)</f>
        <v>75920</v>
      </c>
      <c r="N3" s="278">
        <f>IF(OR(M3=0,E3=0),"",M3/E3)</f>
        <v>40</v>
      </c>
    </row>
    <row r="4" spans="1:14" ht="14.4" customHeight="1" x14ac:dyDescent="0.3">
      <c r="A4" s="515" t="s">
        <v>127</v>
      </c>
      <c r="B4" s="516" t="s">
        <v>14</v>
      </c>
      <c r="C4" s="517" t="s">
        <v>128</v>
      </c>
      <c r="D4" s="517"/>
      <c r="E4" s="517"/>
      <c r="F4" s="518"/>
      <c r="G4" s="519" t="s">
        <v>17</v>
      </c>
      <c r="H4" s="517"/>
      <c r="I4" s="517"/>
      <c r="J4" s="518"/>
      <c r="K4" s="519" t="s">
        <v>129</v>
      </c>
      <c r="L4" s="517"/>
      <c r="M4" s="517"/>
      <c r="N4" s="520"/>
    </row>
    <row r="5" spans="1:14" ht="14.4" customHeight="1" thickBot="1" x14ac:dyDescent="0.35">
      <c r="A5" s="745"/>
      <c r="B5" s="746"/>
      <c r="C5" s="751">
        <v>2011</v>
      </c>
      <c r="D5" s="751">
        <v>2012</v>
      </c>
      <c r="E5" s="751">
        <v>2013</v>
      </c>
      <c r="F5" s="752" t="s">
        <v>5</v>
      </c>
      <c r="G5" s="759">
        <v>2011</v>
      </c>
      <c r="H5" s="751">
        <v>2012</v>
      </c>
      <c r="I5" s="751">
        <v>2013</v>
      </c>
      <c r="J5" s="752" t="s">
        <v>5</v>
      </c>
      <c r="K5" s="759">
        <v>2011</v>
      </c>
      <c r="L5" s="751">
        <v>2012</v>
      </c>
      <c r="M5" s="751">
        <v>2013</v>
      </c>
      <c r="N5" s="764" t="s">
        <v>130</v>
      </c>
    </row>
    <row r="6" spans="1:14" ht="14.4" customHeight="1" x14ac:dyDescent="0.3">
      <c r="A6" s="747" t="s">
        <v>2469</v>
      </c>
      <c r="B6" s="749" t="s">
        <v>2470</v>
      </c>
      <c r="C6" s="753">
        <v>2141</v>
      </c>
      <c r="D6" s="754">
        <v>2189</v>
      </c>
      <c r="E6" s="754">
        <v>1898</v>
      </c>
      <c r="F6" s="757">
        <v>0.88650163475011678</v>
      </c>
      <c r="G6" s="760">
        <v>1867453</v>
      </c>
      <c r="H6" s="761">
        <v>1955403</v>
      </c>
      <c r="I6" s="761">
        <v>1717915</v>
      </c>
      <c r="J6" s="757">
        <v>0.9199240891203152</v>
      </c>
      <c r="K6" s="760">
        <v>85640</v>
      </c>
      <c r="L6" s="761">
        <v>87560</v>
      </c>
      <c r="M6" s="761">
        <v>75920</v>
      </c>
      <c r="N6" s="765">
        <v>40</v>
      </c>
    </row>
    <row r="7" spans="1:14" ht="14.4" customHeight="1" thickBot="1" x14ac:dyDescent="0.35">
      <c r="A7" s="748" t="s">
        <v>2471</v>
      </c>
      <c r="B7" s="750" t="s">
        <v>2470</v>
      </c>
      <c r="C7" s="755">
        <v>0</v>
      </c>
      <c r="D7" s="756">
        <v>0</v>
      </c>
      <c r="E7" s="756">
        <v>0</v>
      </c>
      <c r="F7" s="758" t="s">
        <v>443</v>
      </c>
      <c r="G7" s="762">
        <v>0</v>
      </c>
      <c r="H7" s="763">
        <v>0</v>
      </c>
      <c r="I7" s="763">
        <v>0</v>
      </c>
      <c r="J7" s="758" t="s">
        <v>443</v>
      </c>
      <c r="K7" s="762">
        <v>0</v>
      </c>
      <c r="L7" s="763">
        <v>0</v>
      </c>
      <c r="M7" s="763">
        <v>0</v>
      </c>
      <c r="N7" s="766" t="s">
        <v>443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392" t="s">
        <v>214</v>
      </c>
      <c r="B1" s="392"/>
      <c r="C1" s="392"/>
      <c r="D1" s="392"/>
      <c r="E1" s="392"/>
      <c r="F1" s="392"/>
      <c r="G1" s="392"/>
    </row>
    <row r="2" spans="1:7" ht="14.4" customHeight="1" thickBot="1" x14ac:dyDescent="0.35">
      <c r="A2" s="521" t="s">
        <v>245</v>
      </c>
      <c r="B2" s="70"/>
      <c r="C2" s="70"/>
      <c r="D2" s="70"/>
      <c r="E2" s="70"/>
      <c r="F2" s="70"/>
      <c r="G2" s="70"/>
    </row>
    <row r="3" spans="1:7" ht="14.4" customHeight="1" x14ac:dyDescent="0.3">
      <c r="A3" s="395"/>
      <c r="B3" s="397" t="s">
        <v>131</v>
      </c>
      <c r="C3" s="398"/>
      <c r="D3" s="399"/>
      <c r="E3" s="14"/>
      <c r="F3" s="52" t="s">
        <v>132</v>
      </c>
      <c r="G3" s="53" t="s">
        <v>133</v>
      </c>
    </row>
    <row r="4" spans="1:7" ht="14.4" customHeight="1" thickBot="1" x14ac:dyDescent="0.35">
      <c r="A4" s="396"/>
      <c r="B4" s="59">
        <v>2011</v>
      </c>
      <c r="C4" s="50">
        <v>2012</v>
      </c>
      <c r="D4" s="51">
        <v>2013</v>
      </c>
      <c r="E4" s="14"/>
      <c r="F4" s="400">
        <v>2013</v>
      </c>
      <c r="G4" s="401"/>
    </row>
    <row r="5" spans="1:7" ht="14.4" customHeight="1" x14ac:dyDescent="0.3">
      <c r="A5" s="365" t="str">
        <f>HYPERLINK("#'Léky Žádanky'!A1","Léky (Kč)")</f>
        <v>Léky (Kč)</v>
      </c>
      <c r="B5" s="37">
        <v>43190.9932324357</v>
      </c>
      <c r="C5" s="38">
        <v>43417.7189</v>
      </c>
      <c r="D5" s="39">
        <v>38788.165110000002</v>
      </c>
      <c r="E5" s="15"/>
      <c r="F5" s="16">
        <v>43520</v>
      </c>
      <c r="G5" s="17">
        <f>IF(F5&lt;0.00000001,"",D5/F5)</f>
        <v>0.8912721762408089</v>
      </c>
    </row>
    <row r="6" spans="1:7" ht="14.4" customHeight="1" x14ac:dyDescent="0.3">
      <c r="A6" s="365" t="str">
        <f>HYPERLINK("#'Materiál Žádanky'!A1","Materiál - SZM (Kč)")</f>
        <v>Materiál - SZM (Kč)</v>
      </c>
      <c r="B6" s="18">
        <v>1723.05425062882</v>
      </c>
      <c r="C6" s="40">
        <v>1634.6126099999999</v>
      </c>
      <c r="D6" s="41">
        <v>1513.98938</v>
      </c>
      <c r="E6" s="15"/>
      <c r="F6" s="18">
        <v>1537</v>
      </c>
      <c r="G6" s="19">
        <f>IF(F6&lt;0.00000001,"",D6/F6)</f>
        <v>0.98502887443070919</v>
      </c>
    </row>
    <row r="7" spans="1:7" ht="14.4" customHeight="1" x14ac:dyDescent="0.3">
      <c r="A7" s="365" t="str">
        <f>HYPERLINK("#'Osobní náklady'!A1","Osobní náklady (Kč)")</f>
        <v>Osobní náklady (Kč)</v>
      </c>
      <c r="B7" s="18">
        <v>22447.757166797801</v>
      </c>
      <c r="C7" s="40">
        <v>23379.580190000001</v>
      </c>
      <c r="D7" s="41">
        <v>23432.943650000001</v>
      </c>
      <c r="E7" s="15"/>
      <c r="F7" s="18">
        <v>21406</v>
      </c>
      <c r="G7" s="19">
        <f>IF(F7&lt;0.00000001,"",D7/F7)</f>
        <v>1.0946904442679624</v>
      </c>
    </row>
    <row r="8" spans="1:7" ht="14.4" customHeight="1" thickBot="1" x14ac:dyDescent="0.35">
      <c r="A8" s="1" t="s">
        <v>134</v>
      </c>
      <c r="B8" s="20">
        <v>23961.657683419598</v>
      </c>
      <c r="C8" s="42">
        <v>23656.12198</v>
      </c>
      <c r="D8" s="43">
        <v>22998.33727</v>
      </c>
      <c r="E8" s="15"/>
      <c r="F8" s="20">
        <v>19249</v>
      </c>
      <c r="G8" s="21">
        <f>IF(F8&lt;0.00000001,"",D8/F8)</f>
        <v>1.1947808857602993</v>
      </c>
    </row>
    <row r="9" spans="1:7" ht="14.4" customHeight="1" thickBot="1" x14ac:dyDescent="0.35">
      <c r="A9" s="2" t="s">
        <v>135</v>
      </c>
      <c r="B9" s="3">
        <v>91323.462333281903</v>
      </c>
      <c r="C9" s="44">
        <v>92088.033679999993</v>
      </c>
      <c r="D9" s="45">
        <v>86733.435410000006</v>
      </c>
      <c r="E9" s="15"/>
      <c r="F9" s="3">
        <v>85712</v>
      </c>
      <c r="G9" s="4">
        <f>IF(F9&lt;0.00000001,"",D9/F9)</f>
        <v>1.0119170642383797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367" t="str">
        <f>HYPERLINK("#'ZV Vykáz.-A'!A1","Ambulance (body)")</f>
        <v>Ambulance (body)</v>
      </c>
      <c r="B11" s="16">
        <f>IF(ISERROR(VLOOKUP("Celkem:",'ZV Vykáz.-A'!A:F,2,0)),0,VLOOKUP("Celkem:",'ZV Vykáz.-A'!A:F,2,0)/1000)</f>
        <v>66022.111000000004</v>
      </c>
      <c r="C11" s="38">
        <f>IF(ISERROR(VLOOKUP("Celkem:",'ZV Vykáz.-A'!A:F,4,0)),0,VLOOKUP("Celkem:",'ZV Vykáz.-A'!A:F,4,0)/1000)</f>
        <v>62463.716</v>
      </c>
      <c r="D11" s="39">
        <f>IF(ISERROR(VLOOKUP("Celkem:",'ZV Vykáz.-A'!A:F,6,0)),0,VLOOKUP("Celkem:",'ZV Vykáz.-A'!A:F,6,0)/1000)</f>
        <v>63447.499000000003</v>
      </c>
      <c r="E11" s="15"/>
      <c r="F11" s="16">
        <f>B11*0.98</f>
        <v>64701.66878</v>
      </c>
      <c r="G11" s="17">
        <f>IF(F11=0,"",D11/F11)</f>
        <v>0.98061611387081138</v>
      </c>
    </row>
    <row r="12" spans="1:7" ht="14.4" customHeight="1" thickBot="1" x14ac:dyDescent="0.35">
      <c r="A12" s="368" t="str">
        <f>HYPERLINK("#CaseMix!A1","Hospitalizace (casemix * 29500)")</f>
        <v>Hospitalizace (casemix * 29500)</v>
      </c>
      <c r="B12" s="20">
        <f>IF(ISERROR(VLOOKUP("Celkem",CaseMix!A:D,2,0)),0,VLOOKUP("Celkem",CaseMix!A:D,2,0)*29.5)</f>
        <v>6116.6184999999996</v>
      </c>
      <c r="C12" s="42">
        <f>IF(ISERROR(VLOOKUP("Celkem",CaseMix!A:D,3,0)),0,VLOOKUP("Celkem",CaseMix!A:D,3,0)*29.5)</f>
        <v>8216.4875000000011</v>
      </c>
      <c r="D12" s="43">
        <f>IF(ISERROR(VLOOKUP("Celkem",CaseMix!A:D,4,0)),0,VLOOKUP("Celkem",CaseMix!A:D,4,0)*29.5)</f>
        <v>7410.7245000000003</v>
      </c>
      <c r="E12" s="15"/>
      <c r="F12" s="20">
        <f>B12*0.95</f>
        <v>5810.7875749999994</v>
      </c>
      <c r="G12" s="21">
        <f>IF(F12=0,"",D12/F12)</f>
        <v>1.2753390834460165</v>
      </c>
    </row>
    <row r="13" spans="1:7" ht="14.4" customHeight="1" thickBot="1" x14ac:dyDescent="0.35">
      <c r="A13" s="5" t="s">
        <v>138</v>
      </c>
      <c r="B13" s="10">
        <f>SUM(B11:B12)</f>
        <v>72138.729500000001</v>
      </c>
      <c r="C13" s="46">
        <f>SUM(C11:C12)</f>
        <v>70680.203500000003</v>
      </c>
      <c r="D13" s="47">
        <f>SUM(D11:D12)</f>
        <v>70858.223500000007</v>
      </c>
      <c r="E13" s="15"/>
      <c r="F13" s="10">
        <f>SUM(F11:F12)</f>
        <v>70512.456355000002</v>
      </c>
      <c r="G13" s="11">
        <f>IF(F13=0,"",D13/F13)</f>
        <v>1.0049036321080522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376" t="str">
        <f>HYPERLINK("#'HI Graf'!A1","Hospodářský index (Výnosy / Náklady)")</f>
        <v>Hospodářský index (Výnosy / Náklady)</v>
      </c>
      <c r="B15" s="12">
        <f>IF(B9=0,"",B13/B9)</f>
        <v>0.78992547650823985</v>
      </c>
      <c r="C15" s="48">
        <f>IF(C9=0,"",C13/C9)</f>
        <v>0.76752864270735954</v>
      </c>
      <c r="D15" s="49">
        <f>IF(D9=0,"",D13/D9)</f>
        <v>0.81696548931844049</v>
      </c>
      <c r="E15" s="15"/>
      <c r="F15" s="12">
        <f>IF(F9=0,"",F13/F9)</f>
        <v>0.82266726193531825</v>
      </c>
      <c r="G15" s="13">
        <f>IF(OR(F15=0,F15=""),"",D15/F15)</f>
        <v>0.99306916309825632</v>
      </c>
    </row>
    <row r="17" spans="1:1" ht="14.4" customHeight="1" x14ac:dyDescent="0.3">
      <c r="A17" s="366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5" priority="6" operator="greaterThan">
      <formula>1</formula>
    </cfRule>
  </conditionalFormatting>
  <conditionalFormatting sqref="G11:G15">
    <cfRule type="cellIs" dxfId="7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49"/>
    <col min="2" max="13" width="8.88671875" style="149" customWidth="1"/>
    <col min="14" max="16384" width="8.88671875" style="149"/>
  </cols>
  <sheetData>
    <row r="1" spans="1:13" ht="18.600000000000001" customHeight="1" thickBot="1" x14ac:dyDescent="0.4">
      <c r="A1" s="392" t="s">
        <v>169</v>
      </c>
      <c r="B1" s="392"/>
      <c r="C1" s="392"/>
      <c r="D1" s="392"/>
      <c r="E1" s="392"/>
      <c r="F1" s="392"/>
      <c r="G1" s="392"/>
      <c r="H1" s="402"/>
      <c r="I1" s="402"/>
      <c r="J1" s="402"/>
      <c r="K1" s="402"/>
      <c r="L1" s="402"/>
      <c r="M1" s="402"/>
    </row>
    <row r="2" spans="1:13" ht="14.4" customHeight="1" x14ac:dyDescent="0.3">
      <c r="A2" s="521" t="s">
        <v>245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14.4" customHeight="1" x14ac:dyDescent="0.3">
      <c r="A3" s="300"/>
      <c r="B3" s="301" t="s">
        <v>140</v>
      </c>
      <c r="C3" s="302" t="s">
        <v>141</v>
      </c>
      <c r="D3" s="302" t="s">
        <v>142</v>
      </c>
      <c r="E3" s="301" t="s">
        <v>143</v>
      </c>
      <c r="F3" s="302" t="s">
        <v>144</v>
      </c>
      <c r="G3" s="302" t="s">
        <v>145</v>
      </c>
      <c r="H3" s="302" t="s">
        <v>146</v>
      </c>
      <c r="I3" s="302" t="s">
        <v>147</v>
      </c>
      <c r="J3" s="302" t="s">
        <v>148</v>
      </c>
      <c r="K3" s="302" t="s">
        <v>149</v>
      </c>
      <c r="L3" s="302" t="s">
        <v>150</v>
      </c>
      <c r="M3" s="302" t="s">
        <v>151</v>
      </c>
    </row>
    <row r="4" spans="1:13" ht="14.4" customHeight="1" x14ac:dyDescent="0.3">
      <c r="A4" s="300" t="s">
        <v>139</v>
      </c>
      <c r="B4" s="303">
        <f>(B10+B8)/B6</f>
        <v>0.94064696549548743</v>
      </c>
      <c r="C4" s="303">
        <f t="shared" ref="C4:M4" si="0">(C10+C8)/C6</f>
        <v>0.87265912253167821</v>
      </c>
      <c r="D4" s="303">
        <f t="shared" si="0"/>
        <v>0.86062389411964757</v>
      </c>
      <c r="E4" s="303">
        <f t="shared" si="0"/>
        <v>0.87087034349034753</v>
      </c>
      <c r="F4" s="303">
        <f t="shared" si="0"/>
        <v>0.87375224056090617</v>
      </c>
      <c r="G4" s="303">
        <f t="shared" si="0"/>
        <v>0.8637014047461099</v>
      </c>
      <c r="H4" s="303">
        <f t="shared" si="0"/>
        <v>0.86031656720499439</v>
      </c>
      <c r="I4" s="303">
        <f t="shared" si="0"/>
        <v>0.80636952053791822</v>
      </c>
      <c r="J4" s="303">
        <f t="shared" si="0"/>
        <v>0.80953025120366806</v>
      </c>
      <c r="K4" s="303">
        <f t="shared" si="0"/>
        <v>0.81657851050878227</v>
      </c>
      <c r="L4" s="303">
        <f t="shared" si="0"/>
        <v>0.82758544901608111</v>
      </c>
      <c r="M4" s="303">
        <f t="shared" si="0"/>
        <v>0.81696548931844049</v>
      </c>
    </row>
    <row r="5" spans="1:13" ht="14.4" customHeight="1" x14ac:dyDescent="0.3">
      <c r="A5" s="304" t="s">
        <v>69</v>
      </c>
      <c r="B5" s="303">
        <f>IF(ISERROR(VLOOKUP($A5,'Man Tab'!$A:$Q,COLUMN()+2,0)),0,VLOOKUP($A5,'Man Tab'!$A:$Q,COLUMN()+2,0))</f>
        <v>6864.99424</v>
      </c>
      <c r="C5" s="303">
        <f>IF(ISERROR(VLOOKUP($A5,'Man Tab'!$A:$Q,COLUMN()+2,0)),0,VLOOKUP($A5,'Man Tab'!$A:$Q,COLUMN()+2,0))</f>
        <v>7117.0425999999998</v>
      </c>
      <c r="D5" s="303">
        <f>IF(ISERROR(VLOOKUP($A5,'Man Tab'!$A:$Q,COLUMN()+2,0)),0,VLOOKUP($A5,'Man Tab'!$A:$Q,COLUMN()+2,0))</f>
        <v>7091.1911099999998</v>
      </c>
      <c r="E5" s="303">
        <f>IF(ISERROR(VLOOKUP($A5,'Man Tab'!$A:$Q,COLUMN()+2,0)),0,VLOOKUP($A5,'Man Tab'!$A:$Q,COLUMN()+2,0))</f>
        <v>7342.4704199999896</v>
      </c>
      <c r="F5" s="303">
        <f>IF(ISERROR(VLOOKUP($A5,'Man Tab'!$A:$Q,COLUMN()+2,0)),0,VLOOKUP($A5,'Man Tab'!$A:$Q,COLUMN()+2,0))</f>
        <v>7459.0182199999999</v>
      </c>
      <c r="G5" s="303">
        <f>IF(ISERROR(VLOOKUP($A5,'Man Tab'!$A:$Q,COLUMN()+2,0)),0,VLOOKUP($A5,'Man Tab'!$A:$Q,COLUMN()+2,0))</f>
        <v>6324.1189100000001</v>
      </c>
      <c r="H5" s="303">
        <f>IF(ISERROR(VLOOKUP($A5,'Man Tab'!$A:$Q,COLUMN()+2,0)),0,VLOOKUP($A5,'Man Tab'!$A:$Q,COLUMN()+2,0))</f>
        <v>6748.48297</v>
      </c>
      <c r="I5" s="303">
        <f>IF(ISERROR(VLOOKUP($A5,'Man Tab'!$A:$Q,COLUMN()+2,0)),0,VLOOKUP($A5,'Man Tab'!$A:$Q,COLUMN()+2,0))</f>
        <v>10533.871950000001</v>
      </c>
      <c r="J5" s="303">
        <f>IF(ISERROR(VLOOKUP($A5,'Man Tab'!$A:$Q,COLUMN()+2,0)),0,VLOOKUP($A5,'Man Tab'!$A:$Q,COLUMN()+2,0))</f>
        <v>6645.0833300000004</v>
      </c>
      <c r="K5" s="303">
        <f>IF(ISERROR(VLOOKUP($A5,'Man Tab'!$A:$Q,COLUMN()+2,0)),0,VLOOKUP($A5,'Man Tab'!$A:$Q,COLUMN()+2,0))</f>
        <v>7252.8713399999997</v>
      </c>
      <c r="L5" s="303">
        <f>IF(ISERROR(VLOOKUP($A5,'Man Tab'!$A:$Q,COLUMN()+2,0)),0,VLOOKUP($A5,'Man Tab'!$A:$Q,COLUMN()+2,0))</f>
        <v>7207.6687300000003</v>
      </c>
      <c r="M5" s="303">
        <f>IF(ISERROR(VLOOKUP($A5,'Man Tab'!$A:$Q,COLUMN()+2,0)),0,VLOOKUP($A5,'Man Tab'!$A:$Q,COLUMN()+2,0))</f>
        <v>6146.6215900000298</v>
      </c>
    </row>
    <row r="6" spans="1:13" ht="14.4" customHeight="1" x14ac:dyDescent="0.3">
      <c r="A6" s="304" t="s">
        <v>135</v>
      </c>
      <c r="B6" s="305">
        <f>B5</f>
        <v>6864.99424</v>
      </c>
      <c r="C6" s="305">
        <f t="shared" ref="C6:M6" si="1">C5+B6</f>
        <v>13982.036840000001</v>
      </c>
      <c r="D6" s="305">
        <f t="shared" si="1"/>
        <v>21073.22795</v>
      </c>
      <c r="E6" s="305">
        <f t="shared" si="1"/>
        <v>28415.698369999991</v>
      </c>
      <c r="F6" s="305">
        <f t="shared" si="1"/>
        <v>35874.716589999989</v>
      </c>
      <c r="G6" s="305">
        <f t="shared" si="1"/>
        <v>42198.835499999986</v>
      </c>
      <c r="H6" s="305">
        <f t="shared" si="1"/>
        <v>48947.318469999984</v>
      </c>
      <c r="I6" s="305">
        <f t="shared" si="1"/>
        <v>59481.190419999984</v>
      </c>
      <c r="J6" s="305">
        <f t="shared" si="1"/>
        <v>66126.273749999978</v>
      </c>
      <c r="K6" s="305">
        <f t="shared" si="1"/>
        <v>73379.145089999976</v>
      </c>
      <c r="L6" s="305">
        <f t="shared" si="1"/>
        <v>80586.813819999981</v>
      </c>
      <c r="M6" s="305">
        <f t="shared" si="1"/>
        <v>86733.435410000006</v>
      </c>
    </row>
    <row r="7" spans="1:13" ht="14.4" customHeight="1" x14ac:dyDescent="0.3">
      <c r="A7" s="304" t="s">
        <v>167</v>
      </c>
      <c r="B7" s="304">
        <v>18.635999999999999</v>
      </c>
      <c r="C7" s="304">
        <v>37.771999999999998</v>
      </c>
      <c r="D7" s="304">
        <v>62.484999999999999</v>
      </c>
      <c r="E7" s="304">
        <v>82.091999999999999</v>
      </c>
      <c r="F7" s="304">
        <v>105.41800000000001</v>
      </c>
      <c r="G7" s="304">
        <v>127.783</v>
      </c>
      <c r="H7" s="304">
        <v>134.202</v>
      </c>
      <c r="I7" s="304">
        <v>157.06800000000001</v>
      </c>
      <c r="J7" s="304">
        <v>179.37200000000001</v>
      </c>
      <c r="K7" s="304">
        <v>203.63399999999999</v>
      </c>
      <c r="L7" s="304">
        <v>230.13900000000001</v>
      </c>
      <c r="M7" s="304">
        <v>251.21100000000001</v>
      </c>
    </row>
    <row r="8" spans="1:13" ht="14.4" customHeight="1" x14ac:dyDescent="0.3">
      <c r="A8" s="304" t="s">
        <v>136</v>
      </c>
      <c r="B8" s="305">
        <f>B7*29.5</f>
        <v>549.76199999999994</v>
      </c>
      <c r="C8" s="305">
        <f t="shared" ref="C8:M8" si="2">C7*29.5</f>
        <v>1114.2739999999999</v>
      </c>
      <c r="D8" s="305">
        <f t="shared" si="2"/>
        <v>1843.3074999999999</v>
      </c>
      <c r="E8" s="305">
        <f t="shared" si="2"/>
        <v>2421.7139999999999</v>
      </c>
      <c r="F8" s="305">
        <f t="shared" si="2"/>
        <v>3109.8310000000001</v>
      </c>
      <c r="G8" s="305">
        <f t="shared" si="2"/>
        <v>3769.5985000000001</v>
      </c>
      <c r="H8" s="305">
        <f t="shared" si="2"/>
        <v>3958.9589999999998</v>
      </c>
      <c r="I8" s="305">
        <f t="shared" si="2"/>
        <v>4633.5060000000003</v>
      </c>
      <c r="J8" s="305">
        <f t="shared" si="2"/>
        <v>5291.4740000000002</v>
      </c>
      <c r="K8" s="305">
        <f t="shared" si="2"/>
        <v>6007.2029999999995</v>
      </c>
      <c r="L8" s="305">
        <f t="shared" si="2"/>
        <v>6789.1005000000005</v>
      </c>
      <c r="M8" s="305">
        <f t="shared" si="2"/>
        <v>7410.7245000000003</v>
      </c>
    </row>
    <row r="9" spans="1:13" ht="14.4" customHeight="1" x14ac:dyDescent="0.3">
      <c r="A9" s="304" t="s">
        <v>168</v>
      </c>
      <c r="B9" s="304">
        <v>5907774</v>
      </c>
      <c r="C9" s="304">
        <v>5179504</v>
      </c>
      <c r="D9" s="304">
        <v>5205538</v>
      </c>
      <c r="E9" s="304">
        <v>6031859</v>
      </c>
      <c r="F9" s="304">
        <v>5911108</v>
      </c>
      <c r="G9" s="304">
        <v>4441812</v>
      </c>
      <c r="H9" s="304">
        <v>5473635</v>
      </c>
      <c r="I9" s="304">
        <v>5179083</v>
      </c>
      <c r="J9" s="304">
        <v>4909432</v>
      </c>
      <c r="K9" s="304">
        <v>5672885</v>
      </c>
      <c r="L9" s="304">
        <v>5990744</v>
      </c>
      <c r="M9" s="304">
        <v>3544125</v>
      </c>
    </row>
    <row r="10" spans="1:13" ht="14.4" customHeight="1" x14ac:dyDescent="0.3">
      <c r="A10" s="304" t="s">
        <v>137</v>
      </c>
      <c r="B10" s="305">
        <f>B9/1000</f>
        <v>5907.7740000000003</v>
      </c>
      <c r="C10" s="305">
        <f t="shared" ref="C10:M10" si="3">C9/1000+B10</f>
        <v>11087.278</v>
      </c>
      <c r="D10" s="305">
        <f t="shared" si="3"/>
        <v>16292.815999999999</v>
      </c>
      <c r="E10" s="305">
        <f t="shared" si="3"/>
        <v>22324.674999999999</v>
      </c>
      <c r="F10" s="305">
        <f t="shared" si="3"/>
        <v>28235.782999999999</v>
      </c>
      <c r="G10" s="305">
        <f t="shared" si="3"/>
        <v>32677.595000000001</v>
      </c>
      <c r="H10" s="305">
        <f t="shared" si="3"/>
        <v>38151.230000000003</v>
      </c>
      <c r="I10" s="305">
        <f t="shared" si="3"/>
        <v>43330.313000000002</v>
      </c>
      <c r="J10" s="305">
        <f t="shared" si="3"/>
        <v>48239.745000000003</v>
      </c>
      <c r="K10" s="305">
        <f t="shared" si="3"/>
        <v>53912.630000000005</v>
      </c>
      <c r="L10" s="305">
        <f t="shared" si="3"/>
        <v>59903.374000000003</v>
      </c>
      <c r="M10" s="305">
        <f t="shared" si="3"/>
        <v>63447.499000000003</v>
      </c>
    </row>
    <row r="11" spans="1:13" ht="14.4" customHeight="1" x14ac:dyDescent="0.3">
      <c r="A11" s="300"/>
      <c r="B11" s="300" t="s">
        <v>153</v>
      </c>
      <c r="C11" s="300">
        <f>COUNTIF(B7:M7,"&lt;&gt;")</f>
        <v>12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4" customHeight="1" x14ac:dyDescent="0.3">
      <c r="A12" s="300">
        <v>0</v>
      </c>
      <c r="B12" s="303">
        <f>IF(ISERROR(HI!F15),#REF!,HI!F15)</f>
        <v>0.82266726193531825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4" customHeight="1" x14ac:dyDescent="0.3">
      <c r="A13" s="300">
        <v>1</v>
      </c>
      <c r="B13" s="303">
        <f>IF(ISERROR(HI!F15),#REF!,HI!F15)</f>
        <v>0.82266726193531825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404" t="s">
        <v>247</v>
      </c>
      <c r="B1" s="404"/>
      <c r="C1" s="404"/>
      <c r="D1" s="404"/>
      <c r="E1" s="404"/>
      <c r="F1" s="404"/>
      <c r="G1" s="404"/>
      <c r="H1" s="393"/>
      <c r="I1" s="393"/>
      <c r="J1" s="393"/>
      <c r="K1" s="393"/>
      <c r="L1" s="393"/>
      <c r="M1" s="393"/>
      <c r="N1" s="393"/>
      <c r="O1" s="393"/>
      <c r="P1" s="393"/>
      <c r="Q1" s="393"/>
    </row>
    <row r="2" spans="1:17" s="71" customFormat="1" ht="14.4" customHeight="1" thickBot="1" x14ac:dyDescent="0.35">
      <c r="A2" s="521" t="s">
        <v>245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52"/>
      <c r="B3" s="405" t="s">
        <v>32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60"/>
      <c r="Q3" s="62"/>
    </row>
    <row r="4" spans="1:17" ht="14.4" customHeight="1" x14ac:dyDescent="0.3">
      <c r="A4" s="153"/>
      <c r="B4" s="30" t="s">
        <v>33</v>
      </c>
      <c r="C4" s="61" t="s">
        <v>34</v>
      </c>
      <c r="D4" s="61" t="s">
        <v>35</v>
      </c>
      <c r="E4" s="61" t="s">
        <v>36</v>
      </c>
      <c r="F4" s="61" t="s">
        <v>37</v>
      </c>
      <c r="G4" s="61" t="s">
        <v>38</v>
      </c>
      <c r="H4" s="61" t="s">
        <v>39</v>
      </c>
      <c r="I4" s="61" t="s">
        <v>40</v>
      </c>
      <c r="J4" s="61" t="s">
        <v>41</v>
      </c>
      <c r="K4" s="61" t="s">
        <v>42</v>
      </c>
      <c r="L4" s="61" t="s">
        <v>43</v>
      </c>
      <c r="M4" s="61" t="s">
        <v>44</v>
      </c>
      <c r="N4" s="61" t="s">
        <v>45</v>
      </c>
      <c r="O4" s="61" t="s">
        <v>46</v>
      </c>
      <c r="P4" s="407" t="s">
        <v>6</v>
      </c>
      <c r="Q4" s="408"/>
    </row>
    <row r="5" spans="1:17" ht="14.4" customHeight="1" thickBot="1" x14ac:dyDescent="0.35">
      <c r="A5" s="154"/>
      <c r="B5" s="31" t="s">
        <v>47</v>
      </c>
      <c r="C5" s="32" t="s">
        <v>47</v>
      </c>
      <c r="D5" s="32" t="s">
        <v>48</v>
      </c>
      <c r="E5" s="32" t="s">
        <v>48</v>
      </c>
      <c r="F5" s="32" t="s">
        <v>48</v>
      </c>
      <c r="G5" s="32" t="s">
        <v>48</v>
      </c>
      <c r="H5" s="32" t="s">
        <v>48</v>
      </c>
      <c r="I5" s="32" t="s">
        <v>48</v>
      </c>
      <c r="J5" s="32" t="s">
        <v>48</v>
      </c>
      <c r="K5" s="32" t="s">
        <v>48</v>
      </c>
      <c r="L5" s="32" t="s">
        <v>48</v>
      </c>
      <c r="M5" s="32" t="s">
        <v>48</v>
      </c>
      <c r="N5" s="32" t="s">
        <v>48</v>
      </c>
      <c r="O5" s="32" t="s">
        <v>48</v>
      </c>
      <c r="P5" s="32" t="s">
        <v>48</v>
      </c>
      <c r="Q5" s="33" t="s">
        <v>49</v>
      </c>
    </row>
    <row r="6" spans="1:17" ht="14.4" customHeight="1" x14ac:dyDescent="0.3">
      <c r="A6" s="24" t="s">
        <v>50</v>
      </c>
      <c r="B6" s="73">
        <v>4.9406564584124654E-324</v>
      </c>
      <c r="C6" s="74">
        <v>0</v>
      </c>
      <c r="D6" s="74">
        <v>4.9406564584124654E-324</v>
      </c>
      <c r="E6" s="74">
        <v>4.9406564584124654E-324</v>
      </c>
      <c r="F6" s="74">
        <v>4.9406564584124654E-324</v>
      </c>
      <c r="G6" s="74">
        <v>4.9406564584124654E-324</v>
      </c>
      <c r="H6" s="74">
        <v>4.9406564584124654E-324</v>
      </c>
      <c r="I6" s="74">
        <v>4.9406564584124654E-324</v>
      </c>
      <c r="J6" s="74">
        <v>4.9406564584124654E-324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5.9287877500949585E-323</v>
      </c>
      <c r="Q6" s="264" t="s">
        <v>246</v>
      </c>
    </row>
    <row r="7" spans="1:17" ht="14.4" customHeight="1" x14ac:dyDescent="0.3">
      <c r="A7" s="25" t="s">
        <v>51</v>
      </c>
      <c r="B7" s="76">
        <v>43520.3626237266</v>
      </c>
      <c r="C7" s="77">
        <v>3626.69688531055</v>
      </c>
      <c r="D7" s="77">
        <v>3411.49638</v>
      </c>
      <c r="E7" s="77">
        <v>3520.4810299999999</v>
      </c>
      <c r="F7" s="77">
        <v>3526.7809499999998</v>
      </c>
      <c r="G7" s="77">
        <v>3497.8186300000002</v>
      </c>
      <c r="H7" s="77">
        <v>4173.5418099999997</v>
      </c>
      <c r="I7" s="77">
        <v>2732.7492900000002</v>
      </c>
      <c r="J7" s="77">
        <v>2658.1445199999998</v>
      </c>
      <c r="K7" s="77">
        <v>3241.9139500000001</v>
      </c>
      <c r="L7" s="77">
        <v>3150.98819</v>
      </c>
      <c r="M7" s="77">
        <v>3654.5016999999998</v>
      </c>
      <c r="N7" s="77">
        <v>3134.8532599999999</v>
      </c>
      <c r="O7" s="77">
        <v>2084.8954000000099</v>
      </c>
      <c r="P7" s="78">
        <v>38788.165110000002</v>
      </c>
      <c r="Q7" s="265">
        <v>0.89126474991299998</v>
      </c>
    </row>
    <row r="8" spans="1:17" ht="14.4" customHeight="1" x14ac:dyDescent="0.3">
      <c r="A8" s="25" t="s">
        <v>52</v>
      </c>
      <c r="B8" s="76">
        <v>12.000215544337999</v>
      </c>
      <c r="C8" s="77">
        <v>1.0000179620280001</v>
      </c>
      <c r="D8" s="77">
        <v>4.9406564584124654E-324</v>
      </c>
      <c r="E8" s="77">
        <v>4.9406564584124654E-324</v>
      </c>
      <c r="F8" s="77">
        <v>2.1890000000000001</v>
      </c>
      <c r="G8" s="77">
        <v>2.1890000000000001</v>
      </c>
      <c r="H8" s="77">
        <v>4.9406564584124654E-324</v>
      </c>
      <c r="I8" s="77">
        <v>4.3780000000000001</v>
      </c>
      <c r="J8" s="77">
        <v>4.9406564584124654E-324</v>
      </c>
      <c r="K8" s="77">
        <v>4.9406564584124654E-324</v>
      </c>
      <c r="L8" s="77">
        <v>2.1589999999999998</v>
      </c>
      <c r="M8" s="77">
        <v>4.9406564584124654E-324</v>
      </c>
      <c r="N8" s="77">
        <v>4.9406564584124654E-324</v>
      </c>
      <c r="O8" s="77">
        <v>4.9406564584124654E-324</v>
      </c>
      <c r="P8" s="78">
        <v>10.914999999999999</v>
      </c>
      <c r="Q8" s="265">
        <v>0.90956699566499999</v>
      </c>
    </row>
    <row r="9" spans="1:17" ht="14.4" customHeight="1" x14ac:dyDescent="0.3">
      <c r="A9" s="25" t="s">
        <v>53</v>
      </c>
      <c r="B9" s="76">
        <v>1537.08327697342</v>
      </c>
      <c r="C9" s="77">
        <v>128.090273081118</v>
      </c>
      <c r="D9" s="77">
        <v>15.310510000000001</v>
      </c>
      <c r="E9" s="77">
        <v>245.33547999999999</v>
      </c>
      <c r="F9" s="77">
        <v>106.27955</v>
      </c>
      <c r="G9" s="77">
        <v>147.01884000000001</v>
      </c>
      <c r="H9" s="77">
        <v>100.98336</v>
      </c>
      <c r="I9" s="77">
        <v>138.6593</v>
      </c>
      <c r="J9" s="77">
        <v>114.28106</v>
      </c>
      <c r="K9" s="77">
        <v>129.86111</v>
      </c>
      <c r="L9" s="77">
        <v>94.166439999999994</v>
      </c>
      <c r="M9" s="77">
        <v>146.64107000000001</v>
      </c>
      <c r="N9" s="77">
        <v>111.27615</v>
      </c>
      <c r="O9" s="77">
        <v>164.176510000001</v>
      </c>
      <c r="P9" s="78">
        <v>1513.98938</v>
      </c>
      <c r="Q9" s="265">
        <v>0.98497550697500003</v>
      </c>
    </row>
    <row r="10" spans="1:17" ht="14.4" customHeight="1" x14ac:dyDescent="0.3">
      <c r="A10" s="25" t="s">
        <v>54</v>
      </c>
      <c r="B10" s="76">
        <v>166.00906466213399</v>
      </c>
      <c r="C10" s="77">
        <v>13.834088721843999</v>
      </c>
      <c r="D10" s="77">
        <v>13.270110000000001</v>
      </c>
      <c r="E10" s="77">
        <v>12.023210000000001</v>
      </c>
      <c r="F10" s="77">
        <v>14.75802</v>
      </c>
      <c r="G10" s="77">
        <v>12.47329</v>
      </c>
      <c r="H10" s="77">
        <v>13.50187</v>
      </c>
      <c r="I10" s="77">
        <v>12.150449999999999</v>
      </c>
      <c r="J10" s="77">
        <v>1.06636</v>
      </c>
      <c r="K10" s="77">
        <v>17.016279999999998</v>
      </c>
      <c r="L10" s="77">
        <v>11.2125</v>
      </c>
      <c r="M10" s="77">
        <v>11.024380000000001</v>
      </c>
      <c r="N10" s="77">
        <v>14.265000000000001</v>
      </c>
      <c r="O10" s="77">
        <v>33.972209999999997</v>
      </c>
      <c r="P10" s="78">
        <v>166.73367999999999</v>
      </c>
      <c r="Q10" s="265">
        <v>1.004364914285</v>
      </c>
    </row>
    <row r="11" spans="1:17" ht="14.4" customHeight="1" x14ac:dyDescent="0.3">
      <c r="A11" s="25" t="s">
        <v>55</v>
      </c>
      <c r="B11" s="76">
        <v>379.58952953477399</v>
      </c>
      <c r="C11" s="77">
        <v>31.632460794564</v>
      </c>
      <c r="D11" s="77">
        <v>18.576409999999999</v>
      </c>
      <c r="E11" s="77">
        <v>30.408670000000001</v>
      </c>
      <c r="F11" s="77">
        <v>25.265229999999999</v>
      </c>
      <c r="G11" s="77">
        <v>20.304539999999999</v>
      </c>
      <c r="H11" s="77">
        <v>16.47109</v>
      </c>
      <c r="I11" s="77">
        <v>55.625889999999998</v>
      </c>
      <c r="J11" s="77">
        <v>16.632639999999999</v>
      </c>
      <c r="K11" s="77">
        <v>18.248999999999999</v>
      </c>
      <c r="L11" s="77">
        <v>49.148600000000002</v>
      </c>
      <c r="M11" s="77">
        <v>19.655159999999999</v>
      </c>
      <c r="N11" s="77">
        <v>22.489339999999999</v>
      </c>
      <c r="O11" s="77">
        <v>41.189790000000002</v>
      </c>
      <c r="P11" s="78">
        <v>334.01636000000002</v>
      </c>
      <c r="Q11" s="265">
        <v>0.87994092041799998</v>
      </c>
    </row>
    <row r="12" spans="1:17" ht="14.4" customHeight="1" x14ac:dyDescent="0.3">
      <c r="A12" s="25" t="s">
        <v>56</v>
      </c>
      <c r="B12" s="76">
        <v>1.8363050135850001</v>
      </c>
      <c r="C12" s="77">
        <v>0.153025417798</v>
      </c>
      <c r="D12" s="77">
        <v>4.9406564584124654E-324</v>
      </c>
      <c r="E12" s="77">
        <v>4.9978800000000003</v>
      </c>
      <c r="F12" s="77">
        <v>4.9406564584124654E-324</v>
      </c>
      <c r="G12" s="77">
        <v>0.907499999999</v>
      </c>
      <c r="H12" s="77">
        <v>4.9406564584124654E-324</v>
      </c>
      <c r="I12" s="77">
        <v>3.2300000000000002E-2</v>
      </c>
      <c r="J12" s="77">
        <v>10.234</v>
      </c>
      <c r="K12" s="77">
        <v>3569.6212</v>
      </c>
      <c r="L12" s="77">
        <v>0.47421999999999997</v>
      </c>
      <c r="M12" s="77">
        <v>3.3300000000000003E-2</v>
      </c>
      <c r="N12" s="77">
        <v>0.27610000000000001</v>
      </c>
      <c r="O12" s="77">
        <v>0.30157</v>
      </c>
      <c r="P12" s="78">
        <v>3586.8780700000002</v>
      </c>
      <c r="Q12" s="265">
        <v>1953.3127903393699</v>
      </c>
    </row>
    <row r="13" spans="1:17" ht="14.4" customHeight="1" x14ac:dyDescent="0.3">
      <c r="A13" s="25" t="s">
        <v>57</v>
      </c>
      <c r="B13" s="76">
        <v>69.790253047554003</v>
      </c>
      <c r="C13" s="77">
        <v>5.8158544206289999</v>
      </c>
      <c r="D13" s="77">
        <v>4.1153000000000004</v>
      </c>
      <c r="E13" s="77">
        <v>6.6728199999999998</v>
      </c>
      <c r="F13" s="77">
        <v>2.5733899999999998</v>
      </c>
      <c r="G13" s="77">
        <v>5.6213999999990003</v>
      </c>
      <c r="H13" s="77">
        <v>5.5194400000000003</v>
      </c>
      <c r="I13" s="77">
        <v>2.64683</v>
      </c>
      <c r="J13" s="77">
        <v>3.2829000000000002</v>
      </c>
      <c r="K13" s="77">
        <v>7.7259099999999998</v>
      </c>
      <c r="L13" s="77">
        <v>5.7200600000000001</v>
      </c>
      <c r="M13" s="77">
        <v>5.5587999999999997</v>
      </c>
      <c r="N13" s="77">
        <v>6.3144400000000003</v>
      </c>
      <c r="O13" s="77">
        <v>2.43947</v>
      </c>
      <c r="P13" s="78">
        <v>58.190759999999997</v>
      </c>
      <c r="Q13" s="265">
        <v>0.83379494211500005</v>
      </c>
    </row>
    <row r="14" spans="1:17" ht="14.4" customHeight="1" x14ac:dyDescent="0.3">
      <c r="A14" s="25" t="s">
        <v>58</v>
      </c>
      <c r="B14" s="76">
        <v>2350.90778969948</v>
      </c>
      <c r="C14" s="77">
        <v>195.90898247495701</v>
      </c>
      <c r="D14" s="77">
        <v>278.60300000000001</v>
      </c>
      <c r="E14" s="77">
        <v>237.53899999999999</v>
      </c>
      <c r="F14" s="77">
        <v>252.00700000000001</v>
      </c>
      <c r="G14" s="77">
        <v>171.07400000000001</v>
      </c>
      <c r="H14" s="77">
        <v>131.994</v>
      </c>
      <c r="I14" s="77">
        <v>142.86500000000001</v>
      </c>
      <c r="J14" s="77">
        <v>136.87100000000001</v>
      </c>
      <c r="K14" s="77">
        <v>129.67599999999999</v>
      </c>
      <c r="L14" s="77">
        <v>145.57</v>
      </c>
      <c r="M14" s="77">
        <v>186.89400000000001</v>
      </c>
      <c r="N14" s="77">
        <v>224.94499999999999</v>
      </c>
      <c r="O14" s="77">
        <v>248.80000000000101</v>
      </c>
      <c r="P14" s="78">
        <v>2286.8380000000002</v>
      </c>
      <c r="Q14" s="265">
        <v>0.97274678743999998</v>
      </c>
    </row>
    <row r="15" spans="1:17" ht="14.4" customHeight="1" x14ac:dyDescent="0.3">
      <c r="A15" s="25" t="s">
        <v>59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5.9287877500949585E-323</v>
      </c>
      <c r="Q15" s="265" t="s">
        <v>246</v>
      </c>
    </row>
    <row r="16" spans="1:17" ht="14.4" customHeight="1" x14ac:dyDescent="0.3">
      <c r="A16" s="25" t="s">
        <v>60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5.9287877500949585E-323</v>
      </c>
      <c r="Q16" s="265" t="s">
        <v>246</v>
      </c>
    </row>
    <row r="17" spans="1:17" ht="14.4" customHeight="1" x14ac:dyDescent="0.3">
      <c r="A17" s="25" t="s">
        <v>61</v>
      </c>
      <c r="B17" s="76">
        <v>548.46797150890802</v>
      </c>
      <c r="C17" s="77">
        <v>45.705664292408997</v>
      </c>
      <c r="D17" s="77">
        <v>124.97751</v>
      </c>
      <c r="E17" s="77">
        <v>8.2364999999999995</v>
      </c>
      <c r="F17" s="77">
        <v>28.592300000000002</v>
      </c>
      <c r="G17" s="77">
        <v>363.22277000000003</v>
      </c>
      <c r="H17" s="77">
        <v>3.5173299999999998</v>
      </c>
      <c r="I17" s="77">
        <v>10.05114</v>
      </c>
      <c r="J17" s="77">
        <v>99.521029999999996</v>
      </c>
      <c r="K17" s="77">
        <v>155.02599000000001</v>
      </c>
      <c r="L17" s="77">
        <v>46.247520000000002</v>
      </c>
      <c r="M17" s="77">
        <v>114.55378</v>
      </c>
      <c r="N17" s="77">
        <v>108.71558</v>
      </c>
      <c r="O17" s="77">
        <v>41.084240000000001</v>
      </c>
      <c r="P17" s="78">
        <v>1103.74569</v>
      </c>
      <c r="Q17" s="265">
        <v>2.0124159428369999</v>
      </c>
    </row>
    <row r="18" spans="1:17" ht="14.4" customHeight="1" x14ac:dyDescent="0.3">
      <c r="A18" s="25" t="s">
        <v>62</v>
      </c>
      <c r="B18" s="76">
        <v>0</v>
      </c>
      <c r="C18" s="77">
        <v>0</v>
      </c>
      <c r="D18" s="77">
        <v>4.9406564584124654E-324</v>
      </c>
      <c r="E18" s="77">
        <v>2.6139999999999999</v>
      </c>
      <c r="F18" s="77">
        <v>0.81799999999999995</v>
      </c>
      <c r="G18" s="77">
        <v>0.35</v>
      </c>
      <c r="H18" s="77">
        <v>4.9406564584124654E-324</v>
      </c>
      <c r="I18" s="77">
        <v>3.88</v>
      </c>
      <c r="J18" s="77">
        <v>4.9406564584124654E-324</v>
      </c>
      <c r="K18" s="77">
        <v>4.9406564584124654E-324</v>
      </c>
      <c r="L18" s="77">
        <v>4.9406564584124654E-324</v>
      </c>
      <c r="M18" s="77">
        <v>1.857</v>
      </c>
      <c r="N18" s="77">
        <v>-0.71599999999999997</v>
      </c>
      <c r="O18" s="77">
        <v>4.9406564584124654E-324</v>
      </c>
      <c r="P18" s="78">
        <v>8.8030000000000008</v>
      </c>
      <c r="Q18" s="265" t="s">
        <v>246</v>
      </c>
    </row>
    <row r="19" spans="1:17" ht="14.4" customHeight="1" x14ac:dyDescent="0.3">
      <c r="A19" s="25" t="s">
        <v>63</v>
      </c>
      <c r="B19" s="76">
        <v>3868.2350678318398</v>
      </c>
      <c r="C19" s="77">
        <v>322.35292231931999</v>
      </c>
      <c r="D19" s="77">
        <v>130.41288</v>
      </c>
      <c r="E19" s="77">
        <v>258.51364000000001</v>
      </c>
      <c r="F19" s="77">
        <v>313.81166999999999</v>
      </c>
      <c r="G19" s="77">
        <v>274.61738000000003</v>
      </c>
      <c r="H19" s="77">
        <v>232.97465</v>
      </c>
      <c r="I19" s="77">
        <v>433.80372</v>
      </c>
      <c r="J19" s="77">
        <v>100.50476999999999</v>
      </c>
      <c r="K19" s="77">
        <v>417.48086999999998</v>
      </c>
      <c r="L19" s="77">
        <v>303.42331999999999</v>
      </c>
      <c r="M19" s="77">
        <v>334.05041999999997</v>
      </c>
      <c r="N19" s="77">
        <v>369.19576999999998</v>
      </c>
      <c r="O19" s="77">
        <v>359.19458000000202</v>
      </c>
      <c r="P19" s="78">
        <v>3527.9836700000001</v>
      </c>
      <c r="Q19" s="265">
        <v>0.91203962741</v>
      </c>
    </row>
    <row r="20" spans="1:17" ht="14.4" customHeight="1" x14ac:dyDescent="0.3">
      <c r="A20" s="25" t="s">
        <v>64</v>
      </c>
      <c r="B20" s="76">
        <v>21405.996255933402</v>
      </c>
      <c r="C20" s="77">
        <v>1783.83302132778</v>
      </c>
      <c r="D20" s="77">
        <v>1844.31664</v>
      </c>
      <c r="E20" s="77">
        <v>1802.5413699999999</v>
      </c>
      <c r="F20" s="77">
        <v>1821.797</v>
      </c>
      <c r="G20" s="77">
        <v>1849.7160699999999</v>
      </c>
      <c r="H20" s="77">
        <v>1792.18417</v>
      </c>
      <c r="I20" s="77">
        <v>1798.4019900000001</v>
      </c>
      <c r="J20" s="77">
        <v>2618.8906900000002</v>
      </c>
      <c r="K20" s="77">
        <v>1848.3596399999999</v>
      </c>
      <c r="L20" s="77">
        <v>1851.4824799999999</v>
      </c>
      <c r="M20" s="77">
        <v>1785.21073</v>
      </c>
      <c r="N20" s="77">
        <v>2233.96405</v>
      </c>
      <c r="O20" s="77">
        <v>2186.0788200000102</v>
      </c>
      <c r="P20" s="78">
        <v>23432.943650000001</v>
      </c>
      <c r="Q20" s="265">
        <v>1.0946906357370001</v>
      </c>
    </row>
    <row r="21" spans="1:17" ht="14.4" customHeight="1" x14ac:dyDescent="0.3">
      <c r="A21" s="26" t="s">
        <v>65</v>
      </c>
      <c r="B21" s="76">
        <v>11851.9999999994</v>
      </c>
      <c r="C21" s="77">
        <v>987.66666666661297</v>
      </c>
      <c r="D21" s="77">
        <v>987.67899999999997</v>
      </c>
      <c r="E21" s="77">
        <v>987.67899999999997</v>
      </c>
      <c r="F21" s="77">
        <v>988.30700000000002</v>
      </c>
      <c r="G21" s="77">
        <v>988.30699999999899</v>
      </c>
      <c r="H21" s="77">
        <v>988.30499999999995</v>
      </c>
      <c r="I21" s="77">
        <v>988.30399999999997</v>
      </c>
      <c r="J21" s="77">
        <v>988.30399999999997</v>
      </c>
      <c r="K21" s="77">
        <v>988.30399999999997</v>
      </c>
      <c r="L21" s="77">
        <v>984.49099999999999</v>
      </c>
      <c r="M21" s="77">
        <v>984.49099999999999</v>
      </c>
      <c r="N21" s="77">
        <v>984.49</v>
      </c>
      <c r="O21" s="77">
        <v>984.48900000000503</v>
      </c>
      <c r="P21" s="78">
        <v>11843.15</v>
      </c>
      <c r="Q21" s="265">
        <v>0.99925329058300005</v>
      </c>
    </row>
    <row r="22" spans="1:17" ht="14.4" customHeight="1" x14ac:dyDescent="0.3">
      <c r="A22" s="25" t="s">
        <v>66</v>
      </c>
      <c r="B22" s="76">
        <v>0</v>
      </c>
      <c r="C22" s="77">
        <v>0</v>
      </c>
      <c r="D22" s="77">
        <v>4.9406564584124654E-324</v>
      </c>
      <c r="E22" s="77">
        <v>4.9406564584124654E-324</v>
      </c>
      <c r="F22" s="77">
        <v>6.6120000000000001</v>
      </c>
      <c r="G22" s="77">
        <v>4.9406564584124654E-324</v>
      </c>
      <c r="H22" s="77">
        <v>4.9406564584124654E-324</v>
      </c>
      <c r="I22" s="77">
        <v>4.9406564584124654E-324</v>
      </c>
      <c r="J22" s="77">
        <v>4.9406564584124654E-324</v>
      </c>
      <c r="K22" s="77">
        <v>10.638</v>
      </c>
      <c r="L22" s="77">
        <v>4.9406564584124654E-324</v>
      </c>
      <c r="M22" s="77">
        <v>4.9406564584124654E-324</v>
      </c>
      <c r="N22" s="77">
        <v>4.9406564584124654E-324</v>
      </c>
      <c r="O22" s="77">
        <v>4.9406564584124654E-324</v>
      </c>
      <c r="P22" s="78">
        <v>17.25</v>
      </c>
      <c r="Q22" s="265" t="s">
        <v>246</v>
      </c>
    </row>
    <row r="23" spans="1:17" ht="14.4" customHeight="1" x14ac:dyDescent="0.3">
      <c r="A23" s="26" t="s">
        <v>67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2.3715151000379834E-322</v>
      </c>
      <c r="Q23" s="265" t="s">
        <v>246</v>
      </c>
    </row>
    <row r="24" spans="1:17" ht="14.4" customHeight="1" x14ac:dyDescent="0.3">
      <c r="A24" s="26" t="s">
        <v>68</v>
      </c>
      <c r="B24" s="76">
        <v>-1.45519152283669E-11</v>
      </c>
      <c r="C24" s="77">
        <v>-9.0949470177292804E-13</v>
      </c>
      <c r="D24" s="77">
        <v>36.236499999998003</v>
      </c>
      <c r="E24" s="77">
        <v>9.0949470177292804E-13</v>
      </c>
      <c r="F24" s="77">
        <v>1.4</v>
      </c>
      <c r="G24" s="77">
        <v>8.8499999999989996</v>
      </c>
      <c r="H24" s="77">
        <v>2.5499999998000001E-2</v>
      </c>
      <c r="I24" s="77">
        <v>0.57099999999999995</v>
      </c>
      <c r="J24" s="77">
        <v>0.75</v>
      </c>
      <c r="K24" s="77">
        <v>-1.8189894035458601E-12</v>
      </c>
      <c r="L24" s="77">
        <v>0</v>
      </c>
      <c r="M24" s="77">
        <v>8.4000000000010004</v>
      </c>
      <c r="N24" s="77">
        <v>-2.399959999999</v>
      </c>
      <c r="O24" s="77">
        <v>9.0949470177292804E-13</v>
      </c>
      <c r="P24" s="78">
        <v>53.833039999999002</v>
      </c>
      <c r="Q24" s="265">
        <v>0</v>
      </c>
    </row>
    <row r="25" spans="1:17" ht="14.4" customHeight="1" x14ac:dyDescent="0.3">
      <c r="A25" s="27" t="s">
        <v>69</v>
      </c>
      <c r="B25" s="79">
        <v>85712.278353475296</v>
      </c>
      <c r="C25" s="80">
        <v>7142.6898627896098</v>
      </c>
      <c r="D25" s="80">
        <v>6864.99424</v>
      </c>
      <c r="E25" s="80">
        <v>7117.0425999999998</v>
      </c>
      <c r="F25" s="80">
        <v>7091.1911099999998</v>
      </c>
      <c r="G25" s="80">
        <v>7342.4704199999896</v>
      </c>
      <c r="H25" s="80">
        <v>7459.0182199999999</v>
      </c>
      <c r="I25" s="80">
        <v>6324.1189100000001</v>
      </c>
      <c r="J25" s="80">
        <v>6748.48297</v>
      </c>
      <c r="K25" s="80">
        <v>10533.871950000001</v>
      </c>
      <c r="L25" s="80">
        <v>6645.0833300000004</v>
      </c>
      <c r="M25" s="80">
        <v>7252.8713399999997</v>
      </c>
      <c r="N25" s="80">
        <v>7207.6687300000003</v>
      </c>
      <c r="O25" s="80">
        <v>6146.6215900000298</v>
      </c>
      <c r="P25" s="81">
        <v>86733.435410000006</v>
      </c>
      <c r="Q25" s="266">
        <v>1.011913778004</v>
      </c>
    </row>
    <row r="26" spans="1:17" ht="14.4" customHeight="1" x14ac:dyDescent="0.3">
      <c r="A26" s="25" t="s">
        <v>70</v>
      </c>
      <c r="B26" s="76">
        <v>5511.44837849745</v>
      </c>
      <c r="C26" s="77">
        <v>459.28736487478699</v>
      </c>
      <c r="D26" s="77">
        <v>427.15940000000001</v>
      </c>
      <c r="E26" s="77">
        <v>360.89407</v>
      </c>
      <c r="F26" s="77">
        <v>319.22494</v>
      </c>
      <c r="G26" s="77">
        <v>370.71062999999998</v>
      </c>
      <c r="H26" s="77">
        <v>403.61</v>
      </c>
      <c r="I26" s="77">
        <v>660.21108000000004</v>
      </c>
      <c r="J26" s="77">
        <v>426.18396999999999</v>
      </c>
      <c r="K26" s="77">
        <v>369.23588999999998</v>
      </c>
      <c r="L26" s="77">
        <v>356.94632999999999</v>
      </c>
      <c r="M26" s="77">
        <v>444.24669</v>
      </c>
      <c r="N26" s="77">
        <v>347.25810999999999</v>
      </c>
      <c r="O26" s="77">
        <v>528.35726</v>
      </c>
      <c r="P26" s="78">
        <v>5014.0383700000002</v>
      </c>
      <c r="Q26" s="265">
        <v>0.90974967479699997</v>
      </c>
    </row>
    <row r="27" spans="1:17" ht="14.4" customHeight="1" x14ac:dyDescent="0.3">
      <c r="A27" s="28" t="s">
        <v>71</v>
      </c>
      <c r="B27" s="79">
        <v>91223.726731972798</v>
      </c>
      <c r="C27" s="80">
        <v>7601.9772276643998</v>
      </c>
      <c r="D27" s="80">
        <v>7292.1536400000005</v>
      </c>
      <c r="E27" s="80">
        <v>7477.93667</v>
      </c>
      <c r="F27" s="80">
        <v>7410.4160499999998</v>
      </c>
      <c r="G27" s="80">
        <v>7713.1810499999901</v>
      </c>
      <c r="H27" s="80">
        <v>7862.6282199999996</v>
      </c>
      <c r="I27" s="80">
        <v>6984.3299900000002</v>
      </c>
      <c r="J27" s="80">
        <v>7174.6669400000001</v>
      </c>
      <c r="K27" s="80">
        <v>10903.107840000001</v>
      </c>
      <c r="L27" s="80">
        <v>7002.0296600000001</v>
      </c>
      <c r="M27" s="80">
        <v>7697.1180299999996</v>
      </c>
      <c r="N27" s="80">
        <v>7554.9268400000001</v>
      </c>
      <c r="O27" s="80">
        <v>6674.9788500000304</v>
      </c>
      <c r="P27" s="81">
        <v>91747.47378</v>
      </c>
      <c r="Q27" s="266">
        <v>1.0057413467609999</v>
      </c>
    </row>
    <row r="28" spans="1:17" ht="14.4" customHeight="1" x14ac:dyDescent="0.3">
      <c r="A28" s="26" t="s">
        <v>72</v>
      </c>
      <c r="B28" s="76">
        <v>27.174233716435999</v>
      </c>
      <c r="C28" s="77">
        <v>2.2645194763690002</v>
      </c>
      <c r="D28" s="77">
        <v>1.2351641146031164E-322</v>
      </c>
      <c r="E28" s="77">
        <v>26.841000000000001</v>
      </c>
      <c r="F28" s="77">
        <v>1.2351641146031164E-322</v>
      </c>
      <c r="G28" s="77">
        <v>1.2351641146031164E-322</v>
      </c>
      <c r="H28" s="77">
        <v>5.77433</v>
      </c>
      <c r="I28" s="77">
        <v>1.2351641146031164E-322</v>
      </c>
      <c r="J28" s="77">
        <v>0.2445</v>
      </c>
      <c r="K28" s="77">
        <v>1.2351641146031164E-322</v>
      </c>
      <c r="L28" s="77">
        <v>1.2351641146031164E-322</v>
      </c>
      <c r="M28" s="77">
        <v>1.2351641146031164E-322</v>
      </c>
      <c r="N28" s="77">
        <v>1.2351641146031164E-322</v>
      </c>
      <c r="O28" s="77">
        <v>1.2351641146031164E-322</v>
      </c>
      <c r="P28" s="78">
        <v>32.859830000000002</v>
      </c>
      <c r="Q28" s="265">
        <v>1.20922747419</v>
      </c>
    </row>
    <row r="29" spans="1:17" ht="14.4" customHeight="1" x14ac:dyDescent="0.3">
      <c r="A29" s="26" t="s">
        <v>73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1.1857575500189917E-322</v>
      </c>
      <c r="Q29" s="265" t="s">
        <v>246</v>
      </c>
    </row>
    <row r="30" spans="1:17" ht="14.4" customHeight="1" x14ac:dyDescent="0.3">
      <c r="A30" s="26" t="s">
        <v>74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5.9287877500949585E-322</v>
      </c>
      <c r="Q30" s="265">
        <v>10</v>
      </c>
    </row>
    <row r="31" spans="1:17" ht="14.4" customHeight="1" thickBot="1" x14ac:dyDescent="0.35">
      <c r="A31" s="29" t="s">
        <v>75</v>
      </c>
      <c r="B31" s="82">
        <v>2.4703282292062327E-323</v>
      </c>
      <c r="C31" s="83">
        <v>0</v>
      </c>
      <c r="D31" s="83">
        <v>2.4703282292062327E-323</v>
      </c>
      <c r="E31" s="83">
        <v>2.4703282292062327E-323</v>
      </c>
      <c r="F31" s="83">
        <v>2.4703282292062327E-323</v>
      </c>
      <c r="G31" s="83">
        <v>2.4703282292062327E-323</v>
      </c>
      <c r="H31" s="83">
        <v>2.4703282292062327E-323</v>
      </c>
      <c r="I31" s="83">
        <v>2.4703282292062327E-323</v>
      </c>
      <c r="J31" s="83">
        <v>2.4703282292062327E-323</v>
      </c>
      <c r="K31" s="83">
        <v>2.4703282292062327E-323</v>
      </c>
      <c r="L31" s="83">
        <v>2.4703282292062327E-323</v>
      </c>
      <c r="M31" s="83">
        <v>2.4703282292062327E-323</v>
      </c>
      <c r="N31" s="83">
        <v>2.4703282292062327E-323</v>
      </c>
      <c r="O31" s="83">
        <v>2.4703282292062327E-323</v>
      </c>
      <c r="P31" s="84">
        <v>2.9643938750474793E-322</v>
      </c>
      <c r="Q31" s="267" t="s">
        <v>246</v>
      </c>
    </row>
    <row r="32" spans="1:17" ht="14.4" customHeight="1" x14ac:dyDescent="0.3">
      <c r="A32" s="409" t="s">
        <v>76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</row>
    <row r="33" spans="1:17" ht="14.4" customHeight="1" x14ac:dyDescent="0.3">
      <c r="A33" s="403"/>
      <c r="B33" s="403"/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</row>
    <row r="34" spans="1:17" ht="14.4" customHeight="1" x14ac:dyDescent="0.3">
      <c r="A34" s="409" t="s">
        <v>77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</row>
    <row r="35" spans="1:17" ht="14.4" customHeight="1" x14ac:dyDescent="0.3">
      <c r="A35" s="403"/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403"/>
      <c r="Q36" s="403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404" t="s">
        <v>78</v>
      </c>
      <c r="B1" s="404"/>
      <c r="C1" s="404"/>
      <c r="D1" s="404"/>
      <c r="E1" s="404"/>
      <c r="F1" s="404"/>
      <c r="G1" s="404"/>
      <c r="H1" s="410"/>
      <c r="I1" s="410"/>
      <c r="J1" s="410"/>
      <c r="K1" s="410"/>
    </row>
    <row r="2" spans="1:11" s="85" customFormat="1" ht="14.4" customHeight="1" thickBot="1" x14ac:dyDescent="0.35">
      <c r="A2" s="521" t="s">
        <v>245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52"/>
      <c r="B3" s="405" t="s">
        <v>79</v>
      </c>
      <c r="C3" s="406"/>
      <c r="D3" s="406"/>
      <c r="E3" s="406"/>
      <c r="F3" s="413" t="s">
        <v>80</v>
      </c>
      <c r="G3" s="406"/>
      <c r="H3" s="406"/>
      <c r="I3" s="406"/>
      <c r="J3" s="406"/>
      <c r="K3" s="414"/>
    </row>
    <row r="4" spans="1:11" ht="14.4" customHeight="1" x14ac:dyDescent="0.3">
      <c r="A4" s="153"/>
      <c r="B4" s="411"/>
      <c r="C4" s="412"/>
      <c r="D4" s="412"/>
      <c r="E4" s="412"/>
      <c r="F4" s="415" t="s">
        <v>165</v>
      </c>
      <c r="G4" s="417" t="s">
        <v>81</v>
      </c>
      <c r="H4" s="63" t="s">
        <v>225</v>
      </c>
      <c r="I4" s="415" t="s">
        <v>82</v>
      </c>
      <c r="J4" s="417" t="s">
        <v>83</v>
      </c>
      <c r="K4" s="418" t="s">
        <v>84</v>
      </c>
    </row>
    <row r="5" spans="1:11" ht="42" thickBot="1" x14ac:dyDescent="0.35">
      <c r="A5" s="154"/>
      <c r="B5" s="34" t="s">
        <v>166</v>
      </c>
      <c r="C5" s="35" t="s">
        <v>85</v>
      </c>
      <c r="D5" s="36" t="s">
        <v>86</v>
      </c>
      <c r="E5" s="36" t="s">
        <v>87</v>
      </c>
      <c r="F5" s="416"/>
      <c r="G5" s="416"/>
      <c r="H5" s="35" t="s">
        <v>88</v>
      </c>
      <c r="I5" s="416"/>
      <c r="J5" s="416"/>
      <c r="K5" s="419"/>
    </row>
    <row r="6" spans="1:11" ht="14.4" customHeight="1" thickBot="1" x14ac:dyDescent="0.35">
      <c r="A6" s="533" t="s">
        <v>248</v>
      </c>
      <c r="B6" s="522">
        <v>94133.774962096199</v>
      </c>
      <c r="C6" s="522">
        <v>92088.033679999993</v>
      </c>
      <c r="D6" s="522">
        <v>-2045.7412820961599</v>
      </c>
      <c r="E6" s="523">
        <v>0.97826772289800001</v>
      </c>
      <c r="F6" s="522">
        <v>85712.278353475296</v>
      </c>
      <c r="G6" s="522">
        <v>85712.278353475296</v>
      </c>
      <c r="H6" s="524">
        <v>6146.6215900000298</v>
      </c>
      <c r="I6" s="522">
        <v>86733.435410000006</v>
      </c>
      <c r="J6" s="522">
        <v>1021.15705652467</v>
      </c>
      <c r="K6" s="523">
        <v>1.011913778004</v>
      </c>
    </row>
    <row r="7" spans="1:11" ht="14.4" customHeight="1" thickBot="1" x14ac:dyDescent="0.35">
      <c r="A7" s="534" t="s">
        <v>249</v>
      </c>
      <c r="B7" s="522">
        <v>52382.935615962699</v>
      </c>
      <c r="C7" s="522">
        <v>48124.497990000098</v>
      </c>
      <c r="D7" s="522">
        <v>-4258.4376259626197</v>
      </c>
      <c r="E7" s="523">
        <v>0.918705632361</v>
      </c>
      <c r="F7" s="522">
        <v>48037.579058201802</v>
      </c>
      <c r="G7" s="522">
        <v>48037.579058201802</v>
      </c>
      <c r="H7" s="524">
        <v>2575.77495000001</v>
      </c>
      <c r="I7" s="522">
        <v>46781.962899999999</v>
      </c>
      <c r="J7" s="522">
        <v>-1255.6161582018401</v>
      </c>
      <c r="K7" s="523">
        <v>0.97386179356199998</v>
      </c>
    </row>
    <row r="8" spans="1:11" ht="14.4" customHeight="1" thickBot="1" x14ac:dyDescent="0.35">
      <c r="A8" s="535" t="s">
        <v>250</v>
      </c>
      <c r="B8" s="522">
        <v>49902.635565304401</v>
      </c>
      <c r="C8" s="522">
        <v>45767.761989999999</v>
      </c>
      <c r="D8" s="522">
        <v>-4134.8735753043802</v>
      </c>
      <c r="E8" s="523">
        <v>0.91714117844700005</v>
      </c>
      <c r="F8" s="522">
        <v>45686.671268502403</v>
      </c>
      <c r="G8" s="522">
        <v>45686.671268502403</v>
      </c>
      <c r="H8" s="524">
        <v>2326.9749500000098</v>
      </c>
      <c r="I8" s="522">
        <v>44495.124900000003</v>
      </c>
      <c r="J8" s="522">
        <v>-1191.5463685023601</v>
      </c>
      <c r="K8" s="523">
        <v>0.97391916864500006</v>
      </c>
    </row>
    <row r="9" spans="1:11" ht="14.4" customHeight="1" thickBot="1" x14ac:dyDescent="0.35">
      <c r="A9" s="536" t="s">
        <v>251</v>
      </c>
      <c r="B9" s="525">
        <v>4.9406564584124654E-324</v>
      </c>
      <c r="C9" s="525">
        <v>4.9406564584124654E-324</v>
      </c>
      <c r="D9" s="525">
        <v>0</v>
      </c>
      <c r="E9" s="526">
        <v>1</v>
      </c>
      <c r="F9" s="525">
        <v>4.9406564584124654E-324</v>
      </c>
      <c r="G9" s="525">
        <v>0</v>
      </c>
      <c r="H9" s="527">
        <v>4.9406564584124654E-324</v>
      </c>
      <c r="I9" s="525">
        <v>4.0000000000000003E-5</v>
      </c>
      <c r="J9" s="525">
        <v>4.0000000000000003E-5</v>
      </c>
      <c r="K9" s="528" t="s">
        <v>252</v>
      </c>
    </row>
    <row r="10" spans="1:11" ht="14.4" customHeight="1" thickBot="1" x14ac:dyDescent="0.35">
      <c r="A10" s="537" t="s">
        <v>253</v>
      </c>
      <c r="B10" s="522">
        <v>4.9406564584124654E-324</v>
      </c>
      <c r="C10" s="522">
        <v>4.9406564584124654E-324</v>
      </c>
      <c r="D10" s="522">
        <v>0</v>
      </c>
      <c r="E10" s="523">
        <v>1</v>
      </c>
      <c r="F10" s="522">
        <v>4.9406564584124654E-324</v>
      </c>
      <c r="G10" s="522">
        <v>0</v>
      </c>
      <c r="H10" s="524">
        <v>4.9406564584124654E-324</v>
      </c>
      <c r="I10" s="522">
        <v>4.0000000000000003E-5</v>
      </c>
      <c r="J10" s="522">
        <v>4.0000000000000003E-5</v>
      </c>
      <c r="K10" s="529" t="s">
        <v>252</v>
      </c>
    </row>
    <row r="11" spans="1:11" ht="14.4" customHeight="1" thickBot="1" x14ac:dyDescent="0.35">
      <c r="A11" s="536" t="s">
        <v>254</v>
      </c>
      <c r="B11" s="525">
        <v>45779.2822835763</v>
      </c>
      <c r="C11" s="525">
        <v>43417.7189</v>
      </c>
      <c r="D11" s="525">
        <v>-2361.5633835763101</v>
      </c>
      <c r="E11" s="526">
        <v>0.94841414574899996</v>
      </c>
      <c r="F11" s="525">
        <v>43520.3626237266</v>
      </c>
      <c r="G11" s="525">
        <v>43520.3626237266</v>
      </c>
      <c r="H11" s="527">
        <v>2084.8954000000099</v>
      </c>
      <c r="I11" s="525">
        <v>38788.165110000002</v>
      </c>
      <c r="J11" s="525">
        <v>-4732.1975137265599</v>
      </c>
      <c r="K11" s="526">
        <v>0.89126474991299998</v>
      </c>
    </row>
    <row r="12" spans="1:11" ht="14.4" customHeight="1" thickBot="1" x14ac:dyDescent="0.35">
      <c r="A12" s="537" t="s">
        <v>255</v>
      </c>
      <c r="B12" s="522">
        <v>564.52856600908001</v>
      </c>
      <c r="C12" s="522">
        <v>194.66908000000001</v>
      </c>
      <c r="D12" s="522">
        <v>-369.85948600908</v>
      </c>
      <c r="E12" s="523">
        <v>0.34483477315599997</v>
      </c>
      <c r="F12" s="522">
        <v>208.73685869260899</v>
      </c>
      <c r="G12" s="522">
        <v>208.73685869260899</v>
      </c>
      <c r="H12" s="524">
        <v>19.19502</v>
      </c>
      <c r="I12" s="522">
        <v>195.88669999999999</v>
      </c>
      <c r="J12" s="522">
        <v>-12.850158692608</v>
      </c>
      <c r="K12" s="523">
        <v>0.93843847812400005</v>
      </c>
    </row>
    <row r="13" spans="1:11" ht="14.4" customHeight="1" thickBot="1" x14ac:dyDescent="0.35">
      <c r="A13" s="537" t="s">
        <v>256</v>
      </c>
      <c r="B13" s="522">
        <v>39179.9976409269</v>
      </c>
      <c r="C13" s="522">
        <v>38878.790180000004</v>
      </c>
      <c r="D13" s="522">
        <v>-301.207460926875</v>
      </c>
      <c r="E13" s="523">
        <v>0.99231221339800002</v>
      </c>
      <c r="F13" s="522">
        <v>39180</v>
      </c>
      <c r="G13" s="522">
        <v>39180</v>
      </c>
      <c r="H13" s="524">
        <v>2065.5617500000099</v>
      </c>
      <c r="I13" s="522">
        <v>34959.39299</v>
      </c>
      <c r="J13" s="522">
        <v>-4220.6070100000097</v>
      </c>
      <c r="K13" s="523">
        <v>0.89227649285300004</v>
      </c>
    </row>
    <row r="14" spans="1:11" ht="14.4" customHeight="1" thickBot="1" x14ac:dyDescent="0.35">
      <c r="A14" s="537" t="s">
        <v>257</v>
      </c>
      <c r="B14" s="522">
        <v>4.9406564584124654E-324</v>
      </c>
      <c r="C14" s="522">
        <v>119.13</v>
      </c>
      <c r="D14" s="522">
        <v>119.13</v>
      </c>
      <c r="E14" s="529" t="s">
        <v>252</v>
      </c>
      <c r="F14" s="522">
        <v>103.66775782872899</v>
      </c>
      <c r="G14" s="522">
        <v>103.66775782872899</v>
      </c>
      <c r="H14" s="524">
        <v>4.9406564584124654E-324</v>
      </c>
      <c r="I14" s="522">
        <v>5.9287877500949585E-323</v>
      </c>
      <c r="J14" s="522">
        <v>-103.66775782872899</v>
      </c>
      <c r="K14" s="523">
        <v>0</v>
      </c>
    </row>
    <row r="15" spans="1:11" ht="14.4" customHeight="1" thickBot="1" x14ac:dyDescent="0.35">
      <c r="A15" s="537" t="s">
        <v>258</v>
      </c>
      <c r="B15" s="522">
        <v>4239.7561047193703</v>
      </c>
      <c r="C15" s="522">
        <v>4224.9928399999999</v>
      </c>
      <c r="D15" s="522">
        <v>-14.763264719365999</v>
      </c>
      <c r="E15" s="523">
        <v>0.99651789764400001</v>
      </c>
      <c r="F15" s="522">
        <v>4027.8334290350799</v>
      </c>
      <c r="G15" s="522">
        <v>4027.8334290350799</v>
      </c>
      <c r="H15" s="524">
        <v>4.9406564584124654E-324</v>
      </c>
      <c r="I15" s="522">
        <v>3632.3648199999998</v>
      </c>
      <c r="J15" s="522">
        <v>-395.46860903507701</v>
      </c>
      <c r="K15" s="523">
        <v>0.90181604676399996</v>
      </c>
    </row>
    <row r="16" spans="1:11" ht="14.4" customHeight="1" thickBot="1" x14ac:dyDescent="0.35">
      <c r="A16" s="537" t="s">
        <v>259</v>
      </c>
      <c r="B16" s="522">
        <v>4.9406564584124654E-324</v>
      </c>
      <c r="C16" s="522">
        <v>2.6870000000000002E-2</v>
      </c>
      <c r="D16" s="522">
        <v>2.6870000000000002E-2</v>
      </c>
      <c r="E16" s="529" t="s">
        <v>252</v>
      </c>
      <c r="F16" s="522">
        <v>2.3095754031999999E-2</v>
      </c>
      <c r="G16" s="522">
        <v>2.3095754031999999E-2</v>
      </c>
      <c r="H16" s="524">
        <v>0.13863</v>
      </c>
      <c r="I16" s="522">
        <v>0.52059999999999995</v>
      </c>
      <c r="J16" s="522">
        <v>0.49750424596699999</v>
      </c>
      <c r="K16" s="523">
        <v>22.540939744404</v>
      </c>
    </row>
    <row r="17" spans="1:11" ht="14.4" customHeight="1" thickBot="1" x14ac:dyDescent="0.35">
      <c r="A17" s="537" t="s">
        <v>260</v>
      </c>
      <c r="B17" s="522">
        <v>4.9406564584124654E-324</v>
      </c>
      <c r="C17" s="522">
        <v>0.10993</v>
      </c>
      <c r="D17" s="522">
        <v>0.10993</v>
      </c>
      <c r="E17" s="529" t="s">
        <v>252</v>
      </c>
      <c r="F17" s="522">
        <v>0.101482416112</v>
      </c>
      <c r="G17" s="522">
        <v>0.101482416112</v>
      </c>
      <c r="H17" s="524">
        <v>4.9406564584124654E-324</v>
      </c>
      <c r="I17" s="522">
        <v>5.9287877500949585E-323</v>
      </c>
      <c r="J17" s="522">
        <v>-0.101482416112</v>
      </c>
      <c r="K17" s="523">
        <v>5.8299746209267092E-322</v>
      </c>
    </row>
    <row r="18" spans="1:11" ht="14.4" customHeight="1" thickBot="1" x14ac:dyDescent="0.35">
      <c r="A18" s="536" t="s">
        <v>261</v>
      </c>
      <c r="B18" s="525">
        <v>20.000038795774</v>
      </c>
      <c r="C18" s="525">
        <v>16.888000000000002</v>
      </c>
      <c r="D18" s="525">
        <v>-3.1120387957740001</v>
      </c>
      <c r="E18" s="526">
        <v>0.84439836204499996</v>
      </c>
      <c r="F18" s="525">
        <v>12.000215544337999</v>
      </c>
      <c r="G18" s="525">
        <v>12.000215544337999</v>
      </c>
      <c r="H18" s="527">
        <v>4.9406564584124654E-324</v>
      </c>
      <c r="I18" s="525">
        <v>10.914999999999999</v>
      </c>
      <c r="J18" s="525">
        <v>-1.085215544338</v>
      </c>
      <c r="K18" s="526">
        <v>0.90956699566499999</v>
      </c>
    </row>
    <row r="19" spans="1:11" ht="14.4" customHeight="1" thickBot="1" x14ac:dyDescent="0.35">
      <c r="A19" s="537" t="s">
        <v>262</v>
      </c>
      <c r="B19" s="522">
        <v>20.000038795774</v>
      </c>
      <c r="C19" s="522">
        <v>16.888000000000002</v>
      </c>
      <c r="D19" s="522">
        <v>-3.1120387957740001</v>
      </c>
      <c r="E19" s="523">
        <v>0.84439836204499996</v>
      </c>
      <c r="F19" s="522">
        <v>12.000215544337999</v>
      </c>
      <c r="G19" s="522">
        <v>12.000215544337999</v>
      </c>
      <c r="H19" s="524">
        <v>4.9406564584124654E-324</v>
      </c>
      <c r="I19" s="522">
        <v>10.914999999999999</v>
      </c>
      <c r="J19" s="522">
        <v>-1.085215544338</v>
      </c>
      <c r="K19" s="523">
        <v>0.90956699566499999</v>
      </c>
    </row>
    <row r="20" spans="1:11" ht="14.4" customHeight="1" thickBot="1" x14ac:dyDescent="0.35">
      <c r="A20" s="536" t="s">
        <v>263</v>
      </c>
      <c r="B20" s="525">
        <v>1617.9739925799099</v>
      </c>
      <c r="C20" s="525">
        <v>1634.6126099999999</v>
      </c>
      <c r="D20" s="525">
        <v>16.638617420092</v>
      </c>
      <c r="E20" s="526">
        <v>1.010283612404</v>
      </c>
      <c r="F20" s="525">
        <v>1537.08327697342</v>
      </c>
      <c r="G20" s="525">
        <v>1537.08327697342</v>
      </c>
      <c r="H20" s="527">
        <v>164.176510000001</v>
      </c>
      <c r="I20" s="525">
        <v>1513.98938</v>
      </c>
      <c r="J20" s="525">
        <v>-23.093896973420001</v>
      </c>
      <c r="K20" s="526">
        <v>0.98497550697500003</v>
      </c>
    </row>
    <row r="21" spans="1:11" ht="14.4" customHeight="1" thickBot="1" x14ac:dyDescent="0.35">
      <c r="A21" s="537" t="s">
        <v>264</v>
      </c>
      <c r="B21" s="522">
        <v>19.337278835679999</v>
      </c>
      <c r="C21" s="522">
        <v>0.46679999999999999</v>
      </c>
      <c r="D21" s="522">
        <v>-18.87047883568</v>
      </c>
      <c r="E21" s="523">
        <v>2.4139901169999999E-2</v>
      </c>
      <c r="F21" s="522">
        <v>18.370414194493002</v>
      </c>
      <c r="G21" s="522">
        <v>18.370414194493002</v>
      </c>
      <c r="H21" s="524">
        <v>0.18392</v>
      </c>
      <c r="I21" s="522">
        <v>0.29160999999999998</v>
      </c>
      <c r="J21" s="522">
        <v>-18.078804194492999</v>
      </c>
      <c r="K21" s="523">
        <v>1.5873893582999999E-2</v>
      </c>
    </row>
    <row r="22" spans="1:11" ht="14.4" customHeight="1" thickBot="1" x14ac:dyDescent="0.35">
      <c r="A22" s="537" t="s">
        <v>265</v>
      </c>
      <c r="B22" s="522">
        <v>4.9406564584124654E-324</v>
      </c>
      <c r="C22" s="522">
        <v>0.30299999999999999</v>
      </c>
      <c r="D22" s="522">
        <v>0.30299999999999999</v>
      </c>
      <c r="E22" s="529" t="s">
        <v>252</v>
      </c>
      <c r="F22" s="522">
        <v>0</v>
      </c>
      <c r="G22" s="522">
        <v>0</v>
      </c>
      <c r="H22" s="524">
        <v>4.9406564584124654E-324</v>
      </c>
      <c r="I22" s="522">
        <v>5.9287877500949585E-323</v>
      </c>
      <c r="J22" s="522">
        <v>5.9287877500949585E-323</v>
      </c>
      <c r="K22" s="529" t="s">
        <v>246</v>
      </c>
    </row>
    <row r="23" spans="1:11" ht="14.4" customHeight="1" thickBot="1" x14ac:dyDescent="0.35">
      <c r="A23" s="537" t="s">
        <v>266</v>
      </c>
      <c r="B23" s="522">
        <v>30.320258174382001</v>
      </c>
      <c r="C23" s="522">
        <v>31.428909999999998</v>
      </c>
      <c r="D23" s="522">
        <v>1.1086518256169999</v>
      </c>
      <c r="E23" s="523">
        <v>1.0365647224779999</v>
      </c>
      <c r="F23" s="522">
        <v>27.804848366213999</v>
      </c>
      <c r="G23" s="522">
        <v>27.804848366213999</v>
      </c>
      <c r="H23" s="524">
        <v>5.8699599999999998</v>
      </c>
      <c r="I23" s="522">
        <v>26.319680000000002</v>
      </c>
      <c r="J23" s="522">
        <v>-1.4851683662140001</v>
      </c>
      <c r="K23" s="523">
        <v>0.94658599296500001</v>
      </c>
    </row>
    <row r="24" spans="1:11" ht="14.4" customHeight="1" thickBot="1" x14ac:dyDescent="0.35">
      <c r="A24" s="537" t="s">
        <v>267</v>
      </c>
      <c r="B24" s="522">
        <v>1497.9498698067</v>
      </c>
      <c r="C24" s="522">
        <v>1493.03935</v>
      </c>
      <c r="D24" s="522">
        <v>-4.9105198066989999</v>
      </c>
      <c r="E24" s="523">
        <v>0.99672183969100003</v>
      </c>
      <c r="F24" s="522">
        <v>1400.0513495591699</v>
      </c>
      <c r="G24" s="522">
        <v>1400.0513495591699</v>
      </c>
      <c r="H24" s="524">
        <v>147.65702000000101</v>
      </c>
      <c r="I24" s="522">
        <v>1397.5444500000001</v>
      </c>
      <c r="J24" s="522">
        <v>-2.5068995591699998</v>
      </c>
      <c r="K24" s="523">
        <v>0.99820942313200001</v>
      </c>
    </row>
    <row r="25" spans="1:11" ht="14.4" customHeight="1" thickBot="1" x14ac:dyDescent="0.35">
      <c r="A25" s="537" t="s">
        <v>268</v>
      </c>
      <c r="B25" s="522">
        <v>4.9406564584124654E-324</v>
      </c>
      <c r="C25" s="522">
        <v>37.209600000000002</v>
      </c>
      <c r="D25" s="522">
        <v>37.209600000000002</v>
      </c>
      <c r="E25" s="529" t="s">
        <v>252</v>
      </c>
      <c r="F25" s="522">
        <v>25</v>
      </c>
      <c r="G25" s="522">
        <v>25</v>
      </c>
      <c r="H25" s="524">
        <v>4.9406564584124654E-324</v>
      </c>
      <c r="I25" s="522">
        <v>26.928599999999999</v>
      </c>
      <c r="J25" s="522">
        <v>1.9286000000000001</v>
      </c>
      <c r="K25" s="523">
        <v>1.0771440000000001</v>
      </c>
    </row>
    <row r="26" spans="1:11" ht="14.4" customHeight="1" thickBot="1" x14ac:dyDescent="0.35">
      <c r="A26" s="537" t="s">
        <v>269</v>
      </c>
      <c r="B26" s="522">
        <v>3.999959759157</v>
      </c>
      <c r="C26" s="522">
        <v>7.1825000000000001</v>
      </c>
      <c r="D26" s="522">
        <v>3.182540240842</v>
      </c>
      <c r="E26" s="523">
        <v>1.7956430645470001</v>
      </c>
      <c r="F26" s="522">
        <v>4.8005094261450001</v>
      </c>
      <c r="G26" s="522">
        <v>4.8005094261450001</v>
      </c>
      <c r="H26" s="524">
        <v>1.0900000000000001</v>
      </c>
      <c r="I26" s="522">
        <v>7.2279499999999999</v>
      </c>
      <c r="J26" s="522">
        <v>2.4274405738540001</v>
      </c>
      <c r="K26" s="523">
        <v>1.505663119966</v>
      </c>
    </row>
    <row r="27" spans="1:11" ht="14.4" customHeight="1" thickBot="1" x14ac:dyDescent="0.35">
      <c r="A27" s="537" t="s">
        <v>270</v>
      </c>
      <c r="B27" s="522">
        <v>66.366626003988003</v>
      </c>
      <c r="C27" s="522">
        <v>64.98245</v>
      </c>
      <c r="D27" s="522">
        <v>-1.384176003988</v>
      </c>
      <c r="E27" s="523">
        <v>0.97914349293699998</v>
      </c>
      <c r="F27" s="522">
        <v>61.056155427394998</v>
      </c>
      <c r="G27" s="522">
        <v>61.056155427394998</v>
      </c>
      <c r="H27" s="524">
        <v>9.37561</v>
      </c>
      <c r="I27" s="522">
        <v>55.67709</v>
      </c>
      <c r="J27" s="522">
        <v>-5.379065427395</v>
      </c>
      <c r="K27" s="523">
        <v>0.91189970299000001</v>
      </c>
    </row>
    <row r="28" spans="1:11" ht="14.4" customHeight="1" thickBot="1" x14ac:dyDescent="0.35">
      <c r="A28" s="536" t="s">
        <v>271</v>
      </c>
      <c r="B28" s="525">
        <v>215.000027054599</v>
      </c>
      <c r="C28" s="525">
        <v>200.98211000000001</v>
      </c>
      <c r="D28" s="525">
        <v>-14.017917054598</v>
      </c>
      <c r="E28" s="526">
        <v>0.93480039399600001</v>
      </c>
      <c r="F28" s="525">
        <v>166.00906466213399</v>
      </c>
      <c r="G28" s="525">
        <v>166.00906466213399</v>
      </c>
      <c r="H28" s="527">
        <v>33.972209999999997</v>
      </c>
      <c r="I28" s="525">
        <v>166.73367999999999</v>
      </c>
      <c r="J28" s="525">
        <v>0.72461533786599996</v>
      </c>
      <c r="K28" s="526">
        <v>1.004364914285</v>
      </c>
    </row>
    <row r="29" spans="1:11" ht="14.4" customHeight="1" thickBot="1" x14ac:dyDescent="0.35">
      <c r="A29" s="537" t="s">
        <v>272</v>
      </c>
      <c r="B29" s="522">
        <v>188.99998862009099</v>
      </c>
      <c r="C29" s="522">
        <v>174.45330000000001</v>
      </c>
      <c r="D29" s="522">
        <v>-14.546688620091</v>
      </c>
      <c r="E29" s="523">
        <v>0.92303338890999997</v>
      </c>
      <c r="F29" s="522">
        <v>145.00979126873199</v>
      </c>
      <c r="G29" s="522">
        <v>145.00979126873199</v>
      </c>
      <c r="H29" s="524">
        <v>32.966630000000002</v>
      </c>
      <c r="I29" s="522">
        <v>143.67321000000001</v>
      </c>
      <c r="J29" s="522">
        <v>-1.3365812687309999</v>
      </c>
      <c r="K29" s="523">
        <v>0.990782820545</v>
      </c>
    </row>
    <row r="30" spans="1:11" ht="14.4" customHeight="1" thickBot="1" x14ac:dyDescent="0.35">
      <c r="A30" s="537" t="s">
        <v>273</v>
      </c>
      <c r="B30" s="522">
        <v>26.000038434507001</v>
      </c>
      <c r="C30" s="522">
        <v>25.46621</v>
      </c>
      <c r="D30" s="522">
        <v>-0.53382843450700002</v>
      </c>
      <c r="E30" s="523">
        <v>0.97946816748499999</v>
      </c>
      <c r="F30" s="522">
        <v>20.999273393401999</v>
      </c>
      <c r="G30" s="522">
        <v>20.999273393401999</v>
      </c>
      <c r="H30" s="524">
        <v>1.0055799999999999</v>
      </c>
      <c r="I30" s="522">
        <v>19.737030000000001</v>
      </c>
      <c r="J30" s="522">
        <v>-1.262243393401</v>
      </c>
      <c r="K30" s="523">
        <v>0.93989109195499998</v>
      </c>
    </row>
    <row r="31" spans="1:11" ht="14.4" customHeight="1" thickBot="1" x14ac:dyDescent="0.35">
      <c r="A31" s="537" t="s">
        <v>274</v>
      </c>
      <c r="B31" s="522">
        <v>4.9406564584124654E-324</v>
      </c>
      <c r="C31" s="522">
        <v>1.0626</v>
      </c>
      <c r="D31" s="522">
        <v>1.0626</v>
      </c>
      <c r="E31" s="529" t="s">
        <v>252</v>
      </c>
      <c r="F31" s="522">
        <v>0</v>
      </c>
      <c r="G31" s="522">
        <v>0</v>
      </c>
      <c r="H31" s="524">
        <v>4.9406564584124654E-324</v>
      </c>
      <c r="I31" s="522">
        <v>3.3234400000000002</v>
      </c>
      <c r="J31" s="522">
        <v>3.3234400000000002</v>
      </c>
      <c r="K31" s="529" t="s">
        <v>246</v>
      </c>
    </row>
    <row r="32" spans="1:11" ht="14.4" customHeight="1" thickBot="1" x14ac:dyDescent="0.35">
      <c r="A32" s="536" t="s">
        <v>275</v>
      </c>
      <c r="B32" s="525">
        <v>394.71237623390999</v>
      </c>
      <c r="C32" s="525">
        <v>424.59971999999999</v>
      </c>
      <c r="D32" s="525">
        <v>29.887343766090002</v>
      </c>
      <c r="E32" s="526">
        <v>1.075719297305</v>
      </c>
      <c r="F32" s="525">
        <v>379.58952953477399</v>
      </c>
      <c r="G32" s="525">
        <v>379.58952953477399</v>
      </c>
      <c r="H32" s="527">
        <v>41.189790000000002</v>
      </c>
      <c r="I32" s="525">
        <v>334.01636000000002</v>
      </c>
      <c r="J32" s="525">
        <v>-45.573169534774003</v>
      </c>
      <c r="K32" s="526">
        <v>0.87994092041799998</v>
      </c>
    </row>
    <row r="33" spans="1:11" ht="14.4" customHeight="1" thickBot="1" x14ac:dyDescent="0.35">
      <c r="A33" s="537" t="s">
        <v>276</v>
      </c>
      <c r="B33" s="522">
        <v>141.99995145001799</v>
      </c>
      <c r="C33" s="522">
        <v>88.816800000000001</v>
      </c>
      <c r="D33" s="522">
        <v>-53.183151450018002</v>
      </c>
      <c r="E33" s="523">
        <v>0.62547063638400002</v>
      </c>
      <c r="F33" s="522">
        <v>86.051441054083995</v>
      </c>
      <c r="G33" s="522">
        <v>86.051441054083995</v>
      </c>
      <c r="H33" s="524">
        <v>4.9406564584124654E-324</v>
      </c>
      <c r="I33" s="522">
        <v>3.3</v>
      </c>
      <c r="J33" s="522">
        <v>-82.751441054083998</v>
      </c>
      <c r="K33" s="523">
        <v>3.8349154407E-2</v>
      </c>
    </row>
    <row r="34" spans="1:11" ht="14.4" customHeight="1" thickBot="1" x14ac:dyDescent="0.35">
      <c r="A34" s="537" t="s">
        <v>277</v>
      </c>
      <c r="B34" s="522">
        <v>10.000079397883001</v>
      </c>
      <c r="C34" s="522">
        <v>9.1563599999999994</v>
      </c>
      <c r="D34" s="522">
        <v>-0.84371939788299999</v>
      </c>
      <c r="E34" s="523">
        <v>0.91562873010099999</v>
      </c>
      <c r="F34" s="522">
        <v>8.6005170675719995</v>
      </c>
      <c r="G34" s="522">
        <v>8.6005170675719995</v>
      </c>
      <c r="H34" s="524">
        <v>0.77317000000000002</v>
      </c>
      <c r="I34" s="522">
        <v>7.3830299999999998</v>
      </c>
      <c r="J34" s="522">
        <v>-1.217487067572</v>
      </c>
      <c r="K34" s="523">
        <v>0.85844024748600001</v>
      </c>
    </row>
    <row r="35" spans="1:11" ht="14.4" customHeight="1" thickBot="1" x14ac:dyDescent="0.35">
      <c r="A35" s="537" t="s">
        <v>278</v>
      </c>
      <c r="B35" s="522">
        <v>39.999957591555997</v>
      </c>
      <c r="C35" s="522">
        <v>49.25864</v>
      </c>
      <c r="D35" s="522">
        <v>9.2586824084430006</v>
      </c>
      <c r="E35" s="523">
        <v>1.2314673056150001</v>
      </c>
      <c r="F35" s="522">
        <v>32.883642088824999</v>
      </c>
      <c r="G35" s="522">
        <v>32.883642088824999</v>
      </c>
      <c r="H35" s="524">
        <v>11.498620000000001</v>
      </c>
      <c r="I35" s="522">
        <v>48.380290000000002</v>
      </c>
      <c r="J35" s="522">
        <v>15.496647911174</v>
      </c>
      <c r="K35" s="523">
        <v>1.47125704231</v>
      </c>
    </row>
    <row r="36" spans="1:11" ht="14.4" customHeight="1" thickBot="1" x14ac:dyDescent="0.35">
      <c r="A36" s="537" t="s">
        <v>279</v>
      </c>
      <c r="B36" s="522">
        <v>47.000037170073</v>
      </c>
      <c r="C36" s="522">
        <v>55.48189</v>
      </c>
      <c r="D36" s="522">
        <v>8.4818528299259999</v>
      </c>
      <c r="E36" s="523">
        <v>1.180464811107</v>
      </c>
      <c r="F36" s="522">
        <v>55.402209620382997</v>
      </c>
      <c r="G36" s="522">
        <v>55.402209620382997</v>
      </c>
      <c r="H36" s="524">
        <v>2.02922</v>
      </c>
      <c r="I36" s="522">
        <v>41.04213</v>
      </c>
      <c r="J36" s="522">
        <v>-14.360079620383001</v>
      </c>
      <c r="K36" s="523">
        <v>0.74080312466200005</v>
      </c>
    </row>
    <row r="37" spans="1:11" ht="14.4" customHeight="1" thickBot="1" x14ac:dyDescent="0.35">
      <c r="A37" s="537" t="s">
        <v>280</v>
      </c>
      <c r="B37" s="522">
        <v>8.8889994647829997</v>
      </c>
      <c r="C37" s="522">
        <v>9.6868899999989999</v>
      </c>
      <c r="D37" s="522">
        <v>0.79789053521599995</v>
      </c>
      <c r="E37" s="523">
        <v>1.0897615685969999</v>
      </c>
      <c r="F37" s="522">
        <v>9.4467897812110007</v>
      </c>
      <c r="G37" s="522">
        <v>9.4467897812110007</v>
      </c>
      <c r="H37" s="524">
        <v>7.4539999999999995E-2</v>
      </c>
      <c r="I37" s="522">
        <v>8.22532</v>
      </c>
      <c r="J37" s="522">
        <v>-1.221469781211</v>
      </c>
      <c r="K37" s="523">
        <v>0.87070001455500001</v>
      </c>
    </row>
    <row r="38" spans="1:11" ht="14.4" customHeight="1" thickBot="1" x14ac:dyDescent="0.35">
      <c r="A38" s="537" t="s">
        <v>281</v>
      </c>
      <c r="B38" s="522">
        <v>4.9406564584124654E-324</v>
      </c>
      <c r="C38" s="522">
        <v>4.9406564584124654E-324</v>
      </c>
      <c r="D38" s="522">
        <v>0</v>
      </c>
      <c r="E38" s="523">
        <v>1</v>
      </c>
      <c r="F38" s="522">
        <v>4.9406564584124654E-324</v>
      </c>
      <c r="G38" s="522">
        <v>0</v>
      </c>
      <c r="H38" s="524">
        <v>4.9406564584124654E-324</v>
      </c>
      <c r="I38" s="522">
        <v>0.1</v>
      </c>
      <c r="J38" s="522">
        <v>0.1</v>
      </c>
      <c r="K38" s="529" t="s">
        <v>252</v>
      </c>
    </row>
    <row r="39" spans="1:11" ht="14.4" customHeight="1" thickBot="1" x14ac:dyDescent="0.35">
      <c r="A39" s="537" t="s">
        <v>282</v>
      </c>
      <c r="B39" s="522">
        <v>2.6656798394960002</v>
      </c>
      <c r="C39" s="522">
        <v>4.4201199999999998</v>
      </c>
      <c r="D39" s="522">
        <v>1.754440160503</v>
      </c>
      <c r="E39" s="523">
        <v>1.658158618491</v>
      </c>
      <c r="F39" s="522">
        <v>2.5976719443270002</v>
      </c>
      <c r="G39" s="522">
        <v>2.5976719443270002</v>
      </c>
      <c r="H39" s="524">
        <v>0.62785000000000002</v>
      </c>
      <c r="I39" s="522">
        <v>3.7703700000000002</v>
      </c>
      <c r="J39" s="522">
        <v>1.1726980556719999</v>
      </c>
      <c r="K39" s="523">
        <v>1.451441937552</v>
      </c>
    </row>
    <row r="40" spans="1:11" ht="14.4" customHeight="1" thickBot="1" x14ac:dyDescent="0.35">
      <c r="A40" s="537" t="s">
        <v>283</v>
      </c>
      <c r="B40" s="522">
        <v>144.15767132009901</v>
      </c>
      <c r="C40" s="522">
        <v>207.77902</v>
      </c>
      <c r="D40" s="522">
        <v>63.621348679900002</v>
      </c>
      <c r="E40" s="523">
        <v>1.4413316897899999</v>
      </c>
      <c r="F40" s="522">
        <v>184.60725797836901</v>
      </c>
      <c r="G40" s="522">
        <v>184.60725797836901</v>
      </c>
      <c r="H40" s="524">
        <v>19.545400000000001</v>
      </c>
      <c r="I40" s="522">
        <v>160.83102</v>
      </c>
      <c r="J40" s="522">
        <v>-23.776237978367998</v>
      </c>
      <c r="K40" s="523">
        <v>0.87120637487999997</v>
      </c>
    </row>
    <row r="41" spans="1:11" ht="14.4" customHeight="1" thickBot="1" x14ac:dyDescent="0.35">
      <c r="A41" s="537" t="s">
        <v>284</v>
      </c>
      <c r="B41" s="522">
        <v>4.9406564584124654E-324</v>
      </c>
      <c r="C41" s="522">
        <v>4.9406564584124654E-324</v>
      </c>
      <c r="D41" s="522">
        <v>0</v>
      </c>
      <c r="E41" s="523">
        <v>1</v>
      </c>
      <c r="F41" s="522">
        <v>4.9406564584124654E-324</v>
      </c>
      <c r="G41" s="522">
        <v>0</v>
      </c>
      <c r="H41" s="524">
        <v>4.9406564584124654E-324</v>
      </c>
      <c r="I41" s="522">
        <v>0.47553000000000001</v>
      </c>
      <c r="J41" s="522">
        <v>0.47553000000000001</v>
      </c>
      <c r="K41" s="529" t="s">
        <v>252</v>
      </c>
    </row>
    <row r="42" spans="1:11" ht="14.4" customHeight="1" thickBot="1" x14ac:dyDescent="0.35">
      <c r="A42" s="537" t="s">
        <v>285</v>
      </c>
      <c r="B42" s="522">
        <v>4.9406564584124654E-324</v>
      </c>
      <c r="C42" s="522">
        <v>4.9406564584124654E-324</v>
      </c>
      <c r="D42" s="522">
        <v>0</v>
      </c>
      <c r="E42" s="523">
        <v>1</v>
      </c>
      <c r="F42" s="522">
        <v>4.9406564584124654E-324</v>
      </c>
      <c r="G42" s="522">
        <v>0</v>
      </c>
      <c r="H42" s="524">
        <v>4.9406564584124654E-324</v>
      </c>
      <c r="I42" s="522">
        <v>1.915</v>
      </c>
      <c r="J42" s="522">
        <v>1.915</v>
      </c>
      <c r="K42" s="529" t="s">
        <v>252</v>
      </c>
    </row>
    <row r="43" spans="1:11" ht="14.4" customHeight="1" thickBot="1" x14ac:dyDescent="0.35">
      <c r="A43" s="537" t="s">
        <v>286</v>
      </c>
      <c r="B43" s="522">
        <v>4.9406564584124654E-324</v>
      </c>
      <c r="C43" s="522">
        <v>4.9406564584124654E-324</v>
      </c>
      <c r="D43" s="522">
        <v>0</v>
      </c>
      <c r="E43" s="523">
        <v>1</v>
      </c>
      <c r="F43" s="522">
        <v>4.9406564584124654E-324</v>
      </c>
      <c r="G43" s="522">
        <v>0</v>
      </c>
      <c r="H43" s="524">
        <v>6.6409900000000004</v>
      </c>
      <c r="I43" s="522">
        <v>58.593670000000003</v>
      </c>
      <c r="J43" s="522">
        <v>58.593670000000003</v>
      </c>
      <c r="K43" s="529" t="s">
        <v>252</v>
      </c>
    </row>
    <row r="44" spans="1:11" ht="14.4" customHeight="1" thickBot="1" x14ac:dyDescent="0.35">
      <c r="A44" s="536" t="s">
        <v>287</v>
      </c>
      <c r="B44" s="525">
        <v>1788.32089232312</v>
      </c>
      <c r="C44" s="525">
        <v>1.7579</v>
      </c>
      <c r="D44" s="525">
        <v>-1786.5629923231199</v>
      </c>
      <c r="E44" s="526">
        <v>9.82989131E-4</v>
      </c>
      <c r="F44" s="525">
        <v>1.8363050135850001</v>
      </c>
      <c r="G44" s="525">
        <v>1.8363050135850001</v>
      </c>
      <c r="H44" s="527">
        <v>0.30157</v>
      </c>
      <c r="I44" s="525">
        <v>3586.8780700000002</v>
      </c>
      <c r="J44" s="525">
        <v>3585.0417649864198</v>
      </c>
      <c r="K44" s="526">
        <v>1953.3127903393699</v>
      </c>
    </row>
    <row r="45" spans="1:11" ht="14.4" customHeight="1" thickBot="1" x14ac:dyDescent="0.35">
      <c r="A45" s="537" t="s">
        <v>288</v>
      </c>
      <c r="B45" s="522">
        <v>19.999918795780999</v>
      </c>
      <c r="C45" s="522">
        <v>4.9406564584124654E-324</v>
      </c>
      <c r="D45" s="522">
        <v>-19.999918795780999</v>
      </c>
      <c r="E45" s="523">
        <v>0</v>
      </c>
      <c r="F45" s="522">
        <v>0</v>
      </c>
      <c r="G45" s="522">
        <v>0</v>
      </c>
      <c r="H45" s="524">
        <v>0.23469999999999999</v>
      </c>
      <c r="I45" s="522">
        <v>10.4137</v>
      </c>
      <c r="J45" s="522">
        <v>10.4137</v>
      </c>
      <c r="K45" s="529" t="s">
        <v>246</v>
      </c>
    </row>
    <row r="46" spans="1:11" ht="14.4" customHeight="1" thickBot="1" x14ac:dyDescent="0.35">
      <c r="A46" s="537" t="s">
        <v>289</v>
      </c>
      <c r="B46" s="522">
        <v>1763.0769738430899</v>
      </c>
      <c r="C46" s="522">
        <v>4.9406564584124654E-324</v>
      </c>
      <c r="D46" s="522">
        <v>-1763.0769738430899</v>
      </c>
      <c r="E46" s="523">
        <v>0</v>
      </c>
      <c r="F46" s="522">
        <v>0</v>
      </c>
      <c r="G46" s="522">
        <v>0</v>
      </c>
      <c r="H46" s="524">
        <v>4.9406564584124654E-324</v>
      </c>
      <c r="I46" s="522">
        <v>3575.3685</v>
      </c>
      <c r="J46" s="522">
        <v>3575.3685</v>
      </c>
      <c r="K46" s="529" t="s">
        <v>246</v>
      </c>
    </row>
    <row r="47" spans="1:11" ht="14.4" customHeight="1" thickBot="1" x14ac:dyDescent="0.35">
      <c r="A47" s="537" t="s">
        <v>290</v>
      </c>
      <c r="B47" s="522">
        <v>4.9406564584124654E-324</v>
      </c>
      <c r="C47" s="522">
        <v>4.9406564584124654E-324</v>
      </c>
      <c r="D47" s="522">
        <v>0</v>
      </c>
      <c r="E47" s="523">
        <v>1</v>
      </c>
      <c r="F47" s="522">
        <v>4.9406564584124654E-324</v>
      </c>
      <c r="G47" s="522">
        <v>0</v>
      </c>
      <c r="H47" s="524">
        <v>4.9406564584124654E-324</v>
      </c>
      <c r="I47" s="522">
        <v>0.1212</v>
      </c>
      <c r="J47" s="522">
        <v>0.1212</v>
      </c>
      <c r="K47" s="529" t="s">
        <v>252</v>
      </c>
    </row>
    <row r="48" spans="1:11" ht="14.4" customHeight="1" thickBot="1" x14ac:dyDescent="0.35">
      <c r="A48" s="537" t="s">
        <v>291</v>
      </c>
      <c r="B48" s="522">
        <v>5.2439996842519996</v>
      </c>
      <c r="C48" s="522">
        <v>1.7579</v>
      </c>
      <c r="D48" s="522">
        <v>-3.4860996842519998</v>
      </c>
      <c r="E48" s="523">
        <v>0.33522122536999999</v>
      </c>
      <c r="F48" s="522">
        <v>1.8363050135850001</v>
      </c>
      <c r="G48" s="522">
        <v>1.8363050135850001</v>
      </c>
      <c r="H48" s="524">
        <v>6.6869999999999999E-2</v>
      </c>
      <c r="I48" s="522">
        <v>0.97467000000000004</v>
      </c>
      <c r="J48" s="522">
        <v>-0.86163501358500005</v>
      </c>
      <c r="K48" s="523">
        <v>0.53077783526599998</v>
      </c>
    </row>
    <row r="49" spans="1:11" ht="14.4" customHeight="1" thickBot="1" x14ac:dyDescent="0.35">
      <c r="A49" s="536" t="s">
        <v>292</v>
      </c>
      <c r="B49" s="525">
        <v>87.345954740798007</v>
      </c>
      <c r="C49" s="525">
        <v>71.202749999999995</v>
      </c>
      <c r="D49" s="525">
        <v>-16.143204740798001</v>
      </c>
      <c r="E49" s="526">
        <v>0.815180854239</v>
      </c>
      <c r="F49" s="525">
        <v>69.790253047554003</v>
      </c>
      <c r="G49" s="525">
        <v>69.790253047554003</v>
      </c>
      <c r="H49" s="527">
        <v>2.43947</v>
      </c>
      <c r="I49" s="525">
        <v>58.190759999999997</v>
      </c>
      <c r="J49" s="525">
        <v>-11.599493047554001</v>
      </c>
      <c r="K49" s="526">
        <v>0.83379494211500005</v>
      </c>
    </row>
    <row r="50" spans="1:11" ht="14.4" customHeight="1" thickBot="1" x14ac:dyDescent="0.35">
      <c r="A50" s="537" t="s">
        <v>293</v>
      </c>
      <c r="B50" s="522">
        <v>28.000078314082</v>
      </c>
      <c r="C50" s="522">
        <v>16.308019999999999</v>
      </c>
      <c r="D50" s="522">
        <v>-11.692058314082001</v>
      </c>
      <c r="E50" s="523">
        <v>0.58242765670399999</v>
      </c>
      <c r="F50" s="522">
        <v>15.303605394073999</v>
      </c>
      <c r="G50" s="522">
        <v>15.303605394073999</v>
      </c>
      <c r="H50" s="524">
        <v>0.62107999999999997</v>
      </c>
      <c r="I50" s="522">
        <v>13.95051</v>
      </c>
      <c r="J50" s="522">
        <v>-1.353095394074</v>
      </c>
      <c r="K50" s="523">
        <v>0.91158322766199995</v>
      </c>
    </row>
    <row r="51" spans="1:11" ht="14.4" customHeight="1" thickBot="1" x14ac:dyDescent="0.35">
      <c r="A51" s="537" t="s">
        <v>294</v>
      </c>
      <c r="B51" s="522">
        <v>4.9406564584124654E-324</v>
      </c>
      <c r="C51" s="522">
        <v>4.9406564584124654E-324</v>
      </c>
      <c r="D51" s="522">
        <v>0</v>
      </c>
      <c r="E51" s="523">
        <v>1</v>
      </c>
      <c r="F51" s="522">
        <v>4.9406564584124654E-324</v>
      </c>
      <c r="G51" s="522">
        <v>0</v>
      </c>
      <c r="H51" s="524">
        <v>4.9406564584124654E-324</v>
      </c>
      <c r="I51" s="522">
        <v>2.7959999999999998</v>
      </c>
      <c r="J51" s="522">
        <v>2.7959999999999998</v>
      </c>
      <c r="K51" s="529" t="s">
        <v>252</v>
      </c>
    </row>
    <row r="52" spans="1:11" ht="14.4" customHeight="1" thickBot="1" x14ac:dyDescent="0.35">
      <c r="A52" s="537" t="s">
        <v>295</v>
      </c>
      <c r="B52" s="522">
        <v>2.0000398795750001</v>
      </c>
      <c r="C52" s="522">
        <v>1.73298</v>
      </c>
      <c r="D52" s="522">
        <v>-0.26705987957499999</v>
      </c>
      <c r="E52" s="523">
        <v>0.86647272271700004</v>
      </c>
      <c r="F52" s="522">
        <v>1.757480486041</v>
      </c>
      <c r="G52" s="522">
        <v>1.757480486041</v>
      </c>
      <c r="H52" s="524">
        <v>0.17036999999999999</v>
      </c>
      <c r="I52" s="522">
        <v>0.75788999999999995</v>
      </c>
      <c r="J52" s="522">
        <v>-0.99959048604099998</v>
      </c>
      <c r="K52" s="523">
        <v>0.43123665157000002</v>
      </c>
    </row>
    <row r="53" spans="1:11" ht="14.4" customHeight="1" thickBot="1" x14ac:dyDescent="0.35">
      <c r="A53" s="537" t="s">
        <v>296</v>
      </c>
      <c r="B53" s="522">
        <v>57.345836547140003</v>
      </c>
      <c r="C53" s="522">
        <v>53.161749999999998</v>
      </c>
      <c r="D53" s="522">
        <v>-4.1840865471399997</v>
      </c>
      <c r="E53" s="523">
        <v>0.92703765784799996</v>
      </c>
      <c r="F53" s="522">
        <v>52.729167167438</v>
      </c>
      <c r="G53" s="522">
        <v>52.729167167438</v>
      </c>
      <c r="H53" s="524">
        <v>1.64802</v>
      </c>
      <c r="I53" s="522">
        <v>40.686360000000001</v>
      </c>
      <c r="J53" s="522">
        <v>-12.042807167437999</v>
      </c>
      <c r="K53" s="523">
        <v>0.77161013885899998</v>
      </c>
    </row>
    <row r="54" spans="1:11" ht="14.4" customHeight="1" thickBot="1" x14ac:dyDescent="0.35">
      <c r="A54" s="536" t="s">
        <v>297</v>
      </c>
      <c r="B54" s="525">
        <v>4.9406564584124654E-324</v>
      </c>
      <c r="C54" s="525">
        <v>4.9406564584124654E-324</v>
      </c>
      <c r="D54" s="525">
        <v>0</v>
      </c>
      <c r="E54" s="526">
        <v>1</v>
      </c>
      <c r="F54" s="525">
        <v>4.9406564584124654E-324</v>
      </c>
      <c r="G54" s="525">
        <v>0</v>
      </c>
      <c r="H54" s="527">
        <v>4.9406564584124654E-324</v>
      </c>
      <c r="I54" s="525">
        <v>36.236499999999999</v>
      </c>
      <c r="J54" s="525">
        <v>36.236499999999999</v>
      </c>
      <c r="K54" s="528" t="s">
        <v>252</v>
      </c>
    </row>
    <row r="55" spans="1:11" ht="14.4" customHeight="1" thickBot="1" x14ac:dyDescent="0.35">
      <c r="A55" s="537" t="s">
        <v>298</v>
      </c>
      <c r="B55" s="522">
        <v>4.9406564584124654E-324</v>
      </c>
      <c r="C55" s="522">
        <v>4.9406564584124654E-324</v>
      </c>
      <c r="D55" s="522">
        <v>0</v>
      </c>
      <c r="E55" s="523">
        <v>1</v>
      </c>
      <c r="F55" s="522">
        <v>4.9406564584124654E-324</v>
      </c>
      <c r="G55" s="522">
        <v>0</v>
      </c>
      <c r="H55" s="524">
        <v>4.9406564584124654E-324</v>
      </c>
      <c r="I55" s="522">
        <v>36.236499999999999</v>
      </c>
      <c r="J55" s="522">
        <v>36.236499999999999</v>
      </c>
      <c r="K55" s="529" t="s">
        <v>252</v>
      </c>
    </row>
    <row r="56" spans="1:11" ht="14.4" customHeight="1" thickBot="1" x14ac:dyDescent="0.35">
      <c r="A56" s="535" t="s">
        <v>58</v>
      </c>
      <c r="B56" s="522">
        <v>2480.3000506582598</v>
      </c>
      <c r="C56" s="522">
        <v>2356.7359999999999</v>
      </c>
      <c r="D56" s="522">
        <v>-123.564050658254</v>
      </c>
      <c r="E56" s="523">
        <v>0.95018181343599994</v>
      </c>
      <c r="F56" s="522">
        <v>2350.90778969948</v>
      </c>
      <c r="G56" s="522">
        <v>2350.90778969948</v>
      </c>
      <c r="H56" s="524">
        <v>248.80000000000101</v>
      </c>
      <c r="I56" s="522">
        <v>2286.8380000000002</v>
      </c>
      <c r="J56" s="522">
        <v>-64.069789699479003</v>
      </c>
      <c r="K56" s="523">
        <v>0.97274678743999998</v>
      </c>
    </row>
    <row r="57" spans="1:11" ht="14.4" customHeight="1" thickBot="1" x14ac:dyDescent="0.35">
      <c r="A57" s="536" t="s">
        <v>299</v>
      </c>
      <c r="B57" s="525">
        <v>2480.3000506582598</v>
      </c>
      <c r="C57" s="525">
        <v>2356.7359999999999</v>
      </c>
      <c r="D57" s="525">
        <v>-123.564050658254</v>
      </c>
      <c r="E57" s="526">
        <v>0.95018181343599994</v>
      </c>
      <c r="F57" s="525">
        <v>2350.90778969948</v>
      </c>
      <c r="G57" s="525">
        <v>2350.90778969948</v>
      </c>
      <c r="H57" s="527">
        <v>248.80000000000101</v>
      </c>
      <c r="I57" s="525">
        <v>2286.8380000000002</v>
      </c>
      <c r="J57" s="525">
        <v>-64.069789699479003</v>
      </c>
      <c r="K57" s="526">
        <v>0.97274678743999998</v>
      </c>
    </row>
    <row r="58" spans="1:11" ht="14.4" customHeight="1" thickBot="1" x14ac:dyDescent="0.35">
      <c r="A58" s="537" t="s">
        <v>300</v>
      </c>
      <c r="B58" s="522">
        <v>680.30299903816694</v>
      </c>
      <c r="C58" s="522">
        <v>737.53700000000003</v>
      </c>
      <c r="D58" s="522">
        <v>57.234000961832997</v>
      </c>
      <c r="E58" s="523">
        <v>1.084130161182</v>
      </c>
      <c r="F58" s="522">
        <v>724.79209604198797</v>
      </c>
      <c r="G58" s="522">
        <v>724.79209604198797</v>
      </c>
      <c r="H58" s="524">
        <v>57.664000000000001</v>
      </c>
      <c r="I58" s="522">
        <v>732.822</v>
      </c>
      <c r="J58" s="522">
        <v>8.0299039580109994</v>
      </c>
      <c r="K58" s="523">
        <v>1.011078906629</v>
      </c>
    </row>
    <row r="59" spans="1:11" ht="14.4" customHeight="1" thickBot="1" x14ac:dyDescent="0.35">
      <c r="A59" s="537" t="s">
        <v>301</v>
      </c>
      <c r="B59" s="522">
        <v>260.00014434509001</v>
      </c>
      <c r="C59" s="522">
        <v>267.65800000000002</v>
      </c>
      <c r="D59" s="522">
        <v>7.6578556549099996</v>
      </c>
      <c r="E59" s="523">
        <v>1.0294532746280001</v>
      </c>
      <c r="F59" s="522">
        <v>260.01117478569603</v>
      </c>
      <c r="G59" s="522">
        <v>260.01117478569603</v>
      </c>
      <c r="H59" s="524">
        <v>15.486000000000001</v>
      </c>
      <c r="I59" s="522">
        <v>254.55600000000001</v>
      </c>
      <c r="J59" s="522">
        <v>-5.4551747856960002</v>
      </c>
      <c r="K59" s="523">
        <v>0.97901946025800002</v>
      </c>
    </row>
    <row r="60" spans="1:11" ht="14.4" customHeight="1" thickBot="1" x14ac:dyDescent="0.35">
      <c r="A60" s="537" t="s">
        <v>302</v>
      </c>
      <c r="B60" s="522">
        <v>1539.996907275</v>
      </c>
      <c r="C60" s="522">
        <v>1351.5409999999999</v>
      </c>
      <c r="D60" s="522">
        <v>-188.45590727499999</v>
      </c>
      <c r="E60" s="523">
        <v>0.87762578847700001</v>
      </c>
      <c r="F60" s="522">
        <v>1366.1045188718001</v>
      </c>
      <c r="G60" s="522">
        <v>1366.1045188718001</v>
      </c>
      <c r="H60" s="524">
        <v>175.650000000001</v>
      </c>
      <c r="I60" s="522">
        <v>1299.46</v>
      </c>
      <c r="J60" s="522">
        <v>-66.644518871795</v>
      </c>
      <c r="K60" s="523">
        <v>0.95121565154700005</v>
      </c>
    </row>
    <row r="61" spans="1:11" ht="14.4" customHeight="1" thickBot="1" x14ac:dyDescent="0.35">
      <c r="A61" s="538" t="s">
        <v>303</v>
      </c>
      <c r="B61" s="525">
        <v>4085.8115739885502</v>
      </c>
      <c r="C61" s="525">
        <v>4559.9320600000001</v>
      </c>
      <c r="D61" s="525">
        <v>474.12048601145898</v>
      </c>
      <c r="E61" s="526">
        <v>1.116040712457</v>
      </c>
      <c r="F61" s="525">
        <v>4416.7030393407404</v>
      </c>
      <c r="G61" s="525">
        <v>4416.7030393407404</v>
      </c>
      <c r="H61" s="527">
        <v>400.27882000000199</v>
      </c>
      <c r="I61" s="525">
        <v>4640.5323600000002</v>
      </c>
      <c r="J61" s="525">
        <v>223.829320659258</v>
      </c>
      <c r="K61" s="526">
        <v>1.0506779194039999</v>
      </c>
    </row>
    <row r="62" spans="1:11" ht="14.4" customHeight="1" thickBot="1" x14ac:dyDescent="0.35">
      <c r="A62" s="535" t="s">
        <v>61</v>
      </c>
      <c r="B62" s="522">
        <v>1170.46879952472</v>
      </c>
      <c r="C62" s="522">
        <v>642.52689999999996</v>
      </c>
      <c r="D62" s="522">
        <v>-527.94189952471595</v>
      </c>
      <c r="E62" s="523">
        <v>0.548948336137</v>
      </c>
      <c r="F62" s="522">
        <v>548.46797150890802</v>
      </c>
      <c r="G62" s="522">
        <v>548.46797150890802</v>
      </c>
      <c r="H62" s="524">
        <v>41.084240000000001</v>
      </c>
      <c r="I62" s="522">
        <v>1103.74569</v>
      </c>
      <c r="J62" s="522">
        <v>555.27771849109195</v>
      </c>
      <c r="K62" s="523">
        <v>2.0124159428369999</v>
      </c>
    </row>
    <row r="63" spans="1:11" ht="14.4" customHeight="1" thickBot="1" x14ac:dyDescent="0.35">
      <c r="A63" s="536" t="s">
        <v>304</v>
      </c>
      <c r="B63" s="525">
        <v>1170.46879952472</v>
      </c>
      <c r="C63" s="525">
        <v>642.52689999999996</v>
      </c>
      <c r="D63" s="525">
        <v>-527.94189952471595</v>
      </c>
      <c r="E63" s="526">
        <v>0.548948336137</v>
      </c>
      <c r="F63" s="525">
        <v>548.46797150890802</v>
      </c>
      <c r="G63" s="525">
        <v>548.46797150890802</v>
      </c>
      <c r="H63" s="527">
        <v>41.084240000000001</v>
      </c>
      <c r="I63" s="525">
        <v>1103.74569</v>
      </c>
      <c r="J63" s="525">
        <v>555.27771849109195</v>
      </c>
      <c r="K63" s="526">
        <v>2.0124159428369999</v>
      </c>
    </row>
    <row r="64" spans="1:11" ht="14.4" customHeight="1" thickBot="1" x14ac:dyDescent="0.35">
      <c r="A64" s="537" t="s">
        <v>305</v>
      </c>
      <c r="B64" s="522">
        <v>1030.32194796312</v>
      </c>
      <c r="C64" s="522">
        <v>416.33087999999998</v>
      </c>
      <c r="D64" s="522">
        <v>-613.99106796312003</v>
      </c>
      <c r="E64" s="523">
        <v>0.40407843472900001</v>
      </c>
      <c r="F64" s="522">
        <v>357.85700874436702</v>
      </c>
      <c r="G64" s="522">
        <v>357.85700874436702</v>
      </c>
      <c r="H64" s="524">
        <v>21.89</v>
      </c>
      <c r="I64" s="522">
        <v>569.74177999999995</v>
      </c>
      <c r="J64" s="522">
        <v>211.88477125563199</v>
      </c>
      <c r="K64" s="523">
        <v>1.5920933950659999</v>
      </c>
    </row>
    <row r="65" spans="1:11" ht="14.4" customHeight="1" thickBot="1" x14ac:dyDescent="0.35">
      <c r="A65" s="537" t="s">
        <v>306</v>
      </c>
      <c r="B65" s="522">
        <v>1.1468999309429999</v>
      </c>
      <c r="C65" s="522">
        <v>39.620800000000003</v>
      </c>
      <c r="D65" s="522">
        <v>38.473900069056</v>
      </c>
      <c r="E65" s="523">
        <v>34.545995627878</v>
      </c>
      <c r="F65" s="522">
        <v>33.623114171182998</v>
      </c>
      <c r="G65" s="522">
        <v>33.623114171182998</v>
      </c>
      <c r="H65" s="524">
        <v>17.0731</v>
      </c>
      <c r="I65" s="522">
        <v>195.83235999999999</v>
      </c>
      <c r="J65" s="522">
        <v>162.20924582881599</v>
      </c>
      <c r="K65" s="523">
        <v>5.8243373592029997</v>
      </c>
    </row>
    <row r="66" spans="1:11" ht="14.4" customHeight="1" thickBot="1" x14ac:dyDescent="0.35">
      <c r="A66" s="537" t="s">
        <v>307</v>
      </c>
      <c r="B66" s="522">
        <v>65.000036086272004</v>
      </c>
      <c r="C66" s="522">
        <v>141.57257999999999</v>
      </c>
      <c r="D66" s="522">
        <v>76.572543913727003</v>
      </c>
      <c r="E66" s="523">
        <v>2.1780384831180002</v>
      </c>
      <c r="F66" s="522">
        <v>82.993306802717001</v>
      </c>
      <c r="G66" s="522">
        <v>82.993306802717001</v>
      </c>
      <c r="H66" s="524">
        <v>4.9406564584124654E-324</v>
      </c>
      <c r="I66" s="522">
        <v>296.00889999999998</v>
      </c>
      <c r="J66" s="522">
        <v>213.01559319728199</v>
      </c>
      <c r="K66" s="523">
        <v>3.5666599079319998</v>
      </c>
    </row>
    <row r="67" spans="1:11" ht="14.4" customHeight="1" thickBot="1" x14ac:dyDescent="0.35">
      <c r="A67" s="537" t="s">
        <v>308</v>
      </c>
      <c r="B67" s="522">
        <v>73.999915544378993</v>
      </c>
      <c r="C67" s="522">
        <v>45.00264</v>
      </c>
      <c r="D67" s="522">
        <v>-28.997275544379001</v>
      </c>
      <c r="E67" s="523">
        <v>0.60814447785400005</v>
      </c>
      <c r="F67" s="522">
        <v>73.994541790637996</v>
      </c>
      <c r="G67" s="522">
        <v>73.994541790637996</v>
      </c>
      <c r="H67" s="524">
        <v>2.12114</v>
      </c>
      <c r="I67" s="522">
        <v>42.162649999999999</v>
      </c>
      <c r="J67" s="522">
        <v>-31.831891790638</v>
      </c>
      <c r="K67" s="523">
        <v>0.56980756930999998</v>
      </c>
    </row>
    <row r="68" spans="1:11" ht="14.4" customHeight="1" thickBot="1" x14ac:dyDescent="0.35">
      <c r="A68" s="539" t="s">
        <v>62</v>
      </c>
      <c r="B68" s="525">
        <v>60.999956327120998</v>
      </c>
      <c r="C68" s="525">
        <v>47.008049999999997</v>
      </c>
      <c r="D68" s="525">
        <v>-13.991906327121001</v>
      </c>
      <c r="E68" s="526">
        <v>0.77062432221900001</v>
      </c>
      <c r="F68" s="525">
        <v>0</v>
      </c>
      <c r="G68" s="525">
        <v>0</v>
      </c>
      <c r="H68" s="527">
        <v>4.9406564584124654E-324</v>
      </c>
      <c r="I68" s="525">
        <v>8.8030000000000008</v>
      </c>
      <c r="J68" s="525">
        <v>8.8030000000000008</v>
      </c>
      <c r="K68" s="528" t="s">
        <v>246</v>
      </c>
    </row>
    <row r="69" spans="1:11" ht="14.4" customHeight="1" thickBot="1" x14ac:dyDescent="0.35">
      <c r="A69" s="536" t="s">
        <v>309</v>
      </c>
      <c r="B69" s="525">
        <v>60.999956327120998</v>
      </c>
      <c r="C69" s="525">
        <v>42.537050000000001</v>
      </c>
      <c r="D69" s="525">
        <v>-18.462906327121001</v>
      </c>
      <c r="E69" s="526">
        <v>0.69732918777599995</v>
      </c>
      <c r="F69" s="525">
        <v>0</v>
      </c>
      <c r="G69" s="525">
        <v>0</v>
      </c>
      <c r="H69" s="527">
        <v>4.9406564584124654E-324</v>
      </c>
      <c r="I69" s="525">
        <v>8.1519999999999992</v>
      </c>
      <c r="J69" s="525">
        <v>8.1519999999999992</v>
      </c>
      <c r="K69" s="528" t="s">
        <v>246</v>
      </c>
    </row>
    <row r="70" spans="1:11" ht="14.4" customHeight="1" thickBot="1" x14ac:dyDescent="0.35">
      <c r="A70" s="537" t="s">
        <v>310</v>
      </c>
      <c r="B70" s="522">
        <v>60.999956327120998</v>
      </c>
      <c r="C70" s="522">
        <v>33.100999999999999</v>
      </c>
      <c r="D70" s="522">
        <v>-27.898956327120999</v>
      </c>
      <c r="E70" s="523">
        <v>0.54263973276400002</v>
      </c>
      <c r="F70" s="522">
        <v>0</v>
      </c>
      <c r="G70" s="522">
        <v>0</v>
      </c>
      <c r="H70" s="524">
        <v>4.9406564584124654E-324</v>
      </c>
      <c r="I70" s="522">
        <v>8.1519999999999992</v>
      </c>
      <c r="J70" s="522">
        <v>8.1519999999999992</v>
      </c>
      <c r="K70" s="529" t="s">
        <v>246</v>
      </c>
    </row>
    <row r="71" spans="1:11" ht="14.4" customHeight="1" thickBot="1" x14ac:dyDescent="0.35">
      <c r="A71" s="537" t="s">
        <v>311</v>
      </c>
      <c r="B71" s="522">
        <v>4.9406564584124654E-324</v>
      </c>
      <c r="C71" s="522">
        <v>9.4360499999999998</v>
      </c>
      <c r="D71" s="522">
        <v>9.4360499999999998</v>
      </c>
      <c r="E71" s="529" t="s">
        <v>252</v>
      </c>
      <c r="F71" s="522">
        <v>0</v>
      </c>
      <c r="G71" s="522">
        <v>0</v>
      </c>
      <c r="H71" s="524">
        <v>4.9406564584124654E-324</v>
      </c>
      <c r="I71" s="522">
        <v>5.9287877500949585E-323</v>
      </c>
      <c r="J71" s="522">
        <v>5.9287877500949585E-323</v>
      </c>
      <c r="K71" s="529" t="s">
        <v>246</v>
      </c>
    </row>
    <row r="72" spans="1:11" ht="14.4" customHeight="1" thickBot="1" x14ac:dyDescent="0.35">
      <c r="A72" s="536" t="s">
        <v>312</v>
      </c>
      <c r="B72" s="525">
        <v>4.9406564584124654E-324</v>
      </c>
      <c r="C72" s="525">
        <v>4.4710000000000001</v>
      </c>
      <c r="D72" s="525">
        <v>4.4710000000000001</v>
      </c>
      <c r="E72" s="528" t="s">
        <v>252</v>
      </c>
      <c r="F72" s="525">
        <v>0</v>
      </c>
      <c r="G72" s="525">
        <v>0</v>
      </c>
      <c r="H72" s="527">
        <v>4.9406564584124654E-324</v>
      </c>
      <c r="I72" s="525">
        <v>0.65100000000000002</v>
      </c>
      <c r="J72" s="525">
        <v>0.65100000000000002</v>
      </c>
      <c r="K72" s="528" t="s">
        <v>246</v>
      </c>
    </row>
    <row r="73" spans="1:11" ht="14.4" customHeight="1" thickBot="1" x14ac:dyDescent="0.35">
      <c r="A73" s="537" t="s">
        <v>313</v>
      </c>
      <c r="B73" s="522">
        <v>4.9406564584124654E-324</v>
      </c>
      <c r="C73" s="522">
        <v>4.4710000000000001</v>
      </c>
      <c r="D73" s="522">
        <v>4.4710000000000001</v>
      </c>
      <c r="E73" s="529" t="s">
        <v>252</v>
      </c>
      <c r="F73" s="522">
        <v>0</v>
      </c>
      <c r="G73" s="522">
        <v>0</v>
      </c>
      <c r="H73" s="524">
        <v>4.9406564584124654E-324</v>
      </c>
      <c r="I73" s="522">
        <v>0.65100000000000002</v>
      </c>
      <c r="J73" s="522">
        <v>0.65100000000000002</v>
      </c>
      <c r="K73" s="529" t="s">
        <v>246</v>
      </c>
    </row>
    <row r="74" spans="1:11" ht="14.4" customHeight="1" thickBot="1" x14ac:dyDescent="0.35">
      <c r="A74" s="535" t="s">
        <v>63</v>
      </c>
      <c r="B74" s="522">
        <v>2854.3428181367099</v>
      </c>
      <c r="C74" s="522">
        <v>3870.3971099999999</v>
      </c>
      <c r="D74" s="522">
        <v>1016.05429186329</v>
      </c>
      <c r="E74" s="523">
        <v>1.3559678555100001</v>
      </c>
      <c r="F74" s="522">
        <v>3868.2350678318398</v>
      </c>
      <c r="G74" s="522">
        <v>3868.2350678318398</v>
      </c>
      <c r="H74" s="524">
        <v>359.19458000000202</v>
      </c>
      <c r="I74" s="522">
        <v>3527.9836700000001</v>
      </c>
      <c r="J74" s="522">
        <v>-340.25139783183499</v>
      </c>
      <c r="K74" s="523">
        <v>0.91203962741</v>
      </c>
    </row>
    <row r="75" spans="1:11" ht="14.4" customHeight="1" thickBot="1" x14ac:dyDescent="0.35">
      <c r="A75" s="536" t="s">
        <v>314</v>
      </c>
      <c r="B75" s="525">
        <v>0.24379998532</v>
      </c>
      <c r="C75" s="525">
        <v>5.5731000000000002</v>
      </c>
      <c r="D75" s="525">
        <v>5.3293000146790002</v>
      </c>
      <c r="E75" s="526">
        <v>22.859312286967999</v>
      </c>
      <c r="F75" s="525">
        <v>5.346015712891</v>
      </c>
      <c r="G75" s="525">
        <v>5.346015712891</v>
      </c>
      <c r="H75" s="527">
        <v>4.9406564584124654E-324</v>
      </c>
      <c r="I75" s="525">
        <v>0.10299999999999999</v>
      </c>
      <c r="J75" s="525">
        <v>-5.2430157128910002</v>
      </c>
      <c r="K75" s="526">
        <v>1.9266684860000001E-2</v>
      </c>
    </row>
    <row r="76" spans="1:11" ht="14.4" customHeight="1" thickBot="1" x14ac:dyDescent="0.35">
      <c r="A76" s="537" t="s">
        <v>315</v>
      </c>
      <c r="B76" s="522">
        <v>0.24379998532</v>
      </c>
      <c r="C76" s="522">
        <v>5.5731000000000002</v>
      </c>
      <c r="D76" s="522">
        <v>5.3293000146790002</v>
      </c>
      <c r="E76" s="523">
        <v>22.859312286967999</v>
      </c>
      <c r="F76" s="522">
        <v>5.346015712891</v>
      </c>
      <c r="G76" s="522">
        <v>5.346015712891</v>
      </c>
      <c r="H76" s="524">
        <v>4.9406564584124654E-324</v>
      </c>
      <c r="I76" s="522">
        <v>0.10299999999999999</v>
      </c>
      <c r="J76" s="522">
        <v>-5.2430157128910002</v>
      </c>
      <c r="K76" s="523">
        <v>1.9266684860000001E-2</v>
      </c>
    </row>
    <row r="77" spans="1:11" ht="14.4" customHeight="1" thickBot="1" x14ac:dyDescent="0.35">
      <c r="A77" s="536" t="s">
        <v>316</v>
      </c>
      <c r="B77" s="525">
        <v>99.355064017716003</v>
      </c>
      <c r="C77" s="525">
        <v>79.615440000000007</v>
      </c>
      <c r="D77" s="525">
        <v>-19.739624017716</v>
      </c>
      <c r="E77" s="526">
        <v>0.80132241659799996</v>
      </c>
      <c r="F77" s="525">
        <v>79.907587829918</v>
      </c>
      <c r="G77" s="525">
        <v>79.907587829918</v>
      </c>
      <c r="H77" s="527">
        <v>6.3704499999999999</v>
      </c>
      <c r="I77" s="525">
        <v>93.844650000000001</v>
      </c>
      <c r="J77" s="525">
        <v>13.937062170081999</v>
      </c>
      <c r="K77" s="526">
        <v>1.174414752698</v>
      </c>
    </row>
    <row r="78" spans="1:11" ht="14.4" customHeight="1" thickBot="1" x14ac:dyDescent="0.35">
      <c r="A78" s="537" t="s">
        <v>317</v>
      </c>
      <c r="B78" s="522">
        <v>66.355076004682999</v>
      </c>
      <c r="C78" s="522">
        <v>45.591999999999999</v>
      </c>
      <c r="D78" s="522">
        <v>-20.763076004683001</v>
      </c>
      <c r="E78" s="523">
        <v>0.68709136881599997</v>
      </c>
      <c r="F78" s="522">
        <v>52.644521873503997</v>
      </c>
      <c r="G78" s="522">
        <v>52.644521873503997</v>
      </c>
      <c r="H78" s="524">
        <v>3.6414</v>
      </c>
      <c r="I78" s="522">
        <v>56.248899999999999</v>
      </c>
      <c r="J78" s="522">
        <v>3.6043781264949999</v>
      </c>
      <c r="K78" s="523">
        <v>1.06846634746</v>
      </c>
    </row>
    <row r="79" spans="1:11" ht="14.4" customHeight="1" thickBot="1" x14ac:dyDescent="0.35">
      <c r="A79" s="537" t="s">
        <v>318</v>
      </c>
      <c r="B79" s="522">
        <v>4.9406564584124654E-324</v>
      </c>
      <c r="C79" s="522">
        <v>4.9406564584124654E-324</v>
      </c>
      <c r="D79" s="522">
        <v>0</v>
      </c>
      <c r="E79" s="523">
        <v>1</v>
      </c>
      <c r="F79" s="522">
        <v>4.9406564584124654E-324</v>
      </c>
      <c r="G79" s="522">
        <v>0</v>
      </c>
      <c r="H79" s="524">
        <v>4.9406564584124654E-324</v>
      </c>
      <c r="I79" s="522">
        <v>3</v>
      </c>
      <c r="J79" s="522">
        <v>3</v>
      </c>
      <c r="K79" s="529" t="s">
        <v>252</v>
      </c>
    </row>
    <row r="80" spans="1:11" ht="14.4" customHeight="1" thickBot="1" x14ac:dyDescent="0.35">
      <c r="A80" s="537" t="s">
        <v>319</v>
      </c>
      <c r="B80" s="522">
        <v>32.999988013032002</v>
      </c>
      <c r="C80" s="522">
        <v>34.023440000000001</v>
      </c>
      <c r="D80" s="522">
        <v>1.023451986967</v>
      </c>
      <c r="E80" s="523">
        <v>1.0310137078399999</v>
      </c>
      <c r="F80" s="522">
        <v>27.263065956413001</v>
      </c>
      <c r="G80" s="522">
        <v>27.263065956413001</v>
      </c>
      <c r="H80" s="524">
        <v>2.72905</v>
      </c>
      <c r="I80" s="522">
        <v>34.595750000000002</v>
      </c>
      <c r="J80" s="522">
        <v>7.3326840435860001</v>
      </c>
      <c r="K80" s="523">
        <v>1.2689603603390001</v>
      </c>
    </row>
    <row r="81" spans="1:11" ht="14.4" customHeight="1" thickBot="1" x14ac:dyDescent="0.35">
      <c r="A81" s="536" t="s">
        <v>320</v>
      </c>
      <c r="B81" s="525">
        <v>30.999838133463001</v>
      </c>
      <c r="C81" s="525">
        <v>34.5672</v>
      </c>
      <c r="D81" s="525">
        <v>3.5673618665359998</v>
      </c>
      <c r="E81" s="526">
        <v>1.1150767901159999</v>
      </c>
      <c r="F81" s="525">
        <v>31.820237595527999</v>
      </c>
      <c r="G81" s="525">
        <v>31.820237595527999</v>
      </c>
      <c r="H81" s="527">
        <v>0.59048</v>
      </c>
      <c r="I81" s="525">
        <v>28.705120000000001</v>
      </c>
      <c r="J81" s="525">
        <v>-3.1151175955279999</v>
      </c>
      <c r="K81" s="526">
        <v>0.902102629303</v>
      </c>
    </row>
    <row r="82" spans="1:11" ht="14.4" customHeight="1" thickBot="1" x14ac:dyDescent="0.35">
      <c r="A82" s="537" t="s">
        <v>321</v>
      </c>
      <c r="B82" s="522">
        <v>18.999958855989998</v>
      </c>
      <c r="C82" s="522">
        <v>27.54</v>
      </c>
      <c r="D82" s="522">
        <v>8.5400411440090007</v>
      </c>
      <c r="E82" s="523">
        <v>1.4494768230149999</v>
      </c>
      <c r="F82" s="522">
        <v>24.993511286924999</v>
      </c>
      <c r="G82" s="522">
        <v>24.993511286924999</v>
      </c>
      <c r="H82" s="524">
        <v>4.9406564584124654E-324</v>
      </c>
      <c r="I82" s="522">
        <v>24.3</v>
      </c>
      <c r="J82" s="522">
        <v>-0.69351128692499997</v>
      </c>
      <c r="K82" s="523">
        <v>0.97225234666000004</v>
      </c>
    </row>
    <row r="83" spans="1:11" ht="14.4" customHeight="1" thickBot="1" x14ac:dyDescent="0.35">
      <c r="A83" s="537" t="s">
        <v>322</v>
      </c>
      <c r="B83" s="522">
        <v>11.999879277472999</v>
      </c>
      <c r="C83" s="522">
        <v>7.0271999999999997</v>
      </c>
      <c r="D83" s="522">
        <v>-4.9726792774730004</v>
      </c>
      <c r="E83" s="523">
        <v>0.585605891318</v>
      </c>
      <c r="F83" s="522">
        <v>6.8267263086019998</v>
      </c>
      <c r="G83" s="522">
        <v>6.8267263086019998</v>
      </c>
      <c r="H83" s="524">
        <v>0.59048</v>
      </c>
      <c r="I83" s="522">
        <v>4.4051200000000001</v>
      </c>
      <c r="J83" s="522">
        <v>-2.4216063086020001</v>
      </c>
      <c r="K83" s="523">
        <v>0.64527561247700005</v>
      </c>
    </row>
    <row r="84" spans="1:11" ht="14.4" customHeight="1" thickBot="1" x14ac:dyDescent="0.35">
      <c r="A84" s="536" t="s">
        <v>323</v>
      </c>
      <c r="B84" s="525">
        <v>571.99532555949804</v>
      </c>
      <c r="C84" s="525">
        <v>568.01622999999995</v>
      </c>
      <c r="D84" s="525">
        <v>-3.9790955594969999</v>
      </c>
      <c r="E84" s="526">
        <v>0.99304348238200002</v>
      </c>
      <c r="F84" s="525">
        <v>542.66010324860895</v>
      </c>
      <c r="G84" s="525">
        <v>542.66010324860895</v>
      </c>
      <c r="H84" s="527">
        <v>38.492649999999998</v>
      </c>
      <c r="I84" s="525">
        <v>536.33799999999997</v>
      </c>
      <c r="J84" s="525">
        <v>-6.3221032486080002</v>
      </c>
      <c r="K84" s="526">
        <v>0.98834979168199999</v>
      </c>
    </row>
    <row r="85" spans="1:11" ht="14.4" customHeight="1" thickBot="1" x14ac:dyDescent="0.35">
      <c r="A85" s="537" t="s">
        <v>324</v>
      </c>
      <c r="B85" s="522">
        <v>473.99997145991199</v>
      </c>
      <c r="C85" s="522">
        <v>485.37662999999998</v>
      </c>
      <c r="D85" s="522">
        <v>11.376658540088</v>
      </c>
      <c r="E85" s="523">
        <v>1.0240013907700001</v>
      </c>
      <c r="F85" s="522">
        <v>460.00046709310499</v>
      </c>
      <c r="G85" s="522">
        <v>460.00046709310499</v>
      </c>
      <c r="H85" s="524">
        <v>32.337940000000003</v>
      </c>
      <c r="I85" s="522">
        <v>455.62329999999997</v>
      </c>
      <c r="J85" s="522">
        <v>-4.3771670931050002</v>
      </c>
      <c r="K85" s="523">
        <v>0.990484429025</v>
      </c>
    </row>
    <row r="86" spans="1:11" ht="14.4" customHeight="1" thickBot="1" x14ac:dyDescent="0.35">
      <c r="A86" s="537" t="s">
        <v>325</v>
      </c>
      <c r="B86" s="522">
        <v>92.041434458078001</v>
      </c>
      <c r="C86" s="522">
        <v>82.639600000000002</v>
      </c>
      <c r="D86" s="522">
        <v>-9.4018344580779996</v>
      </c>
      <c r="E86" s="523">
        <v>0.89785215198500001</v>
      </c>
      <c r="F86" s="522">
        <v>82.659636155502994</v>
      </c>
      <c r="G86" s="522">
        <v>82.659636155502994</v>
      </c>
      <c r="H86" s="524">
        <v>6.1547099999999997</v>
      </c>
      <c r="I86" s="522">
        <v>80.714699999999993</v>
      </c>
      <c r="J86" s="522">
        <v>-1.944936155503</v>
      </c>
      <c r="K86" s="523">
        <v>0.97647054540800005</v>
      </c>
    </row>
    <row r="87" spans="1:11" ht="14.4" customHeight="1" thickBot="1" x14ac:dyDescent="0.35">
      <c r="A87" s="536" t="s">
        <v>326</v>
      </c>
      <c r="B87" s="525">
        <v>2151.7487904407099</v>
      </c>
      <c r="C87" s="525">
        <v>3157.6251400000001</v>
      </c>
      <c r="D87" s="525">
        <v>1005.87634955929</v>
      </c>
      <c r="E87" s="526">
        <v>1.467469229692</v>
      </c>
      <c r="F87" s="525">
        <v>3208.5011234448898</v>
      </c>
      <c r="G87" s="525">
        <v>3208.5011234448898</v>
      </c>
      <c r="H87" s="527">
        <v>313.74100000000197</v>
      </c>
      <c r="I87" s="525">
        <v>2868.9929000000002</v>
      </c>
      <c r="J87" s="525">
        <v>-339.50822344488898</v>
      </c>
      <c r="K87" s="526">
        <v>0.89418478897599996</v>
      </c>
    </row>
    <row r="88" spans="1:11" ht="14.4" customHeight="1" thickBot="1" x14ac:dyDescent="0.35">
      <c r="A88" s="537" t="s">
        <v>327</v>
      </c>
      <c r="B88" s="522">
        <v>5.0000396989410003</v>
      </c>
      <c r="C88" s="522">
        <v>4.9406564584124654E-324</v>
      </c>
      <c r="D88" s="522">
        <v>-5.0000396989410003</v>
      </c>
      <c r="E88" s="523">
        <v>0</v>
      </c>
      <c r="F88" s="522">
        <v>31.040510161217998</v>
      </c>
      <c r="G88" s="522">
        <v>31.040510161217998</v>
      </c>
      <c r="H88" s="524">
        <v>0.79</v>
      </c>
      <c r="I88" s="522">
        <v>0.79</v>
      </c>
      <c r="J88" s="522">
        <v>-30.250510161217999</v>
      </c>
      <c r="K88" s="523">
        <v>2.5450612631E-2</v>
      </c>
    </row>
    <row r="89" spans="1:11" ht="14.4" customHeight="1" thickBot="1" x14ac:dyDescent="0.35">
      <c r="A89" s="537" t="s">
        <v>328</v>
      </c>
      <c r="B89" s="522">
        <v>187.09678873468499</v>
      </c>
      <c r="C89" s="522">
        <v>234.06544</v>
      </c>
      <c r="D89" s="522">
        <v>46.968651265314001</v>
      </c>
      <c r="E89" s="523">
        <v>1.251039323459</v>
      </c>
      <c r="F89" s="522">
        <v>215.77994544527101</v>
      </c>
      <c r="G89" s="522">
        <v>215.77994544527101</v>
      </c>
      <c r="H89" s="524">
        <v>22.104299999999999</v>
      </c>
      <c r="I89" s="522">
        <v>200.24388999999999</v>
      </c>
      <c r="J89" s="522">
        <v>-15.536055445271</v>
      </c>
      <c r="K89" s="523">
        <v>0.92800046633900002</v>
      </c>
    </row>
    <row r="90" spans="1:11" ht="14.4" customHeight="1" thickBot="1" x14ac:dyDescent="0.35">
      <c r="A90" s="537" t="s">
        <v>329</v>
      </c>
      <c r="B90" s="522">
        <v>3.999959759157</v>
      </c>
      <c r="C90" s="522">
        <v>3.22</v>
      </c>
      <c r="D90" s="522">
        <v>-0.779959759157</v>
      </c>
      <c r="E90" s="523">
        <v>0.80500809855</v>
      </c>
      <c r="F90" s="522">
        <v>3.9979378279689999</v>
      </c>
      <c r="G90" s="522">
        <v>3.9979378279689999</v>
      </c>
      <c r="H90" s="524">
        <v>4.9406564584124654E-324</v>
      </c>
      <c r="I90" s="522">
        <v>8.7874599999999994</v>
      </c>
      <c r="J90" s="522">
        <v>4.7895221720299999</v>
      </c>
      <c r="K90" s="523">
        <v>2.1979981625830001</v>
      </c>
    </row>
    <row r="91" spans="1:11" ht="14.4" customHeight="1" thickBot="1" x14ac:dyDescent="0.35">
      <c r="A91" s="537" t="s">
        <v>330</v>
      </c>
      <c r="B91" s="522">
        <v>4.9406564584124654E-324</v>
      </c>
      <c r="C91" s="522">
        <v>119.19119999999999</v>
      </c>
      <c r="D91" s="522">
        <v>119.19119999999999</v>
      </c>
      <c r="E91" s="529" t="s">
        <v>252</v>
      </c>
      <c r="F91" s="522">
        <v>139.62381114873301</v>
      </c>
      <c r="G91" s="522">
        <v>139.62381114873301</v>
      </c>
      <c r="H91" s="524">
        <v>4.9406564584124654E-324</v>
      </c>
      <c r="I91" s="522">
        <v>117.23560000000001</v>
      </c>
      <c r="J91" s="522">
        <v>-22.388211148732999</v>
      </c>
      <c r="K91" s="523">
        <v>0.83965334447899997</v>
      </c>
    </row>
    <row r="92" spans="1:11" ht="14.4" customHeight="1" thickBot="1" x14ac:dyDescent="0.35">
      <c r="A92" s="537" t="s">
        <v>331</v>
      </c>
      <c r="B92" s="522">
        <v>1955.6520022479201</v>
      </c>
      <c r="C92" s="522">
        <v>2801.1484999999998</v>
      </c>
      <c r="D92" s="522">
        <v>845.49649775207604</v>
      </c>
      <c r="E92" s="523">
        <v>1.432334841157</v>
      </c>
      <c r="F92" s="522">
        <v>2818.0589188617</v>
      </c>
      <c r="G92" s="522">
        <v>2818.0589188617</v>
      </c>
      <c r="H92" s="524">
        <v>290.84670000000102</v>
      </c>
      <c r="I92" s="522">
        <v>2541.93595</v>
      </c>
      <c r="J92" s="522">
        <v>-276.12296886169702</v>
      </c>
      <c r="K92" s="523">
        <v>0.902016609016</v>
      </c>
    </row>
    <row r="93" spans="1:11" ht="14.4" customHeight="1" thickBot="1" x14ac:dyDescent="0.35">
      <c r="A93" s="536" t="s">
        <v>332</v>
      </c>
      <c r="B93" s="525">
        <v>4.9406564584124654E-324</v>
      </c>
      <c r="C93" s="525">
        <v>25</v>
      </c>
      <c r="D93" s="525">
        <v>25</v>
      </c>
      <c r="E93" s="528" t="s">
        <v>252</v>
      </c>
      <c r="F93" s="525">
        <v>0</v>
      </c>
      <c r="G93" s="525">
        <v>0</v>
      </c>
      <c r="H93" s="527">
        <v>4.9406564584124654E-324</v>
      </c>
      <c r="I93" s="525">
        <v>5.9287877500949585E-323</v>
      </c>
      <c r="J93" s="525">
        <v>5.9287877500949585E-323</v>
      </c>
      <c r="K93" s="528" t="s">
        <v>246</v>
      </c>
    </row>
    <row r="94" spans="1:11" ht="14.4" customHeight="1" thickBot="1" x14ac:dyDescent="0.35">
      <c r="A94" s="537" t="s">
        <v>333</v>
      </c>
      <c r="B94" s="522">
        <v>4.9406564584124654E-324</v>
      </c>
      <c r="C94" s="522">
        <v>25</v>
      </c>
      <c r="D94" s="522">
        <v>25</v>
      </c>
      <c r="E94" s="529" t="s">
        <v>252</v>
      </c>
      <c r="F94" s="522">
        <v>0</v>
      </c>
      <c r="G94" s="522">
        <v>0</v>
      </c>
      <c r="H94" s="524">
        <v>4.9406564584124654E-324</v>
      </c>
      <c r="I94" s="522">
        <v>5.9287877500949585E-323</v>
      </c>
      <c r="J94" s="522">
        <v>5.9287877500949585E-323</v>
      </c>
      <c r="K94" s="529" t="s">
        <v>246</v>
      </c>
    </row>
    <row r="95" spans="1:11" ht="14.4" customHeight="1" thickBot="1" x14ac:dyDescent="0.35">
      <c r="A95" s="534" t="s">
        <v>64</v>
      </c>
      <c r="B95" s="522">
        <v>21928.998719629501</v>
      </c>
      <c r="C95" s="522">
        <v>23379.580190000001</v>
      </c>
      <c r="D95" s="522">
        <v>1450.58147037045</v>
      </c>
      <c r="E95" s="523">
        <v>1.0661490061129999</v>
      </c>
      <c r="F95" s="522">
        <v>21405.996255933402</v>
      </c>
      <c r="G95" s="522">
        <v>21405.996255933402</v>
      </c>
      <c r="H95" s="524">
        <v>2186.0788200000102</v>
      </c>
      <c r="I95" s="522">
        <v>23432.943650000001</v>
      </c>
      <c r="J95" s="522">
        <v>2026.9473940666001</v>
      </c>
      <c r="K95" s="523">
        <v>1.0946906357370001</v>
      </c>
    </row>
    <row r="96" spans="1:11" ht="14.4" customHeight="1" thickBot="1" x14ac:dyDescent="0.35">
      <c r="A96" s="539" t="s">
        <v>334</v>
      </c>
      <c r="B96" s="525">
        <v>16235.9991424117</v>
      </c>
      <c r="C96" s="525">
        <v>17359.241000000002</v>
      </c>
      <c r="D96" s="525">
        <v>1123.2418575883501</v>
      </c>
      <c r="E96" s="526">
        <v>1.0691821826129999</v>
      </c>
      <c r="F96" s="525">
        <v>15854.9999999994</v>
      </c>
      <c r="G96" s="525">
        <v>15854.9999999994</v>
      </c>
      <c r="H96" s="527">
        <v>1655.52700000001</v>
      </c>
      <c r="I96" s="525">
        <v>17401.559000000001</v>
      </c>
      <c r="J96" s="525">
        <v>1546.55900000057</v>
      </c>
      <c r="K96" s="526">
        <v>1.0975439293589999</v>
      </c>
    </row>
    <row r="97" spans="1:11" ht="14.4" customHeight="1" thickBot="1" x14ac:dyDescent="0.35">
      <c r="A97" s="536" t="s">
        <v>335</v>
      </c>
      <c r="B97" s="525">
        <v>16181.999025663101</v>
      </c>
      <c r="C97" s="525">
        <v>17345.379000000001</v>
      </c>
      <c r="D97" s="525">
        <v>1163.37997433693</v>
      </c>
      <c r="E97" s="526">
        <v>1.0718934646139999</v>
      </c>
      <c r="F97" s="525">
        <v>15854.9999999994</v>
      </c>
      <c r="G97" s="525">
        <v>15854.9999999994</v>
      </c>
      <c r="H97" s="527">
        <v>1655.52700000001</v>
      </c>
      <c r="I97" s="525">
        <v>17387.591</v>
      </c>
      <c r="J97" s="525">
        <v>1532.5910000005699</v>
      </c>
      <c r="K97" s="526">
        <v>1.0966629454429999</v>
      </c>
    </row>
    <row r="98" spans="1:11" ht="14.4" customHeight="1" thickBot="1" x14ac:dyDescent="0.35">
      <c r="A98" s="537" t="s">
        <v>336</v>
      </c>
      <c r="B98" s="522">
        <v>16181.999025663101</v>
      </c>
      <c r="C98" s="522">
        <v>17345.379000000001</v>
      </c>
      <c r="D98" s="522">
        <v>1163.37997433693</v>
      </c>
      <c r="E98" s="523">
        <v>1.0718934646139999</v>
      </c>
      <c r="F98" s="522">
        <v>15854.9999999994</v>
      </c>
      <c r="G98" s="522">
        <v>15854.9999999994</v>
      </c>
      <c r="H98" s="524">
        <v>1655.52700000001</v>
      </c>
      <c r="I98" s="522">
        <v>17387.591</v>
      </c>
      <c r="J98" s="522">
        <v>1532.5910000005699</v>
      </c>
      <c r="K98" s="523">
        <v>1.0966629454429999</v>
      </c>
    </row>
    <row r="99" spans="1:11" ht="14.4" customHeight="1" thickBot="1" x14ac:dyDescent="0.35">
      <c r="A99" s="536" t="s">
        <v>337</v>
      </c>
      <c r="B99" s="525">
        <v>4.9406564584124654E-324</v>
      </c>
      <c r="C99" s="525">
        <v>-0.89200000000000002</v>
      </c>
      <c r="D99" s="525">
        <v>-0.89200000000000002</v>
      </c>
      <c r="E99" s="528" t="s">
        <v>252</v>
      </c>
      <c r="F99" s="525">
        <v>0</v>
      </c>
      <c r="G99" s="525">
        <v>0</v>
      </c>
      <c r="H99" s="527">
        <v>4.9406564584124654E-324</v>
      </c>
      <c r="I99" s="525">
        <v>5.9287877500949585E-323</v>
      </c>
      <c r="J99" s="525">
        <v>5.9287877500949585E-323</v>
      </c>
      <c r="K99" s="528" t="s">
        <v>246</v>
      </c>
    </row>
    <row r="100" spans="1:11" ht="14.4" customHeight="1" thickBot="1" x14ac:dyDescent="0.35">
      <c r="A100" s="537" t="s">
        <v>338</v>
      </c>
      <c r="B100" s="522">
        <v>4.9406564584124654E-324</v>
      </c>
      <c r="C100" s="522">
        <v>-0.89200000000000002</v>
      </c>
      <c r="D100" s="522">
        <v>-0.89200000000000002</v>
      </c>
      <c r="E100" s="529" t="s">
        <v>252</v>
      </c>
      <c r="F100" s="522">
        <v>0</v>
      </c>
      <c r="G100" s="522">
        <v>0</v>
      </c>
      <c r="H100" s="524">
        <v>4.9406564584124654E-324</v>
      </c>
      <c r="I100" s="522">
        <v>5.9287877500949585E-323</v>
      </c>
      <c r="J100" s="522">
        <v>5.9287877500949585E-323</v>
      </c>
      <c r="K100" s="529" t="s">
        <v>246</v>
      </c>
    </row>
    <row r="101" spans="1:11" ht="14.4" customHeight="1" thickBot="1" x14ac:dyDescent="0.35">
      <c r="A101" s="536" t="s">
        <v>339</v>
      </c>
      <c r="B101" s="525">
        <v>54.000116748590003</v>
      </c>
      <c r="C101" s="525">
        <v>14.754</v>
      </c>
      <c r="D101" s="525">
        <v>-39.246116748589998</v>
      </c>
      <c r="E101" s="526">
        <v>0.27322163151399997</v>
      </c>
      <c r="F101" s="525">
        <v>0</v>
      </c>
      <c r="G101" s="525">
        <v>0</v>
      </c>
      <c r="H101" s="527">
        <v>4.9406564584124654E-324</v>
      </c>
      <c r="I101" s="525">
        <v>13.968</v>
      </c>
      <c r="J101" s="525">
        <v>13.968</v>
      </c>
      <c r="K101" s="528" t="s">
        <v>246</v>
      </c>
    </row>
    <row r="102" spans="1:11" ht="14.4" customHeight="1" thickBot="1" x14ac:dyDescent="0.35">
      <c r="A102" s="537" t="s">
        <v>340</v>
      </c>
      <c r="B102" s="522">
        <v>54.000116748590003</v>
      </c>
      <c r="C102" s="522">
        <v>14.754</v>
      </c>
      <c r="D102" s="522">
        <v>-39.246116748589998</v>
      </c>
      <c r="E102" s="523">
        <v>0.27322163151399997</v>
      </c>
      <c r="F102" s="522">
        <v>0</v>
      </c>
      <c r="G102" s="522">
        <v>0</v>
      </c>
      <c r="H102" s="524">
        <v>4.9406564584124654E-324</v>
      </c>
      <c r="I102" s="522">
        <v>13.968</v>
      </c>
      <c r="J102" s="522">
        <v>13.968</v>
      </c>
      <c r="K102" s="529" t="s">
        <v>246</v>
      </c>
    </row>
    <row r="103" spans="1:11" ht="14.4" customHeight="1" thickBot="1" x14ac:dyDescent="0.35">
      <c r="A103" s="535" t="s">
        <v>341</v>
      </c>
      <c r="B103" s="522">
        <v>5526.9996272129401</v>
      </c>
      <c r="C103" s="522">
        <v>5846.7464099999997</v>
      </c>
      <c r="D103" s="522">
        <v>319.74678278705801</v>
      </c>
      <c r="E103" s="523">
        <v>1.057851782947</v>
      </c>
      <c r="F103" s="522">
        <v>5391.9962559339701</v>
      </c>
      <c r="G103" s="522">
        <v>5391.9962559339701</v>
      </c>
      <c r="H103" s="524">
        <v>513.99723000000301</v>
      </c>
      <c r="I103" s="522">
        <v>5857.3696099999997</v>
      </c>
      <c r="J103" s="522">
        <v>465.37335406603103</v>
      </c>
      <c r="K103" s="523">
        <v>1.0863081745559999</v>
      </c>
    </row>
    <row r="104" spans="1:11" ht="14.4" customHeight="1" thickBot="1" x14ac:dyDescent="0.35">
      <c r="A104" s="536" t="s">
        <v>342</v>
      </c>
      <c r="B104" s="525">
        <v>1465.9998317304501</v>
      </c>
      <c r="C104" s="525">
        <v>1561.0820799999999</v>
      </c>
      <c r="D104" s="525">
        <v>95.082248269550007</v>
      </c>
      <c r="E104" s="526">
        <v>1.0648582941219999</v>
      </c>
      <c r="F104" s="525">
        <v>1426.99999289575</v>
      </c>
      <c r="G104" s="525">
        <v>1426.99999289575</v>
      </c>
      <c r="H104" s="527">
        <v>148.99898000000101</v>
      </c>
      <c r="I104" s="525">
        <v>1564.8815099999999</v>
      </c>
      <c r="J104" s="525">
        <v>137.88151710425501</v>
      </c>
      <c r="K104" s="526">
        <v>1.0966233481359999</v>
      </c>
    </row>
    <row r="105" spans="1:11" ht="14.4" customHeight="1" thickBot="1" x14ac:dyDescent="0.35">
      <c r="A105" s="537" t="s">
        <v>343</v>
      </c>
      <c r="B105" s="522">
        <v>1465.9998317304501</v>
      </c>
      <c r="C105" s="522">
        <v>1561.0820799999999</v>
      </c>
      <c r="D105" s="522">
        <v>95.082248269550007</v>
      </c>
      <c r="E105" s="523">
        <v>1.0648582941219999</v>
      </c>
      <c r="F105" s="522">
        <v>1426.99999289575</v>
      </c>
      <c r="G105" s="522">
        <v>1426.99999289575</v>
      </c>
      <c r="H105" s="524">
        <v>148.99898000000101</v>
      </c>
      <c r="I105" s="522">
        <v>1564.8815099999999</v>
      </c>
      <c r="J105" s="522">
        <v>137.88151710425501</v>
      </c>
      <c r="K105" s="523">
        <v>1.0966233481359999</v>
      </c>
    </row>
    <row r="106" spans="1:11" ht="14.4" customHeight="1" thickBot="1" x14ac:dyDescent="0.35">
      <c r="A106" s="536" t="s">
        <v>344</v>
      </c>
      <c r="B106" s="525">
        <v>4060.9997954824898</v>
      </c>
      <c r="C106" s="525">
        <v>4285.9683299999997</v>
      </c>
      <c r="D106" s="525">
        <v>224.968534517509</v>
      </c>
      <c r="E106" s="526">
        <v>1.055397327221</v>
      </c>
      <c r="F106" s="525">
        <v>3964.9962630382302</v>
      </c>
      <c r="G106" s="525">
        <v>3964.9962630382302</v>
      </c>
      <c r="H106" s="527">
        <v>364.99825000000197</v>
      </c>
      <c r="I106" s="525">
        <v>4292.4880999999996</v>
      </c>
      <c r="J106" s="525">
        <v>327.49183696177403</v>
      </c>
      <c r="K106" s="526">
        <v>1.08259574921</v>
      </c>
    </row>
    <row r="107" spans="1:11" ht="14.4" customHeight="1" thickBot="1" x14ac:dyDescent="0.35">
      <c r="A107" s="537" t="s">
        <v>345</v>
      </c>
      <c r="B107" s="522">
        <v>4060.9997954824898</v>
      </c>
      <c r="C107" s="522">
        <v>4285.9683299999997</v>
      </c>
      <c r="D107" s="522">
        <v>224.968534517509</v>
      </c>
      <c r="E107" s="523">
        <v>1.055397327221</v>
      </c>
      <c r="F107" s="522">
        <v>3964.9962630382302</v>
      </c>
      <c r="G107" s="522">
        <v>3964.9962630382302</v>
      </c>
      <c r="H107" s="524">
        <v>364.99825000000197</v>
      </c>
      <c r="I107" s="522">
        <v>4292.4880999999996</v>
      </c>
      <c r="J107" s="522">
        <v>327.49183696177403</v>
      </c>
      <c r="K107" s="523">
        <v>1.08259574921</v>
      </c>
    </row>
    <row r="108" spans="1:11" ht="14.4" customHeight="1" thickBot="1" x14ac:dyDescent="0.35">
      <c r="A108" s="536" t="s">
        <v>346</v>
      </c>
      <c r="B108" s="525">
        <v>4.9406564584124654E-324</v>
      </c>
      <c r="C108" s="525">
        <v>-8.1000000000000003E-2</v>
      </c>
      <c r="D108" s="525">
        <v>-8.1000000000000003E-2</v>
      </c>
      <c r="E108" s="528" t="s">
        <v>252</v>
      </c>
      <c r="F108" s="525">
        <v>0</v>
      </c>
      <c r="G108" s="525">
        <v>0</v>
      </c>
      <c r="H108" s="527">
        <v>4.9406564584124654E-324</v>
      </c>
      <c r="I108" s="525">
        <v>5.9287877500949585E-323</v>
      </c>
      <c r="J108" s="525">
        <v>5.9287877500949585E-323</v>
      </c>
      <c r="K108" s="528" t="s">
        <v>246</v>
      </c>
    </row>
    <row r="109" spans="1:11" ht="14.4" customHeight="1" thickBot="1" x14ac:dyDescent="0.35">
      <c r="A109" s="537" t="s">
        <v>347</v>
      </c>
      <c r="B109" s="522">
        <v>4.9406564584124654E-324</v>
      </c>
      <c r="C109" s="522">
        <v>-8.1000000000000003E-2</v>
      </c>
      <c r="D109" s="522">
        <v>-8.1000000000000003E-2</v>
      </c>
      <c r="E109" s="529" t="s">
        <v>252</v>
      </c>
      <c r="F109" s="522">
        <v>0</v>
      </c>
      <c r="G109" s="522">
        <v>0</v>
      </c>
      <c r="H109" s="524">
        <v>4.9406564584124654E-324</v>
      </c>
      <c r="I109" s="522">
        <v>5.9287877500949585E-323</v>
      </c>
      <c r="J109" s="522">
        <v>5.9287877500949585E-323</v>
      </c>
      <c r="K109" s="529" t="s">
        <v>246</v>
      </c>
    </row>
    <row r="110" spans="1:11" ht="14.4" customHeight="1" thickBot="1" x14ac:dyDescent="0.35">
      <c r="A110" s="536" t="s">
        <v>348</v>
      </c>
      <c r="B110" s="525">
        <v>4.9406564584124654E-324</v>
      </c>
      <c r="C110" s="525">
        <v>-0.223</v>
      </c>
      <c r="D110" s="525">
        <v>-0.223</v>
      </c>
      <c r="E110" s="528" t="s">
        <v>252</v>
      </c>
      <c r="F110" s="525">
        <v>0</v>
      </c>
      <c r="G110" s="525">
        <v>0</v>
      </c>
      <c r="H110" s="527">
        <v>4.9406564584124654E-324</v>
      </c>
      <c r="I110" s="525">
        <v>5.9287877500949585E-323</v>
      </c>
      <c r="J110" s="525">
        <v>5.9287877500949585E-323</v>
      </c>
      <c r="K110" s="528" t="s">
        <v>246</v>
      </c>
    </row>
    <row r="111" spans="1:11" ht="14.4" customHeight="1" thickBot="1" x14ac:dyDescent="0.35">
      <c r="A111" s="537" t="s">
        <v>349</v>
      </c>
      <c r="B111" s="522">
        <v>4.9406564584124654E-324</v>
      </c>
      <c r="C111" s="522">
        <v>-0.223</v>
      </c>
      <c r="D111" s="522">
        <v>-0.223</v>
      </c>
      <c r="E111" s="529" t="s">
        <v>252</v>
      </c>
      <c r="F111" s="522">
        <v>0</v>
      </c>
      <c r="G111" s="522">
        <v>0</v>
      </c>
      <c r="H111" s="524">
        <v>4.9406564584124654E-324</v>
      </c>
      <c r="I111" s="522">
        <v>5.9287877500949585E-323</v>
      </c>
      <c r="J111" s="522">
        <v>5.9287877500949585E-323</v>
      </c>
      <c r="K111" s="529" t="s">
        <v>246</v>
      </c>
    </row>
    <row r="112" spans="1:11" ht="14.4" customHeight="1" thickBot="1" x14ac:dyDescent="0.35">
      <c r="A112" s="535" t="s">
        <v>350</v>
      </c>
      <c r="B112" s="522">
        <v>165.99995000494999</v>
      </c>
      <c r="C112" s="522">
        <v>173.59278</v>
      </c>
      <c r="D112" s="522">
        <v>7.5928299950489997</v>
      </c>
      <c r="E112" s="523">
        <v>1.045739953504</v>
      </c>
      <c r="F112" s="522">
        <v>158.999999999994</v>
      </c>
      <c r="G112" s="522">
        <v>158.999999999994</v>
      </c>
      <c r="H112" s="524">
        <v>16.554590000000001</v>
      </c>
      <c r="I112" s="522">
        <v>174.01504</v>
      </c>
      <c r="J112" s="522">
        <v>15.015040000004999</v>
      </c>
      <c r="K112" s="523">
        <v>1.0944342138359999</v>
      </c>
    </row>
    <row r="113" spans="1:11" ht="14.4" customHeight="1" thickBot="1" x14ac:dyDescent="0.35">
      <c r="A113" s="536" t="s">
        <v>351</v>
      </c>
      <c r="B113" s="525">
        <v>165.99995000494999</v>
      </c>
      <c r="C113" s="525">
        <v>173.59278</v>
      </c>
      <c r="D113" s="525">
        <v>7.5928299950489997</v>
      </c>
      <c r="E113" s="526">
        <v>1.045739953504</v>
      </c>
      <c r="F113" s="525">
        <v>158.999999999994</v>
      </c>
      <c r="G113" s="525">
        <v>158.999999999994</v>
      </c>
      <c r="H113" s="527">
        <v>16.554590000000001</v>
      </c>
      <c r="I113" s="525">
        <v>174.01504</v>
      </c>
      <c r="J113" s="525">
        <v>15.015040000004999</v>
      </c>
      <c r="K113" s="526">
        <v>1.0944342138359999</v>
      </c>
    </row>
    <row r="114" spans="1:11" ht="14.4" customHeight="1" thickBot="1" x14ac:dyDescent="0.35">
      <c r="A114" s="537" t="s">
        <v>352</v>
      </c>
      <c r="B114" s="522">
        <v>165.99995000494999</v>
      </c>
      <c r="C114" s="522">
        <v>173.59278</v>
      </c>
      <c r="D114" s="522">
        <v>7.5928299950489997</v>
      </c>
      <c r="E114" s="523">
        <v>1.045739953504</v>
      </c>
      <c r="F114" s="522">
        <v>158.999999999994</v>
      </c>
      <c r="G114" s="522">
        <v>158.999999999994</v>
      </c>
      <c r="H114" s="524">
        <v>16.554590000000001</v>
      </c>
      <c r="I114" s="522">
        <v>174.01504</v>
      </c>
      <c r="J114" s="522">
        <v>15.015040000004999</v>
      </c>
      <c r="K114" s="523">
        <v>1.0944342138359999</v>
      </c>
    </row>
    <row r="115" spans="1:11" ht="14.4" customHeight="1" thickBot="1" x14ac:dyDescent="0.35">
      <c r="A115" s="534" t="s">
        <v>353</v>
      </c>
      <c r="B115" s="522">
        <v>4.9406564584124654E-324</v>
      </c>
      <c r="C115" s="522">
        <v>59.205100000000002</v>
      </c>
      <c r="D115" s="522">
        <v>59.205100000000002</v>
      </c>
      <c r="E115" s="529" t="s">
        <v>252</v>
      </c>
      <c r="F115" s="522">
        <v>0</v>
      </c>
      <c r="G115" s="522">
        <v>0</v>
      </c>
      <c r="H115" s="524">
        <v>4.9406564584124654E-324</v>
      </c>
      <c r="I115" s="522">
        <v>17.596499999999999</v>
      </c>
      <c r="J115" s="522">
        <v>17.596499999999999</v>
      </c>
      <c r="K115" s="529" t="s">
        <v>246</v>
      </c>
    </row>
    <row r="116" spans="1:11" ht="14.4" customHeight="1" thickBot="1" x14ac:dyDescent="0.35">
      <c r="A116" s="535" t="s">
        <v>354</v>
      </c>
      <c r="B116" s="522">
        <v>4.9406564584124654E-324</v>
      </c>
      <c r="C116" s="522">
        <v>0.47299999999999998</v>
      </c>
      <c r="D116" s="522">
        <v>0.47299999999999998</v>
      </c>
      <c r="E116" s="529" t="s">
        <v>252</v>
      </c>
      <c r="F116" s="522">
        <v>0</v>
      </c>
      <c r="G116" s="522">
        <v>0</v>
      </c>
      <c r="H116" s="524">
        <v>4.9406564584124654E-324</v>
      </c>
      <c r="I116" s="522">
        <v>5.9287877500949585E-323</v>
      </c>
      <c r="J116" s="522">
        <v>5.9287877500949585E-323</v>
      </c>
      <c r="K116" s="529" t="s">
        <v>246</v>
      </c>
    </row>
    <row r="117" spans="1:11" ht="14.4" customHeight="1" thickBot="1" x14ac:dyDescent="0.35">
      <c r="A117" s="536" t="s">
        <v>355</v>
      </c>
      <c r="B117" s="525">
        <v>4.9406564584124654E-324</v>
      </c>
      <c r="C117" s="525">
        <v>0.47299999999999998</v>
      </c>
      <c r="D117" s="525">
        <v>0.47299999999999998</v>
      </c>
      <c r="E117" s="528" t="s">
        <v>252</v>
      </c>
      <c r="F117" s="525">
        <v>0</v>
      </c>
      <c r="G117" s="525">
        <v>0</v>
      </c>
      <c r="H117" s="527">
        <v>4.9406564584124654E-324</v>
      </c>
      <c r="I117" s="525">
        <v>5.9287877500949585E-323</v>
      </c>
      <c r="J117" s="525">
        <v>5.9287877500949585E-323</v>
      </c>
      <c r="K117" s="528" t="s">
        <v>246</v>
      </c>
    </row>
    <row r="118" spans="1:11" ht="14.4" customHeight="1" thickBot="1" x14ac:dyDescent="0.35">
      <c r="A118" s="537" t="s">
        <v>356</v>
      </c>
      <c r="B118" s="522">
        <v>4.9406564584124654E-324</v>
      </c>
      <c r="C118" s="522">
        <v>0.47299999999999998</v>
      </c>
      <c r="D118" s="522">
        <v>0.47299999999999998</v>
      </c>
      <c r="E118" s="529" t="s">
        <v>252</v>
      </c>
      <c r="F118" s="522">
        <v>0</v>
      </c>
      <c r="G118" s="522">
        <v>0</v>
      </c>
      <c r="H118" s="524">
        <v>4.9406564584124654E-324</v>
      </c>
      <c r="I118" s="522">
        <v>5.9287877500949585E-323</v>
      </c>
      <c r="J118" s="522">
        <v>5.9287877500949585E-323</v>
      </c>
      <c r="K118" s="529" t="s">
        <v>246</v>
      </c>
    </row>
    <row r="119" spans="1:11" ht="14.4" customHeight="1" thickBot="1" x14ac:dyDescent="0.35">
      <c r="A119" s="535" t="s">
        <v>357</v>
      </c>
      <c r="B119" s="522">
        <v>4.9406564584124654E-324</v>
      </c>
      <c r="C119" s="522">
        <v>58.732100000000003</v>
      </c>
      <c r="D119" s="522">
        <v>58.732100000000003</v>
      </c>
      <c r="E119" s="529" t="s">
        <v>252</v>
      </c>
      <c r="F119" s="522">
        <v>0</v>
      </c>
      <c r="G119" s="522">
        <v>0</v>
      </c>
      <c r="H119" s="524">
        <v>4.9406564584124654E-324</v>
      </c>
      <c r="I119" s="522">
        <v>17.596499999999999</v>
      </c>
      <c r="J119" s="522">
        <v>17.596499999999999</v>
      </c>
      <c r="K119" s="529" t="s">
        <v>246</v>
      </c>
    </row>
    <row r="120" spans="1:11" ht="14.4" customHeight="1" thickBot="1" x14ac:dyDescent="0.35">
      <c r="A120" s="536" t="s">
        <v>358</v>
      </c>
      <c r="B120" s="525">
        <v>4.9406564584124654E-324</v>
      </c>
      <c r="C120" s="525">
        <v>58.332099999999997</v>
      </c>
      <c r="D120" s="525">
        <v>58.332099999999997</v>
      </c>
      <c r="E120" s="528" t="s">
        <v>252</v>
      </c>
      <c r="F120" s="525">
        <v>0</v>
      </c>
      <c r="G120" s="525">
        <v>0</v>
      </c>
      <c r="H120" s="527">
        <v>4.9406564584124654E-324</v>
      </c>
      <c r="I120" s="525">
        <v>16.796500000000002</v>
      </c>
      <c r="J120" s="525">
        <v>16.796500000000002</v>
      </c>
      <c r="K120" s="528" t="s">
        <v>246</v>
      </c>
    </row>
    <row r="121" spans="1:11" ht="14.4" customHeight="1" thickBot="1" x14ac:dyDescent="0.35">
      <c r="A121" s="537" t="s">
        <v>359</v>
      </c>
      <c r="B121" s="522">
        <v>4.9406564584124654E-324</v>
      </c>
      <c r="C121" s="522">
        <v>8.7820999999999998</v>
      </c>
      <c r="D121" s="522">
        <v>8.7820999999999998</v>
      </c>
      <c r="E121" s="529" t="s">
        <v>252</v>
      </c>
      <c r="F121" s="522">
        <v>0</v>
      </c>
      <c r="G121" s="522">
        <v>0</v>
      </c>
      <c r="H121" s="524">
        <v>4.9406564584124654E-324</v>
      </c>
      <c r="I121" s="522">
        <v>0.89649999999999996</v>
      </c>
      <c r="J121" s="522">
        <v>0.89649999999999996</v>
      </c>
      <c r="K121" s="529" t="s">
        <v>246</v>
      </c>
    </row>
    <row r="122" spans="1:11" ht="14.4" customHeight="1" thickBot="1" x14ac:dyDescent="0.35">
      <c r="A122" s="537" t="s">
        <v>360</v>
      </c>
      <c r="B122" s="522">
        <v>4.9406564584124654E-324</v>
      </c>
      <c r="C122" s="522">
        <v>37.1</v>
      </c>
      <c r="D122" s="522">
        <v>37.1</v>
      </c>
      <c r="E122" s="529" t="s">
        <v>252</v>
      </c>
      <c r="F122" s="522">
        <v>0</v>
      </c>
      <c r="G122" s="522">
        <v>0</v>
      </c>
      <c r="H122" s="524">
        <v>4.9406564584124654E-324</v>
      </c>
      <c r="I122" s="522">
        <v>7.9999999999989999</v>
      </c>
      <c r="J122" s="522">
        <v>7.9999999999989999</v>
      </c>
      <c r="K122" s="529" t="s">
        <v>246</v>
      </c>
    </row>
    <row r="123" spans="1:11" ht="14.4" customHeight="1" thickBot="1" x14ac:dyDescent="0.35">
      <c r="A123" s="537" t="s">
        <v>361</v>
      </c>
      <c r="B123" s="522">
        <v>4.9406564584124654E-324</v>
      </c>
      <c r="C123" s="522">
        <v>12.45</v>
      </c>
      <c r="D123" s="522">
        <v>12.45</v>
      </c>
      <c r="E123" s="529" t="s">
        <v>252</v>
      </c>
      <c r="F123" s="522">
        <v>0</v>
      </c>
      <c r="G123" s="522">
        <v>0</v>
      </c>
      <c r="H123" s="524">
        <v>4.9406564584124654E-324</v>
      </c>
      <c r="I123" s="522">
        <v>7.4</v>
      </c>
      <c r="J123" s="522">
        <v>7.4</v>
      </c>
      <c r="K123" s="529" t="s">
        <v>246</v>
      </c>
    </row>
    <row r="124" spans="1:11" ht="14.4" customHeight="1" thickBot="1" x14ac:dyDescent="0.35">
      <c r="A124" s="537" t="s">
        <v>362</v>
      </c>
      <c r="B124" s="522">
        <v>4.9406564584124654E-324</v>
      </c>
      <c r="C124" s="522">
        <v>4.9406564584124654E-324</v>
      </c>
      <c r="D124" s="522">
        <v>0</v>
      </c>
      <c r="E124" s="523">
        <v>1</v>
      </c>
      <c r="F124" s="522">
        <v>4.9406564584124654E-324</v>
      </c>
      <c r="G124" s="522">
        <v>0</v>
      </c>
      <c r="H124" s="524">
        <v>4.9406564584124654E-324</v>
      </c>
      <c r="I124" s="522">
        <v>0.49999999999900002</v>
      </c>
      <c r="J124" s="522">
        <v>0.49999999999900002</v>
      </c>
      <c r="K124" s="529" t="s">
        <v>252</v>
      </c>
    </row>
    <row r="125" spans="1:11" ht="14.4" customHeight="1" thickBot="1" x14ac:dyDescent="0.35">
      <c r="A125" s="540" t="s">
        <v>363</v>
      </c>
      <c r="B125" s="522">
        <v>4.9406564584124654E-324</v>
      </c>
      <c r="C125" s="522">
        <v>4.9406564584124654E-324</v>
      </c>
      <c r="D125" s="522">
        <v>0</v>
      </c>
      <c r="E125" s="523">
        <v>1</v>
      </c>
      <c r="F125" s="522">
        <v>4.9406564584124654E-324</v>
      </c>
      <c r="G125" s="522">
        <v>0</v>
      </c>
      <c r="H125" s="524">
        <v>4.9406564584124654E-324</v>
      </c>
      <c r="I125" s="522">
        <v>0.45</v>
      </c>
      <c r="J125" s="522">
        <v>0.45</v>
      </c>
      <c r="K125" s="529" t="s">
        <v>252</v>
      </c>
    </row>
    <row r="126" spans="1:11" ht="14.4" customHeight="1" thickBot="1" x14ac:dyDescent="0.35">
      <c r="A126" s="537" t="s">
        <v>364</v>
      </c>
      <c r="B126" s="522">
        <v>4.9406564584124654E-324</v>
      </c>
      <c r="C126" s="522">
        <v>4.9406564584124654E-324</v>
      </c>
      <c r="D126" s="522">
        <v>0</v>
      </c>
      <c r="E126" s="523">
        <v>1</v>
      </c>
      <c r="F126" s="522">
        <v>4.9406564584124654E-324</v>
      </c>
      <c r="G126" s="522">
        <v>0</v>
      </c>
      <c r="H126" s="524">
        <v>4.9406564584124654E-324</v>
      </c>
      <c r="I126" s="522">
        <v>0.45</v>
      </c>
      <c r="J126" s="522">
        <v>0.45</v>
      </c>
      <c r="K126" s="529" t="s">
        <v>252</v>
      </c>
    </row>
    <row r="127" spans="1:11" ht="14.4" customHeight="1" thickBot="1" x14ac:dyDescent="0.35">
      <c r="A127" s="540" t="s">
        <v>365</v>
      </c>
      <c r="B127" s="522">
        <v>4.9406564584124654E-324</v>
      </c>
      <c r="C127" s="522">
        <v>0.4</v>
      </c>
      <c r="D127" s="522">
        <v>0.4</v>
      </c>
      <c r="E127" s="529" t="s">
        <v>252</v>
      </c>
      <c r="F127" s="522">
        <v>0</v>
      </c>
      <c r="G127" s="522">
        <v>0</v>
      </c>
      <c r="H127" s="524">
        <v>4.9406564584124654E-324</v>
      </c>
      <c r="I127" s="522">
        <v>0.35</v>
      </c>
      <c r="J127" s="522">
        <v>0.35</v>
      </c>
      <c r="K127" s="529" t="s">
        <v>246</v>
      </c>
    </row>
    <row r="128" spans="1:11" ht="14.4" customHeight="1" thickBot="1" x14ac:dyDescent="0.35">
      <c r="A128" s="537" t="s">
        <v>366</v>
      </c>
      <c r="B128" s="522">
        <v>4.9406564584124654E-324</v>
      </c>
      <c r="C128" s="522">
        <v>0.4</v>
      </c>
      <c r="D128" s="522">
        <v>0.4</v>
      </c>
      <c r="E128" s="529" t="s">
        <v>252</v>
      </c>
      <c r="F128" s="522">
        <v>0</v>
      </c>
      <c r="G128" s="522">
        <v>0</v>
      </c>
      <c r="H128" s="524">
        <v>4.9406564584124654E-324</v>
      </c>
      <c r="I128" s="522">
        <v>0.35</v>
      </c>
      <c r="J128" s="522">
        <v>0.35</v>
      </c>
      <c r="K128" s="529" t="s">
        <v>246</v>
      </c>
    </row>
    <row r="129" spans="1:11" ht="14.4" customHeight="1" thickBot="1" x14ac:dyDescent="0.35">
      <c r="A129" s="534" t="s">
        <v>367</v>
      </c>
      <c r="B129" s="522">
        <v>15736.0290525154</v>
      </c>
      <c r="C129" s="522">
        <v>15964.81834</v>
      </c>
      <c r="D129" s="522">
        <v>228.78928748458901</v>
      </c>
      <c r="E129" s="523">
        <v>1.014539200882</v>
      </c>
      <c r="F129" s="522">
        <v>11851.9999999994</v>
      </c>
      <c r="G129" s="522">
        <v>11851.9999999994</v>
      </c>
      <c r="H129" s="524">
        <v>984.48900000000503</v>
      </c>
      <c r="I129" s="522">
        <v>11860.4</v>
      </c>
      <c r="J129" s="522">
        <v>8.4000000006519997</v>
      </c>
      <c r="K129" s="523">
        <v>1.00070874114</v>
      </c>
    </row>
    <row r="130" spans="1:11" ht="14.4" customHeight="1" thickBot="1" x14ac:dyDescent="0.35">
      <c r="A130" s="535" t="s">
        <v>368</v>
      </c>
      <c r="B130" s="522">
        <v>15731.999052758099</v>
      </c>
      <c r="C130" s="522">
        <v>15727.464</v>
      </c>
      <c r="D130" s="522">
        <v>-4.5350527580630002</v>
      </c>
      <c r="E130" s="523">
        <v>0.99971173067399999</v>
      </c>
      <c r="F130" s="522">
        <v>11851.9999999994</v>
      </c>
      <c r="G130" s="522">
        <v>11851.9999999994</v>
      </c>
      <c r="H130" s="524">
        <v>984.48900000000503</v>
      </c>
      <c r="I130" s="522">
        <v>11843.15</v>
      </c>
      <c r="J130" s="522">
        <v>-8.8499999993470002</v>
      </c>
      <c r="K130" s="523">
        <v>0.99925329058300005</v>
      </c>
    </row>
    <row r="131" spans="1:11" ht="14.4" customHeight="1" thickBot="1" x14ac:dyDescent="0.35">
      <c r="A131" s="536" t="s">
        <v>369</v>
      </c>
      <c r="B131" s="525">
        <v>15731.999052758099</v>
      </c>
      <c r="C131" s="525">
        <v>15727.464</v>
      </c>
      <c r="D131" s="525">
        <v>-4.5350527580630002</v>
      </c>
      <c r="E131" s="526">
        <v>0.99971173067399999</v>
      </c>
      <c r="F131" s="525">
        <v>11851.9999999994</v>
      </c>
      <c r="G131" s="525">
        <v>11851.9999999994</v>
      </c>
      <c r="H131" s="527">
        <v>984.48900000000503</v>
      </c>
      <c r="I131" s="525">
        <v>11843.15</v>
      </c>
      <c r="J131" s="525">
        <v>-8.8499999993470002</v>
      </c>
      <c r="K131" s="526">
        <v>0.99925329058300005</v>
      </c>
    </row>
    <row r="132" spans="1:11" ht="14.4" customHeight="1" thickBot="1" x14ac:dyDescent="0.35">
      <c r="A132" s="537" t="s">
        <v>370</v>
      </c>
      <c r="B132" s="522">
        <v>419.99985471132101</v>
      </c>
      <c r="C132" s="522">
        <v>417.28800000000001</v>
      </c>
      <c r="D132" s="522">
        <v>-2.7118547113210001</v>
      </c>
      <c r="E132" s="523">
        <v>0.99354320083400005</v>
      </c>
      <c r="F132" s="522">
        <v>245.99999999998701</v>
      </c>
      <c r="G132" s="522">
        <v>245.99999999998599</v>
      </c>
      <c r="H132" s="524">
        <v>21.05</v>
      </c>
      <c r="I132" s="522">
        <v>251.46199999999999</v>
      </c>
      <c r="J132" s="522">
        <v>5.462000000013</v>
      </c>
      <c r="K132" s="523">
        <v>1.0222032520319999</v>
      </c>
    </row>
    <row r="133" spans="1:11" ht="14.4" customHeight="1" thickBot="1" x14ac:dyDescent="0.35">
      <c r="A133" s="537" t="s">
        <v>371</v>
      </c>
      <c r="B133" s="522">
        <v>12786.9993100799</v>
      </c>
      <c r="C133" s="522">
        <v>12785.52</v>
      </c>
      <c r="D133" s="522">
        <v>-1.479310079932</v>
      </c>
      <c r="E133" s="523">
        <v>0.99988431139699996</v>
      </c>
      <c r="F133" s="522">
        <v>10327.9999999994</v>
      </c>
      <c r="G133" s="522">
        <v>10327.9999999994</v>
      </c>
      <c r="H133" s="524">
        <v>860.72900000000402</v>
      </c>
      <c r="I133" s="522">
        <v>10328.788</v>
      </c>
      <c r="J133" s="522">
        <v>0.78800000056700004</v>
      </c>
      <c r="K133" s="523">
        <v>1.000076297443</v>
      </c>
    </row>
    <row r="134" spans="1:11" ht="14.4" customHeight="1" thickBot="1" x14ac:dyDescent="0.35">
      <c r="A134" s="537" t="s">
        <v>372</v>
      </c>
      <c r="B134" s="522">
        <v>72.999955604587996</v>
      </c>
      <c r="C134" s="522">
        <v>72.936000000000007</v>
      </c>
      <c r="D134" s="522">
        <v>-6.3955604587000003E-2</v>
      </c>
      <c r="E134" s="523">
        <v>0.99912389529400003</v>
      </c>
      <c r="F134" s="522">
        <v>71.999999999996007</v>
      </c>
      <c r="G134" s="522">
        <v>71.999999999996007</v>
      </c>
      <c r="H134" s="524">
        <v>2.1659999999999999</v>
      </c>
      <c r="I134" s="522">
        <v>56.48</v>
      </c>
      <c r="J134" s="522">
        <v>-15.519999999995999</v>
      </c>
      <c r="K134" s="523">
        <v>0.78444444444399997</v>
      </c>
    </row>
    <row r="135" spans="1:11" ht="14.4" customHeight="1" thickBot="1" x14ac:dyDescent="0.35">
      <c r="A135" s="537" t="s">
        <v>373</v>
      </c>
      <c r="B135" s="522">
        <v>955.99998243813195</v>
      </c>
      <c r="C135" s="522">
        <v>956.1</v>
      </c>
      <c r="D135" s="522">
        <v>0.100017561867</v>
      </c>
      <c r="E135" s="523">
        <v>1.0001046208819999</v>
      </c>
      <c r="F135" s="522">
        <v>623.99999999996601</v>
      </c>
      <c r="G135" s="522">
        <v>623.99999999996601</v>
      </c>
      <c r="H135" s="524">
        <v>52.066000000000003</v>
      </c>
      <c r="I135" s="522">
        <v>624.67399999999998</v>
      </c>
      <c r="J135" s="522">
        <v>0.67400000003399996</v>
      </c>
      <c r="K135" s="523">
        <v>1.0010801282049999</v>
      </c>
    </row>
    <row r="136" spans="1:11" ht="14.4" customHeight="1" thickBot="1" x14ac:dyDescent="0.35">
      <c r="A136" s="537" t="s">
        <v>374</v>
      </c>
      <c r="B136" s="522">
        <v>1495.9999499241101</v>
      </c>
      <c r="C136" s="522">
        <v>1495.62</v>
      </c>
      <c r="D136" s="522">
        <v>-0.37994992410599998</v>
      </c>
      <c r="E136" s="523">
        <v>0.99974602276900004</v>
      </c>
      <c r="F136" s="522">
        <v>581.99999999996805</v>
      </c>
      <c r="G136" s="522">
        <v>581.99999999996805</v>
      </c>
      <c r="H136" s="524">
        <v>48.478000000000002</v>
      </c>
      <c r="I136" s="522">
        <v>581.74599999999998</v>
      </c>
      <c r="J136" s="522">
        <v>-0.25399999996700001</v>
      </c>
      <c r="K136" s="523">
        <v>0.99956357388299999</v>
      </c>
    </row>
    <row r="137" spans="1:11" ht="14.4" customHeight="1" thickBot="1" x14ac:dyDescent="0.35">
      <c r="A137" s="535" t="s">
        <v>375</v>
      </c>
      <c r="B137" s="522">
        <v>4.0299997573489996</v>
      </c>
      <c r="C137" s="522">
        <v>237.35434000000001</v>
      </c>
      <c r="D137" s="522">
        <v>233.324340242651</v>
      </c>
      <c r="E137" s="523">
        <v>58.896862107041997</v>
      </c>
      <c r="F137" s="522">
        <v>0</v>
      </c>
      <c r="G137" s="522">
        <v>0</v>
      </c>
      <c r="H137" s="524">
        <v>4.9406564584124654E-324</v>
      </c>
      <c r="I137" s="522">
        <v>17.25</v>
      </c>
      <c r="J137" s="522">
        <v>17.25</v>
      </c>
      <c r="K137" s="529" t="s">
        <v>246</v>
      </c>
    </row>
    <row r="138" spans="1:11" ht="14.4" customHeight="1" thickBot="1" x14ac:dyDescent="0.35">
      <c r="A138" s="536" t="s">
        <v>376</v>
      </c>
      <c r="B138" s="525">
        <v>4.0299997573489996</v>
      </c>
      <c r="C138" s="525">
        <v>165.36534</v>
      </c>
      <c r="D138" s="525">
        <v>161.335340242651</v>
      </c>
      <c r="E138" s="526">
        <v>41.033585597230001</v>
      </c>
      <c r="F138" s="525">
        <v>0</v>
      </c>
      <c r="G138" s="525">
        <v>0</v>
      </c>
      <c r="H138" s="527">
        <v>4.9406564584124654E-324</v>
      </c>
      <c r="I138" s="525">
        <v>5.9287877500949585E-323</v>
      </c>
      <c r="J138" s="525">
        <v>5.9287877500949585E-323</v>
      </c>
      <c r="K138" s="528" t="s">
        <v>246</v>
      </c>
    </row>
    <row r="139" spans="1:11" ht="14.4" customHeight="1" thickBot="1" x14ac:dyDescent="0.35">
      <c r="A139" s="537" t="s">
        <v>377</v>
      </c>
      <c r="B139" s="522">
        <v>4.0299997573489996</v>
      </c>
      <c r="C139" s="522">
        <v>165.36534</v>
      </c>
      <c r="D139" s="522">
        <v>161.335340242651</v>
      </c>
      <c r="E139" s="523">
        <v>41.033585597230001</v>
      </c>
      <c r="F139" s="522">
        <v>0</v>
      </c>
      <c r="G139" s="522">
        <v>0</v>
      </c>
      <c r="H139" s="524">
        <v>4.9406564584124654E-324</v>
      </c>
      <c r="I139" s="522">
        <v>5.9287877500949585E-323</v>
      </c>
      <c r="J139" s="522">
        <v>5.9287877500949585E-323</v>
      </c>
      <c r="K139" s="529" t="s">
        <v>246</v>
      </c>
    </row>
    <row r="140" spans="1:11" ht="14.4" customHeight="1" thickBot="1" x14ac:dyDescent="0.35">
      <c r="A140" s="536" t="s">
        <v>378</v>
      </c>
      <c r="B140" s="525">
        <v>4.9406564584124654E-324</v>
      </c>
      <c r="C140" s="525">
        <v>71.989000000000004</v>
      </c>
      <c r="D140" s="525">
        <v>71.989000000000004</v>
      </c>
      <c r="E140" s="528" t="s">
        <v>252</v>
      </c>
      <c r="F140" s="525">
        <v>0</v>
      </c>
      <c r="G140" s="525">
        <v>0</v>
      </c>
      <c r="H140" s="527">
        <v>4.9406564584124654E-324</v>
      </c>
      <c r="I140" s="525">
        <v>10.638</v>
      </c>
      <c r="J140" s="525">
        <v>10.638</v>
      </c>
      <c r="K140" s="528" t="s">
        <v>246</v>
      </c>
    </row>
    <row r="141" spans="1:11" ht="14.4" customHeight="1" thickBot="1" x14ac:dyDescent="0.35">
      <c r="A141" s="537" t="s">
        <v>379</v>
      </c>
      <c r="B141" s="522">
        <v>4.9406564584124654E-324</v>
      </c>
      <c r="C141" s="522">
        <v>71.989000000000004</v>
      </c>
      <c r="D141" s="522">
        <v>71.989000000000004</v>
      </c>
      <c r="E141" s="529" t="s">
        <v>252</v>
      </c>
      <c r="F141" s="522">
        <v>0</v>
      </c>
      <c r="G141" s="522">
        <v>0</v>
      </c>
      <c r="H141" s="524">
        <v>4.9406564584124654E-324</v>
      </c>
      <c r="I141" s="522">
        <v>10.638</v>
      </c>
      <c r="J141" s="522">
        <v>10.638</v>
      </c>
      <c r="K141" s="529" t="s">
        <v>246</v>
      </c>
    </row>
    <row r="142" spans="1:11" ht="14.4" customHeight="1" thickBot="1" x14ac:dyDescent="0.35">
      <c r="A142" s="536" t="s">
        <v>380</v>
      </c>
      <c r="B142" s="525">
        <v>4.9406564584124654E-324</v>
      </c>
      <c r="C142" s="525">
        <v>4.9406564584124654E-324</v>
      </c>
      <c r="D142" s="525">
        <v>0</v>
      </c>
      <c r="E142" s="526">
        <v>1</v>
      </c>
      <c r="F142" s="525">
        <v>4.9406564584124654E-324</v>
      </c>
      <c r="G142" s="525">
        <v>0</v>
      </c>
      <c r="H142" s="527">
        <v>4.9406564584124654E-324</v>
      </c>
      <c r="I142" s="525">
        <v>6.6120000000000001</v>
      </c>
      <c r="J142" s="525">
        <v>6.6120000000000001</v>
      </c>
      <c r="K142" s="528" t="s">
        <v>252</v>
      </c>
    </row>
    <row r="143" spans="1:11" ht="14.4" customHeight="1" thickBot="1" x14ac:dyDescent="0.35">
      <c r="A143" s="537" t="s">
        <v>381</v>
      </c>
      <c r="B143" s="522">
        <v>4.9406564584124654E-324</v>
      </c>
      <c r="C143" s="522">
        <v>4.9406564584124654E-324</v>
      </c>
      <c r="D143" s="522">
        <v>0</v>
      </c>
      <c r="E143" s="523">
        <v>1</v>
      </c>
      <c r="F143" s="522">
        <v>4.9406564584124654E-324</v>
      </c>
      <c r="G143" s="522">
        <v>0</v>
      </c>
      <c r="H143" s="524">
        <v>4.9406564584124654E-324</v>
      </c>
      <c r="I143" s="522">
        <v>6.6120000000000001</v>
      </c>
      <c r="J143" s="522">
        <v>6.6120000000000001</v>
      </c>
      <c r="K143" s="529" t="s">
        <v>252</v>
      </c>
    </row>
    <row r="144" spans="1:11" ht="14.4" customHeight="1" thickBot="1" x14ac:dyDescent="0.35">
      <c r="A144" s="533" t="s">
        <v>382</v>
      </c>
      <c r="B144" s="522">
        <v>132672.34759817299</v>
      </c>
      <c r="C144" s="522">
        <v>140004.961733776</v>
      </c>
      <c r="D144" s="522">
        <v>7332.6141356033904</v>
      </c>
      <c r="E144" s="523">
        <v>1.0552685941590001</v>
      </c>
      <c r="F144" s="522">
        <v>125183.52405601701</v>
      </c>
      <c r="G144" s="522">
        <v>125183.52405601701</v>
      </c>
      <c r="H144" s="524">
        <v>7557.7369799999997</v>
      </c>
      <c r="I144" s="522">
        <v>145039.21062</v>
      </c>
      <c r="J144" s="522">
        <v>19855.6865639834</v>
      </c>
      <c r="K144" s="523">
        <v>1.158612618662</v>
      </c>
    </row>
    <row r="145" spans="1:11" ht="14.4" customHeight="1" thickBot="1" x14ac:dyDescent="0.35">
      <c r="A145" s="534" t="s">
        <v>383</v>
      </c>
      <c r="B145" s="522">
        <v>131822.34758878799</v>
      </c>
      <c r="C145" s="522">
        <v>139360.37892205699</v>
      </c>
      <c r="D145" s="522">
        <v>7538.0313332686201</v>
      </c>
      <c r="E145" s="523">
        <v>1.0571832581580001</v>
      </c>
      <c r="F145" s="522">
        <v>124510.17657852201</v>
      </c>
      <c r="G145" s="522">
        <v>124510.17657852201</v>
      </c>
      <c r="H145" s="524">
        <v>7557.6959800000004</v>
      </c>
      <c r="I145" s="522">
        <v>143845.78276</v>
      </c>
      <c r="J145" s="522">
        <v>19335.606181477498</v>
      </c>
      <c r="K145" s="523">
        <v>1.15529338013</v>
      </c>
    </row>
    <row r="146" spans="1:11" ht="14.4" customHeight="1" thickBot="1" x14ac:dyDescent="0.35">
      <c r="A146" s="535" t="s">
        <v>384</v>
      </c>
      <c r="B146" s="522">
        <v>131822.34758878799</v>
      </c>
      <c r="C146" s="522">
        <v>139360.37892205699</v>
      </c>
      <c r="D146" s="522">
        <v>7538.0313332686201</v>
      </c>
      <c r="E146" s="523">
        <v>1.0571832581580001</v>
      </c>
      <c r="F146" s="522">
        <v>124510.17657852201</v>
      </c>
      <c r="G146" s="522">
        <v>124510.17657852201</v>
      </c>
      <c r="H146" s="524">
        <v>7557.6959800000004</v>
      </c>
      <c r="I146" s="522">
        <v>143845.78276</v>
      </c>
      <c r="J146" s="522">
        <v>19335.606181477498</v>
      </c>
      <c r="K146" s="523">
        <v>1.15529338013</v>
      </c>
    </row>
    <row r="147" spans="1:11" ht="14.4" customHeight="1" thickBot="1" x14ac:dyDescent="0.35">
      <c r="A147" s="536" t="s">
        <v>385</v>
      </c>
      <c r="B147" s="525">
        <v>0.33989001974700001</v>
      </c>
      <c r="C147" s="525">
        <v>32.813896995192998</v>
      </c>
      <c r="D147" s="525">
        <v>32.474006975446002</v>
      </c>
      <c r="E147" s="526">
        <v>96.542690543199996</v>
      </c>
      <c r="F147" s="525">
        <v>27.174233716435999</v>
      </c>
      <c r="G147" s="525">
        <v>27.174233716435999</v>
      </c>
      <c r="H147" s="527">
        <v>4.9406564584124654E-324</v>
      </c>
      <c r="I147" s="525">
        <v>32.859830000000002</v>
      </c>
      <c r="J147" s="525">
        <v>5.6855962835630001</v>
      </c>
      <c r="K147" s="526">
        <v>1.20922747419</v>
      </c>
    </row>
    <row r="148" spans="1:11" ht="14.4" customHeight="1" thickBot="1" x14ac:dyDescent="0.35">
      <c r="A148" s="537" t="s">
        <v>386</v>
      </c>
      <c r="B148" s="522">
        <v>4.9406564584124654E-324</v>
      </c>
      <c r="C148" s="522">
        <v>32.813896995192998</v>
      </c>
      <c r="D148" s="522">
        <v>32.813896995192998</v>
      </c>
      <c r="E148" s="529" t="s">
        <v>252</v>
      </c>
      <c r="F148" s="522">
        <v>27.174233716435999</v>
      </c>
      <c r="G148" s="522">
        <v>27.174233716435999</v>
      </c>
      <c r="H148" s="524">
        <v>4.9406564584124654E-324</v>
      </c>
      <c r="I148" s="522">
        <v>32.61533</v>
      </c>
      <c r="J148" s="522">
        <v>5.4410962835629997</v>
      </c>
      <c r="K148" s="523">
        <v>1.2002299803680001</v>
      </c>
    </row>
    <row r="149" spans="1:11" ht="14.4" customHeight="1" thickBot="1" x14ac:dyDescent="0.35">
      <c r="A149" s="537" t="s">
        <v>387</v>
      </c>
      <c r="B149" s="522">
        <v>0.33989001974700001</v>
      </c>
      <c r="C149" s="522">
        <v>4.9406564584124654E-324</v>
      </c>
      <c r="D149" s="522">
        <v>-0.33989001974700001</v>
      </c>
      <c r="E149" s="523">
        <v>1.4821969375237396E-323</v>
      </c>
      <c r="F149" s="522">
        <v>4.9406564584124654E-324</v>
      </c>
      <c r="G149" s="522">
        <v>0</v>
      </c>
      <c r="H149" s="524">
        <v>4.9406564584124654E-324</v>
      </c>
      <c r="I149" s="522">
        <v>0.2445</v>
      </c>
      <c r="J149" s="522">
        <v>0.2445</v>
      </c>
      <c r="K149" s="529" t="s">
        <v>252</v>
      </c>
    </row>
    <row r="150" spans="1:11" ht="14.4" customHeight="1" thickBot="1" x14ac:dyDescent="0.35">
      <c r="A150" s="536" t="s">
        <v>388</v>
      </c>
      <c r="B150" s="525">
        <v>159.999969295889</v>
      </c>
      <c r="C150" s="525">
        <v>178.58138457059599</v>
      </c>
      <c r="D150" s="525">
        <v>18.581415274706998</v>
      </c>
      <c r="E150" s="526">
        <v>1.1161338677529999</v>
      </c>
      <c r="F150" s="525">
        <v>189.002636188412</v>
      </c>
      <c r="G150" s="525">
        <v>189.002636188412</v>
      </c>
      <c r="H150" s="527">
        <v>0.16625000000000001</v>
      </c>
      <c r="I150" s="525">
        <v>108.65940000000001</v>
      </c>
      <c r="J150" s="525">
        <v>-80.343236188410998</v>
      </c>
      <c r="K150" s="526">
        <v>0.57490944143</v>
      </c>
    </row>
    <row r="151" spans="1:11" ht="14.4" customHeight="1" thickBot="1" x14ac:dyDescent="0.35">
      <c r="A151" s="537" t="s">
        <v>389</v>
      </c>
      <c r="B151" s="522">
        <v>138.00000801770599</v>
      </c>
      <c r="C151" s="522">
        <v>178.58138457059599</v>
      </c>
      <c r="D151" s="522">
        <v>40.581376552888997</v>
      </c>
      <c r="E151" s="523">
        <v>1.2940679289499999</v>
      </c>
      <c r="F151" s="522">
        <v>189.002636188412</v>
      </c>
      <c r="G151" s="522">
        <v>189.002636188412</v>
      </c>
      <c r="H151" s="524">
        <v>0.16625000000000001</v>
      </c>
      <c r="I151" s="522">
        <v>108.65940000000001</v>
      </c>
      <c r="J151" s="522">
        <v>-80.343236188410998</v>
      </c>
      <c r="K151" s="523">
        <v>0.57490944143</v>
      </c>
    </row>
    <row r="152" spans="1:11" ht="14.4" customHeight="1" thickBot="1" x14ac:dyDescent="0.35">
      <c r="A152" s="536" t="s">
        <v>390</v>
      </c>
      <c r="B152" s="525">
        <v>3945.0002292018198</v>
      </c>
      <c r="C152" s="525">
        <v>3342.3152905970301</v>
      </c>
      <c r="D152" s="525">
        <v>-602.68493860478202</v>
      </c>
      <c r="E152" s="526">
        <v>0.84722816132000001</v>
      </c>
      <c r="F152" s="525">
        <v>3540.0001157891602</v>
      </c>
      <c r="G152" s="525">
        <v>3540.0001157891602</v>
      </c>
      <c r="H152" s="527">
        <v>-310.18104</v>
      </c>
      <c r="I152" s="525">
        <v>3319.63</v>
      </c>
      <c r="J152" s="525">
        <v>-220.37011578916201</v>
      </c>
      <c r="K152" s="526">
        <v>0.93774855689699999</v>
      </c>
    </row>
    <row r="153" spans="1:11" ht="14.4" customHeight="1" thickBot="1" x14ac:dyDescent="0.35">
      <c r="A153" s="537" t="s">
        <v>391</v>
      </c>
      <c r="B153" s="522">
        <v>93.000005403236003</v>
      </c>
      <c r="C153" s="522">
        <v>6.4355394106899997</v>
      </c>
      <c r="D153" s="522">
        <v>-86.564465992546005</v>
      </c>
      <c r="E153" s="523">
        <v>6.9199344481E-2</v>
      </c>
      <c r="F153" s="522">
        <v>3.9998646890080001</v>
      </c>
      <c r="G153" s="522">
        <v>3.9998646890080001</v>
      </c>
      <c r="H153" s="524">
        <v>4.9406564584124654E-324</v>
      </c>
      <c r="I153" s="522">
        <v>0.29339999999999999</v>
      </c>
      <c r="J153" s="522">
        <v>-3.706464689008</v>
      </c>
      <c r="K153" s="523">
        <v>7.3352481349000007E-2</v>
      </c>
    </row>
    <row r="154" spans="1:11" ht="14.4" customHeight="1" thickBot="1" x14ac:dyDescent="0.35">
      <c r="A154" s="537" t="s">
        <v>392</v>
      </c>
      <c r="B154" s="522">
        <v>3800.00026077742</v>
      </c>
      <c r="C154" s="522">
        <v>3292.7677450402898</v>
      </c>
      <c r="D154" s="522">
        <v>-507.23251573712702</v>
      </c>
      <c r="E154" s="523">
        <v>0.86651776817600001</v>
      </c>
      <c r="F154" s="522">
        <v>3535.0000532324698</v>
      </c>
      <c r="G154" s="522">
        <v>3535.0000532324698</v>
      </c>
      <c r="H154" s="524">
        <v>-310.18104</v>
      </c>
      <c r="I154" s="522">
        <v>3304.1949500000001</v>
      </c>
      <c r="J154" s="522">
        <v>-230.805103232465</v>
      </c>
      <c r="K154" s="523">
        <v>0.93470859978499998</v>
      </c>
    </row>
    <row r="155" spans="1:11" ht="14.4" customHeight="1" thickBot="1" x14ac:dyDescent="0.35">
      <c r="A155" s="537" t="s">
        <v>393</v>
      </c>
      <c r="B155" s="522">
        <v>51.999963021162003</v>
      </c>
      <c r="C155" s="522">
        <v>43.112006146052998</v>
      </c>
      <c r="D155" s="522">
        <v>-8.8879568751079994</v>
      </c>
      <c r="E155" s="523">
        <v>0.82907763085300001</v>
      </c>
      <c r="F155" s="522">
        <v>1.000197867689</v>
      </c>
      <c r="G155" s="522">
        <v>1.000197867689</v>
      </c>
      <c r="H155" s="524">
        <v>4.9406564584124654E-324</v>
      </c>
      <c r="I155" s="522">
        <v>15.14165</v>
      </c>
      <c r="J155" s="522">
        <v>14.14145213231</v>
      </c>
      <c r="K155" s="523">
        <v>15.138654549407001</v>
      </c>
    </row>
    <row r="156" spans="1:11" ht="14.4" customHeight="1" thickBot="1" x14ac:dyDescent="0.35">
      <c r="A156" s="536" t="s">
        <v>394</v>
      </c>
      <c r="B156" s="525">
        <v>4.9406564584124654E-324</v>
      </c>
      <c r="C156" s="525">
        <v>4.9406564584124654E-324</v>
      </c>
      <c r="D156" s="525">
        <v>0</v>
      </c>
      <c r="E156" s="526">
        <v>1</v>
      </c>
      <c r="F156" s="525">
        <v>4.9406564584124654E-324</v>
      </c>
      <c r="G156" s="525">
        <v>0</v>
      </c>
      <c r="H156" s="527">
        <v>4.9406564584124654E-324</v>
      </c>
      <c r="I156" s="525">
        <v>-0.55632000000000004</v>
      </c>
      <c r="J156" s="525">
        <v>-0.55632000000000004</v>
      </c>
      <c r="K156" s="528" t="s">
        <v>252</v>
      </c>
    </row>
    <row r="157" spans="1:11" ht="14.4" customHeight="1" thickBot="1" x14ac:dyDescent="0.35">
      <c r="A157" s="537" t="s">
        <v>395</v>
      </c>
      <c r="B157" s="522">
        <v>4.9406564584124654E-324</v>
      </c>
      <c r="C157" s="522">
        <v>4.9406564584124654E-324</v>
      </c>
      <c r="D157" s="522">
        <v>0</v>
      </c>
      <c r="E157" s="523">
        <v>1</v>
      </c>
      <c r="F157" s="522">
        <v>4.9406564584124654E-324</v>
      </c>
      <c r="G157" s="522">
        <v>0</v>
      </c>
      <c r="H157" s="524">
        <v>4.9406564584124654E-324</v>
      </c>
      <c r="I157" s="522">
        <v>-0.55632000000000004</v>
      </c>
      <c r="J157" s="522">
        <v>-0.55632000000000004</v>
      </c>
      <c r="K157" s="529" t="s">
        <v>252</v>
      </c>
    </row>
    <row r="158" spans="1:11" ht="14.4" customHeight="1" thickBot="1" x14ac:dyDescent="0.35">
      <c r="A158" s="536" t="s">
        <v>396</v>
      </c>
      <c r="B158" s="525">
        <v>127717.00750027099</v>
      </c>
      <c r="C158" s="525">
        <v>135789.333720063</v>
      </c>
      <c r="D158" s="525">
        <v>8072.3262197920703</v>
      </c>
      <c r="E158" s="526">
        <v>1.0632047867209999</v>
      </c>
      <c r="F158" s="525">
        <v>120753.999592828</v>
      </c>
      <c r="G158" s="525">
        <v>120753.999592828</v>
      </c>
      <c r="H158" s="527">
        <v>7867.7107699999997</v>
      </c>
      <c r="I158" s="525">
        <v>136368.04042999999</v>
      </c>
      <c r="J158" s="525">
        <v>15614.0408371716</v>
      </c>
      <c r="K158" s="526">
        <v>1.1293045438639999</v>
      </c>
    </row>
    <row r="159" spans="1:11" ht="14.4" customHeight="1" thickBot="1" x14ac:dyDescent="0.35">
      <c r="A159" s="537" t="s">
        <v>397</v>
      </c>
      <c r="B159" s="522">
        <v>61661.003622462202</v>
      </c>
      <c r="C159" s="522">
        <v>67724.025879244</v>
      </c>
      <c r="D159" s="522">
        <v>6063.02225678183</v>
      </c>
      <c r="E159" s="523">
        <v>1.0983283096380001</v>
      </c>
      <c r="F159" s="522">
        <v>49831.999849768799</v>
      </c>
      <c r="G159" s="522">
        <v>49831.999849768799</v>
      </c>
      <c r="H159" s="524">
        <v>3719.0021999999999</v>
      </c>
      <c r="I159" s="522">
        <v>67510.376560000004</v>
      </c>
      <c r="J159" s="522">
        <v>17678.376710231201</v>
      </c>
      <c r="K159" s="523">
        <v>1.3547595272820001</v>
      </c>
    </row>
    <row r="160" spans="1:11" ht="14.4" customHeight="1" thickBot="1" x14ac:dyDescent="0.35">
      <c r="A160" s="537" t="s">
        <v>398</v>
      </c>
      <c r="B160" s="522">
        <v>64263.0037336366</v>
      </c>
      <c r="C160" s="522">
        <v>68065.307840818903</v>
      </c>
      <c r="D160" s="522">
        <v>3802.30410718231</v>
      </c>
      <c r="E160" s="523">
        <v>1.0591678553170001</v>
      </c>
      <c r="F160" s="522">
        <v>70921.999743059598</v>
      </c>
      <c r="G160" s="522">
        <v>70921.999743059598</v>
      </c>
      <c r="H160" s="524">
        <v>4148.7085699999998</v>
      </c>
      <c r="I160" s="522">
        <v>68411.869869999995</v>
      </c>
      <c r="J160" s="522">
        <v>-2510.1298730596</v>
      </c>
      <c r="K160" s="523">
        <v>0.96460717573999999</v>
      </c>
    </row>
    <row r="161" spans="1:11" ht="14.4" customHeight="1" thickBot="1" x14ac:dyDescent="0.35">
      <c r="A161" s="537" t="s">
        <v>399</v>
      </c>
      <c r="B161" s="522">
        <v>4.9406564584124654E-324</v>
      </c>
      <c r="C161" s="522">
        <v>4.9406564584124654E-324</v>
      </c>
      <c r="D161" s="522">
        <v>0</v>
      </c>
      <c r="E161" s="523">
        <v>1</v>
      </c>
      <c r="F161" s="522">
        <v>4.9406564584124654E-324</v>
      </c>
      <c r="G161" s="522">
        <v>0</v>
      </c>
      <c r="H161" s="524">
        <v>4.9406564584124654E-324</v>
      </c>
      <c r="I161" s="522">
        <v>445.79399999999998</v>
      </c>
      <c r="J161" s="522">
        <v>445.79399999999998</v>
      </c>
      <c r="K161" s="529" t="s">
        <v>252</v>
      </c>
    </row>
    <row r="162" spans="1:11" ht="14.4" customHeight="1" thickBot="1" x14ac:dyDescent="0.35">
      <c r="A162" s="536" t="s">
        <v>400</v>
      </c>
      <c r="B162" s="525">
        <v>4.9406564584124654E-324</v>
      </c>
      <c r="C162" s="525">
        <v>17.334629831186</v>
      </c>
      <c r="D162" s="525">
        <v>17.334629831186</v>
      </c>
      <c r="E162" s="528" t="s">
        <v>252</v>
      </c>
      <c r="F162" s="525">
        <v>0</v>
      </c>
      <c r="G162" s="525">
        <v>0</v>
      </c>
      <c r="H162" s="527">
        <v>4.9406564584124654E-324</v>
      </c>
      <c r="I162" s="525">
        <v>4017.1494200000002</v>
      </c>
      <c r="J162" s="525">
        <v>4017.1494200000002</v>
      </c>
      <c r="K162" s="528" t="s">
        <v>246</v>
      </c>
    </row>
    <row r="163" spans="1:11" ht="14.4" customHeight="1" thickBot="1" x14ac:dyDescent="0.35">
      <c r="A163" s="537" t="s">
        <v>401</v>
      </c>
      <c r="B163" s="522">
        <v>4.9406564584124654E-324</v>
      </c>
      <c r="C163" s="522">
        <v>4.9406564584124654E-324</v>
      </c>
      <c r="D163" s="522">
        <v>0</v>
      </c>
      <c r="E163" s="523">
        <v>1</v>
      </c>
      <c r="F163" s="522">
        <v>4.9406564584124654E-324</v>
      </c>
      <c r="G163" s="522">
        <v>0</v>
      </c>
      <c r="H163" s="524">
        <v>4.9406564584124654E-324</v>
      </c>
      <c r="I163" s="522">
        <v>2574.2133100000001</v>
      </c>
      <c r="J163" s="522">
        <v>2574.2133100000001</v>
      </c>
      <c r="K163" s="529" t="s">
        <v>252</v>
      </c>
    </row>
    <row r="164" spans="1:11" ht="14.4" customHeight="1" thickBot="1" x14ac:dyDescent="0.35">
      <c r="A164" s="537" t="s">
        <v>402</v>
      </c>
      <c r="B164" s="522">
        <v>4.9406564584124654E-324</v>
      </c>
      <c r="C164" s="522">
        <v>17.334629831186</v>
      </c>
      <c r="D164" s="522">
        <v>17.334629831186</v>
      </c>
      <c r="E164" s="529" t="s">
        <v>252</v>
      </c>
      <c r="F164" s="522">
        <v>0</v>
      </c>
      <c r="G164" s="522">
        <v>0</v>
      </c>
      <c r="H164" s="524">
        <v>4.9406564584124654E-324</v>
      </c>
      <c r="I164" s="522">
        <v>1442.9361100000001</v>
      </c>
      <c r="J164" s="522">
        <v>1442.9361100000001</v>
      </c>
      <c r="K164" s="529" t="s">
        <v>246</v>
      </c>
    </row>
    <row r="165" spans="1:11" ht="14.4" customHeight="1" thickBot="1" x14ac:dyDescent="0.35">
      <c r="A165" s="534" t="s">
        <v>403</v>
      </c>
      <c r="B165" s="522">
        <v>664.99995863604295</v>
      </c>
      <c r="C165" s="522">
        <v>459.283828687268</v>
      </c>
      <c r="D165" s="522">
        <v>-205.71612994877501</v>
      </c>
      <c r="E165" s="523">
        <v>0.69065241692500001</v>
      </c>
      <c r="F165" s="522">
        <v>552.347477494087</v>
      </c>
      <c r="G165" s="522">
        <v>552.347477494087</v>
      </c>
      <c r="H165" s="524">
        <v>4.1000000000000002E-2</v>
      </c>
      <c r="I165" s="522">
        <v>1072.8548599999999</v>
      </c>
      <c r="J165" s="522">
        <v>520.50738250591303</v>
      </c>
      <c r="K165" s="523">
        <v>1.9423549553749999</v>
      </c>
    </row>
    <row r="166" spans="1:11" ht="14.4" customHeight="1" thickBot="1" x14ac:dyDescent="0.35">
      <c r="A166" s="535" t="s">
        <v>404</v>
      </c>
      <c r="B166" s="522">
        <v>664.99995863604295</v>
      </c>
      <c r="C166" s="522">
        <v>454.438199115879</v>
      </c>
      <c r="D166" s="522">
        <v>-210.561759520164</v>
      </c>
      <c r="E166" s="523">
        <v>0.68336575546199996</v>
      </c>
      <c r="F166" s="522">
        <v>548.45610789840202</v>
      </c>
      <c r="G166" s="522">
        <v>548.45610789840202</v>
      </c>
      <c r="H166" s="524">
        <v>4.9406564584124654E-324</v>
      </c>
      <c r="I166" s="522">
        <v>1062.6614500000001</v>
      </c>
      <c r="J166" s="522">
        <v>514.20534210159701</v>
      </c>
      <c r="K166" s="523">
        <v>1.9375505800670001</v>
      </c>
    </row>
    <row r="167" spans="1:11" ht="14.4" customHeight="1" thickBot="1" x14ac:dyDescent="0.35">
      <c r="A167" s="536" t="s">
        <v>405</v>
      </c>
      <c r="B167" s="525">
        <v>664.99995863604295</v>
      </c>
      <c r="C167" s="525">
        <v>454.438199115879</v>
      </c>
      <c r="D167" s="525">
        <v>-210.561759520164</v>
      </c>
      <c r="E167" s="526">
        <v>0.68336575546199996</v>
      </c>
      <c r="F167" s="525">
        <v>548.45610789840202</v>
      </c>
      <c r="G167" s="525">
        <v>548.45610789840202</v>
      </c>
      <c r="H167" s="527">
        <v>4.9406564584124654E-324</v>
      </c>
      <c r="I167" s="525">
        <v>1062.6614500000001</v>
      </c>
      <c r="J167" s="525">
        <v>514.20534210159701</v>
      </c>
      <c r="K167" s="526">
        <v>1.9375505800670001</v>
      </c>
    </row>
    <row r="168" spans="1:11" ht="14.4" customHeight="1" thickBot="1" x14ac:dyDescent="0.35">
      <c r="A168" s="537" t="s">
        <v>406</v>
      </c>
      <c r="B168" s="522">
        <v>4.9406564584124654E-324</v>
      </c>
      <c r="C168" s="522">
        <v>247.89585776690299</v>
      </c>
      <c r="D168" s="522">
        <v>247.89585776690299</v>
      </c>
      <c r="E168" s="529" t="s">
        <v>252</v>
      </c>
      <c r="F168" s="522">
        <v>0</v>
      </c>
      <c r="G168" s="522">
        <v>0</v>
      </c>
      <c r="H168" s="524">
        <v>4.9406564584124654E-324</v>
      </c>
      <c r="I168" s="522">
        <v>547.85177999999996</v>
      </c>
      <c r="J168" s="522">
        <v>547.85177999999996</v>
      </c>
      <c r="K168" s="529" t="s">
        <v>246</v>
      </c>
    </row>
    <row r="169" spans="1:11" ht="14.4" customHeight="1" thickBot="1" x14ac:dyDescent="0.35">
      <c r="A169" s="537" t="s">
        <v>407</v>
      </c>
      <c r="B169" s="522">
        <v>4.9406564584124654E-324</v>
      </c>
      <c r="C169" s="522">
        <v>37.772796541101002</v>
      </c>
      <c r="D169" s="522">
        <v>37.772796541101002</v>
      </c>
      <c r="E169" s="529" t="s">
        <v>252</v>
      </c>
      <c r="F169" s="522">
        <v>0</v>
      </c>
      <c r="G169" s="522">
        <v>0</v>
      </c>
      <c r="H169" s="524">
        <v>4.9406564584124654E-324</v>
      </c>
      <c r="I169" s="522">
        <v>178.75926000000001</v>
      </c>
      <c r="J169" s="522">
        <v>178.75926000000001</v>
      </c>
      <c r="K169" s="529" t="s">
        <v>246</v>
      </c>
    </row>
    <row r="170" spans="1:11" ht="14.4" customHeight="1" thickBot="1" x14ac:dyDescent="0.35">
      <c r="A170" s="537" t="s">
        <v>408</v>
      </c>
      <c r="B170" s="522">
        <v>4.9406564584124654E-324</v>
      </c>
      <c r="C170" s="522">
        <v>125.412828515802</v>
      </c>
      <c r="D170" s="522">
        <v>125.412828515802</v>
      </c>
      <c r="E170" s="529" t="s">
        <v>252</v>
      </c>
      <c r="F170" s="522">
        <v>0</v>
      </c>
      <c r="G170" s="522">
        <v>0</v>
      </c>
      <c r="H170" s="524">
        <v>4.9406564584124654E-324</v>
      </c>
      <c r="I170" s="522">
        <v>296.00889999999998</v>
      </c>
      <c r="J170" s="522">
        <v>296.00889999999998</v>
      </c>
      <c r="K170" s="529" t="s">
        <v>246</v>
      </c>
    </row>
    <row r="171" spans="1:11" ht="14.4" customHeight="1" thickBot="1" x14ac:dyDescent="0.35">
      <c r="A171" s="537" t="s">
        <v>409</v>
      </c>
      <c r="B171" s="522">
        <v>4.9406564584124654E-324</v>
      </c>
      <c r="C171" s="522">
        <v>43.356716292070999</v>
      </c>
      <c r="D171" s="522">
        <v>43.356716292070999</v>
      </c>
      <c r="E171" s="529" t="s">
        <v>252</v>
      </c>
      <c r="F171" s="522">
        <v>0</v>
      </c>
      <c r="G171" s="522">
        <v>0</v>
      </c>
      <c r="H171" s="524">
        <v>4.9406564584124654E-324</v>
      </c>
      <c r="I171" s="522">
        <v>40.041510000000002</v>
      </c>
      <c r="J171" s="522">
        <v>40.041510000000002</v>
      </c>
      <c r="K171" s="529" t="s">
        <v>246</v>
      </c>
    </row>
    <row r="172" spans="1:11" ht="14.4" customHeight="1" thickBot="1" x14ac:dyDescent="0.35">
      <c r="A172" s="539" t="s">
        <v>410</v>
      </c>
      <c r="B172" s="525">
        <v>4.9406564584124654E-324</v>
      </c>
      <c r="C172" s="525">
        <v>4.8456295713889999</v>
      </c>
      <c r="D172" s="525">
        <v>4.8456295713889999</v>
      </c>
      <c r="E172" s="528" t="s">
        <v>252</v>
      </c>
      <c r="F172" s="525">
        <v>3.891369595684</v>
      </c>
      <c r="G172" s="525">
        <v>3.891369595684</v>
      </c>
      <c r="H172" s="527">
        <v>4.1000000000000002E-2</v>
      </c>
      <c r="I172" s="525">
        <v>10.19341</v>
      </c>
      <c r="J172" s="525">
        <v>6.302040404315</v>
      </c>
      <c r="K172" s="526">
        <v>2.6194916081219999</v>
      </c>
    </row>
    <row r="173" spans="1:11" ht="14.4" customHeight="1" thickBot="1" x14ac:dyDescent="0.35">
      <c r="A173" s="536" t="s">
        <v>411</v>
      </c>
      <c r="B173" s="525">
        <v>4.9406564584124654E-324</v>
      </c>
      <c r="C173" s="525">
        <v>2.4999997699999999E-4</v>
      </c>
      <c r="D173" s="525">
        <v>2.4999997699999999E-4</v>
      </c>
      <c r="E173" s="528" t="s">
        <v>252</v>
      </c>
      <c r="F173" s="525">
        <v>0</v>
      </c>
      <c r="G173" s="525">
        <v>0</v>
      </c>
      <c r="H173" s="527">
        <v>4.9406564584124654E-324</v>
      </c>
      <c r="I173" s="525">
        <v>-3.5E-4</v>
      </c>
      <c r="J173" s="525">
        <v>-3.5E-4</v>
      </c>
      <c r="K173" s="528" t="s">
        <v>246</v>
      </c>
    </row>
    <row r="174" spans="1:11" ht="14.4" customHeight="1" thickBot="1" x14ac:dyDescent="0.35">
      <c r="A174" s="537" t="s">
        <v>412</v>
      </c>
      <c r="B174" s="522">
        <v>4.9406564584124654E-324</v>
      </c>
      <c r="C174" s="522">
        <v>2.4999997699999999E-4</v>
      </c>
      <c r="D174" s="522">
        <v>2.4999997699999999E-4</v>
      </c>
      <c r="E174" s="529" t="s">
        <v>252</v>
      </c>
      <c r="F174" s="522">
        <v>0</v>
      </c>
      <c r="G174" s="522">
        <v>0</v>
      </c>
      <c r="H174" s="524">
        <v>4.9406564584124654E-324</v>
      </c>
      <c r="I174" s="522">
        <v>-3.5E-4</v>
      </c>
      <c r="J174" s="522">
        <v>-3.5E-4</v>
      </c>
      <c r="K174" s="529" t="s">
        <v>246</v>
      </c>
    </row>
    <row r="175" spans="1:11" ht="14.4" customHeight="1" thickBot="1" x14ac:dyDescent="0.35">
      <c r="A175" s="536" t="s">
        <v>413</v>
      </c>
      <c r="B175" s="525">
        <v>4.9406564584124654E-324</v>
      </c>
      <c r="C175" s="525">
        <v>4.8453795714119998</v>
      </c>
      <c r="D175" s="525">
        <v>4.8453795714119998</v>
      </c>
      <c r="E175" s="528" t="s">
        <v>252</v>
      </c>
      <c r="F175" s="525">
        <v>3.891369595684</v>
      </c>
      <c r="G175" s="525">
        <v>3.891369595684</v>
      </c>
      <c r="H175" s="527">
        <v>4.1000000000000002E-2</v>
      </c>
      <c r="I175" s="525">
        <v>10.193759999999999</v>
      </c>
      <c r="J175" s="525">
        <v>6.3023904043150001</v>
      </c>
      <c r="K175" s="526">
        <v>2.6195815507479998</v>
      </c>
    </row>
    <row r="176" spans="1:11" ht="14.4" customHeight="1" thickBot="1" x14ac:dyDescent="0.35">
      <c r="A176" s="537" t="s">
        <v>414</v>
      </c>
      <c r="B176" s="522">
        <v>4.9406564584124654E-324</v>
      </c>
      <c r="C176" s="522">
        <v>0.76199994533199999</v>
      </c>
      <c r="D176" s="522">
        <v>0.76199994533199999</v>
      </c>
      <c r="E176" s="529" t="s">
        <v>252</v>
      </c>
      <c r="F176" s="522">
        <v>0</v>
      </c>
      <c r="G176" s="522">
        <v>0</v>
      </c>
      <c r="H176" s="524">
        <v>4.1000000000000002E-2</v>
      </c>
      <c r="I176" s="522">
        <v>0.48299999999999998</v>
      </c>
      <c r="J176" s="522">
        <v>0.48299999999999998</v>
      </c>
      <c r="K176" s="529" t="s">
        <v>246</v>
      </c>
    </row>
    <row r="177" spans="1:11" ht="14.4" customHeight="1" thickBot="1" x14ac:dyDescent="0.35">
      <c r="A177" s="537" t="s">
        <v>415</v>
      </c>
      <c r="B177" s="522">
        <v>4.9406564584124654E-324</v>
      </c>
      <c r="C177" s="522">
        <v>4.0833796260800002</v>
      </c>
      <c r="D177" s="522">
        <v>4.0833796260800002</v>
      </c>
      <c r="E177" s="529" t="s">
        <v>252</v>
      </c>
      <c r="F177" s="522">
        <v>3.891369595684</v>
      </c>
      <c r="G177" s="522">
        <v>3.891369595684</v>
      </c>
      <c r="H177" s="524">
        <v>4.9406564584124654E-324</v>
      </c>
      <c r="I177" s="522">
        <v>9.7107600000000005</v>
      </c>
      <c r="J177" s="522">
        <v>5.8193904043150004</v>
      </c>
      <c r="K177" s="523">
        <v>2.4954607269300002</v>
      </c>
    </row>
    <row r="178" spans="1:11" ht="14.4" customHeight="1" thickBot="1" x14ac:dyDescent="0.35">
      <c r="A178" s="534" t="s">
        <v>416</v>
      </c>
      <c r="B178" s="522">
        <v>185.00005074837699</v>
      </c>
      <c r="C178" s="522">
        <v>185.29898303195799</v>
      </c>
      <c r="D178" s="522">
        <v>0.29893228358099999</v>
      </c>
      <c r="E178" s="523">
        <v>1.0016158497380001</v>
      </c>
      <c r="F178" s="522">
        <v>120.99999999999901</v>
      </c>
      <c r="G178" s="522">
        <v>120.99999999999901</v>
      </c>
      <c r="H178" s="524">
        <v>4.9406564584124654E-324</v>
      </c>
      <c r="I178" s="522">
        <v>120.57299999999999</v>
      </c>
      <c r="J178" s="522">
        <v>-0.42699999999799998</v>
      </c>
      <c r="K178" s="523">
        <v>0.99647107438000004</v>
      </c>
    </row>
    <row r="179" spans="1:11" ht="14.4" customHeight="1" thickBot="1" x14ac:dyDescent="0.35">
      <c r="A179" s="539" t="s">
        <v>417</v>
      </c>
      <c r="B179" s="525">
        <v>185.00005074837699</v>
      </c>
      <c r="C179" s="525">
        <v>185.29898303195799</v>
      </c>
      <c r="D179" s="525">
        <v>0.29893228358099999</v>
      </c>
      <c r="E179" s="526">
        <v>1.0016158497380001</v>
      </c>
      <c r="F179" s="525">
        <v>120.99999999999901</v>
      </c>
      <c r="G179" s="525">
        <v>120.99999999999901</v>
      </c>
      <c r="H179" s="527">
        <v>4.9406564584124654E-324</v>
      </c>
      <c r="I179" s="525">
        <v>120.57299999999999</v>
      </c>
      <c r="J179" s="525">
        <v>-0.42699999999799998</v>
      </c>
      <c r="K179" s="526">
        <v>0.99647107438000004</v>
      </c>
    </row>
    <row r="180" spans="1:11" ht="14.4" customHeight="1" thickBot="1" x14ac:dyDescent="0.35">
      <c r="A180" s="536" t="s">
        <v>418</v>
      </c>
      <c r="B180" s="525">
        <v>185.00005074837699</v>
      </c>
      <c r="C180" s="525">
        <v>185.29898303195799</v>
      </c>
      <c r="D180" s="525">
        <v>0.29893228358099999</v>
      </c>
      <c r="E180" s="526">
        <v>1.0016158497380001</v>
      </c>
      <c r="F180" s="525">
        <v>120.99999999999901</v>
      </c>
      <c r="G180" s="525">
        <v>120.99999999999901</v>
      </c>
      <c r="H180" s="527">
        <v>4.9406564584124654E-324</v>
      </c>
      <c r="I180" s="525">
        <v>120.57299999999999</v>
      </c>
      <c r="J180" s="525">
        <v>-0.42699999999799998</v>
      </c>
      <c r="K180" s="526">
        <v>0.99647107438000004</v>
      </c>
    </row>
    <row r="181" spans="1:11" ht="14.4" customHeight="1" thickBot="1" x14ac:dyDescent="0.35">
      <c r="A181" s="537" t="s">
        <v>419</v>
      </c>
      <c r="B181" s="522">
        <v>185.00005074837699</v>
      </c>
      <c r="C181" s="522">
        <v>185.29898303195799</v>
      </c>
      <c r="D181" s="522">
        <v>0.29893228358099999</v>
      </c>
      <c r="E181" s="523">
        <v>1.0016158497380001</v>
      </c>
      <c r="F181" s="522">
        <v>120.99999999999901</v>
      </c>
      <c r="G181" s="522">
        <v>120.99999999999901</v>
      </c>
      <c r="H181" s="524">
        <v>4.9406564584124654E-324</v>
      </c>
      <c r="I181" s="522">
        <v>120.57299999999999</v>
      </c>
      <c r="J181" s="522">
        <v>-0.42699999999799998</v>
      </c>
      <c r="K181" s="523">
        <v>0.99647107438000004</v>
      </c>
    </row>
    <row r="182" spans="1:11" ht="14.4" customHeight="1" thickBot="1" x14ac:dyDescent="0.35">
      <c r="A182" s="533" t="s">
        <v>420</v>
      </c>
      <c r="B182" s="522">
        <v>5584.9961717869101</v>
      </c>
      <c r="C182" s="522">
        <v>5337.2046204507897</v>
      </c>
      <c r="D182" s="522">
        <v>-247.791551336125</v>
      </c>
      <c r="E182" s="523">
        <v>0.95563263720900005</v>
      </c>
      <c r="F182" s="522">
        <v>5511.44837849745</v>
      </c>
      <c r="G182" s="522">
        <v>5511.44837849745</v>
      </c>
      <c r="H182" s="524">
        <v>528.35726</v>
      </c>
      <c r="I182" s="522">
        <v>5014.0383700000002</v>
      </c>
      <c r="J182" s="522">
        <v>-497.41000849744898</v>
      </c>
      <c r="K182" s="523">
        <v>0.90974967479699997</v>
      </c>
    </row>
    <row r="183" spans="1:11" ht="14.4" customHeight="1" thickBot="1" x14ac:dyDescent="0.35">
      <c r="A183" s="538" t="s">
        <v>421</v>
      </c>
      <c r="B183" s="525">
        <v>5584.9961717869101</v>
      </c>
      <c r="C183" s="525">
        <v>5337.2046204507897</v>
      </c>
      <c r="D183" s="525">
        <v>-247.791551336125</v>
      </c>
      <c r="E183" s="526">
        <v>0.95563263720900005</v>
      </c>
      <c r="F183" s="525">
        <v>5511.44837849745</v>
      </c>
      <c r="G183" s="525">
        <v>5511.44837849745</v>
      </c>
      <c r="H183" s="527">
        <v>528.35726</v>
      </c>
      <c r="I183" s="525">
        <v>5014.0383700000002</v>
      </c>
      <c r="J183" s="525">
        <v>-497.41000849744898</v>
      </c>
      <c r="K183" s="526">
        <v>0.90974967479699997</v>
      </c>
    </row>
    <row r="184" spans="1:11" ht="14.4" customHeight="1" thickBot="1" x14ac:dyDescent="0.35">
      <c r="A184" s="539" t="s">
        <v>70</v>
      </c>
      <c r="B184" s="525">
        <v>5584.9961717869101</v>
      </c>
      <c r="C184" s="525">
        <v>5337.2046204507897</v>
      </c>
      <c r="D184" s="525">
        <v>-247.791551336125</v>
      </c>
      <c r="E184" s="526">
        <v>0.95563263720900005</v>
      </c>
      <c r="F184" s="525">
        <v>5511.44837849745</v>
      </c>
      <c r="G184" s="525">
        <v>5511.44837849745</v>
      </c>
      <c r="H184" s="527">
        <v>528.35726</v>
      </c>
      <c r="I184" s="525">
        <v>5014.0383700000002</v>
      </c>
      <c r="J184" s="525">
        <v>-497.41000849744898</v>
      </c>
      <c r="K184" s="526">
        <v>0.90974967479699997</v>
      </c>
    </row>
    <row r="185" spans="1:11" ht="14.4" customHeight="1" thickBot="1" x14ac:dyDescent="0.35">
      <c r="A185" s="536" t="s">
        <v>422</v>
      </c>
      <c r="B185" s="525">
        <v>109.999843813227</v>
      </c>
      <c r="C185" s="525">
        <v>98.933993361533993</v>
      </c>
      <c r="D185" s="525">
        <v>-11.065850451692</v>
      </c>
      <c r="E185" s="526">
        <v>0.89940121669100004</v>
      </c>
      <c r="F185" s="525">
        <v>74.999999999999005</v>
      </c>
      <c r="G185" s="525">
        <v>74.999999999999005</v>
      </c>
      <c r="H185" s="527">
        <v>10.6205</v>
      </c>
      <c r="I185" s="525">
        <v>117.94199999999999</v>
      </c>
      <c r="J185" s="525">
        <v>42.942</v>
      </c>
      <c r="K185" s="526">
        <v>1.57256</v>
      </c>
    </row>
    <row r="186" spans="1:11" ht="14.4" customHeight="1" thickBot="1" x14ac:dyDescent="0.35">
      <c r="A186" s="537" t="s">
        <v>423</v>
      </c>
      <c r="B186" s="522">
        <v>109.999843813227</v>
      </c>
      <c r="C186" s="522">
        <v>98.933993361533993</v>
      </c>
      <c r="D186" s="522">
        <v>-11.065850451692</v>
      </c>
      <c r="E186" s="523">
        <v>0.89940121669100004</v>
      </c>
      <c r="F186" s="522">
        <v>74.999999999999005</v>
      </c>
      <c r="G186" s="522">
        <v>74.999999999999005</v>
      </c>
      <c r="H186" s="524">
        <v>10.6205</v>
      </c>
      <c r="I186" s="522">
        <v>117.94199999999999</v>
      </c>
      <c r="J186" s="522">
        <v>42.942</v>
      </c>
      <c r="K186" s="523">
        <v>1.57256</v>
      </c>
    </row>
    <row r="187" spans="1:11" ht="14.4" customHeight="1" thickBot="1" x14ac:dyDescent="0.35">
      <c r="A187" s="536" t="s">
        <v>424</v>
      </c>
      <c r="B187" s="525">
        <v>101.000090046529</v>
      </c>
      <c r="C187" s="525">
        <v>40.061997372473002</v>
      </c>
      <c r="D187" s="525">
        <v>-60.938092674053998</v>
      </c>
      <c r="E187" s="526">
        <v>0.39665308569500002</v>
      </c>
      <c r="F187" s="525">
        <v>75.911132447857</v>
      </c>
      <c r="G187" s="525">
        <v>75.911132447857</v>
      </c>
      <c r="H187" s="527">
        <v>2.5</v>
      </c>
      <c r="I187" s="525">
        <v>40.950000000000003</v>
      </c>
      <c r="J187" s="525">
        <v>-34.961132447856997</v>
      </c>
      <c r="K187" s="526">
        <v>0.53944656968600002</v>
      </c>
    </row>
    <row r="188" spans="1:11" ht="14.4" customHeight="1" thickBot="1" x14ac:dyDescent="0.35">
      <c r="A188" s="537" t="s">
        <v>425</v>
      </c>
      <c r="B188" s="522">
        <v>101.000090046529</v>
      </c>
      <c r="C188" s="522">
        <v>40.061997372473002</v>
      </c>
      <c r="D188" s="522">
        <v>-60.938092674053998</v>
      </c>
      <c r="E188" s="523">
        <v>0.39665308569500002</v>
      </c>
      <c r="F188" s="522">
        <v>75.911132447857</v>
      </c>
      <c r="G188" s="522">
        <v>75.911132447857</v>
      </c>
      <c r="H188" s="524">
        <v>2.5</v>
      </c>
      <c r="I188" s="522">
        <v>40.950000000000003</v>
      </c>
      <c r="J188" s="522">
        <v>-34.961132447856997</v>
      </c>
      <c r="K188" s="523">
        <v>0.53944656968600002</v>
      </c>
    </row>
    <row r="189" spans="1:11" ht="14.4" customHeight="1" thickBot="1" x14ac:dyDescent="0.35">
      <c r="A189" s="536" t="s">
        <v>426</v>
      </c>
      <c r="B189" s="525">
        <v>190.99990771193399</v>
      </c>
      <c r="C189" s="525">
        <v>190.35588672752101</v>
      </c>
      <c r="D189" s="525">
        <v>-0.64402098441199995</v>
      </c>
      <c r="E189" s="526">
        <v>0.99662816075600003</v>
      </c>
      <c r="F189" s="525">
        <v>196.53724604965899</v>
      </c>
      <c r="G189" s="525">
        <v>196.53724604965899</v>
      </c>
      <c r="H189" s="527">
        <v>12.2797</v>
      </c>
      <c r="I189" s="525">
        <v>184.25290000000001</v>
      </c>
      <c r="J189" s="525">
        <v>-12.284346049658</v>
      </c>
      <c r="K189" s="526">
        <v>0.93749609147000001</v>
      </c>
    </row>
    <row r="190" spans="1:11" ht="14.4" customHeight="1" thickBot="1" x14ac:dyDescent="0.35">
      <c r="A190" s="537" t="s">
        <v>427</v>
      </c>
      <c r="B190" s="522">
        <v>190.99990771193399</v>
      </c>
      <c r="C190" s="522">
        <v>190.35588672752101</v>
      </c>
      <c r="D190" s="522">
        <v>-0.64402098441199995</v>
      </c>
      <c r="E190" s="523">
        <v>0.99662816075600003</v>
      </c>
      <c r="F190" s="522">
        <v>196.53724604965899</v>
      </c>
      <c r="G190" s="522">
        <v>196.53724604965899</v>
      </c>
      <c r="H190" s="524">
        <v>12.2797</v>
      </c>
      <c r="I190" s="522">
        <v>184.25290000000001</v>
      </c>
      <c r="J190" s="522">
        <v>-12.284346049658</v>
      </c>
      <c r="K190" s="523">
        <v>0.93749609147000001</v>
      </c>
    </row>
    <row r="191" spans="1:11" ht="14.4" customHeight="1" thickBot="1" x14ac:dyDescent="0.35">
      <c r="A191" s="536" t="s">
        <v>428</v>
      </c>
      <c r="B191" s="525">
        <v>4.9406564584124654E-324</v>
      </c>
      <c r="C191" s="525">
        <v>0.42499997044900001</v>
      </c>
      <c r="D191" s="525">
        <v>0.42499997044900001</v>
      </c>
      <c r="E191" s="528" t="s">
        <v>252</v>
      </c>
      <c r="F191" s="525">
        <v>0</v>
      </c>
      <c r="G191" s="525">
        <v>0</v>
      </c>
      <c r="H191" s="527">
        <v>0.112</v>
      </c>
      <c r="I191" s="525">
        <v>6.3460000000000001</v>
      </c>
      <c r="J191" s="525">
        <v>6.3460000000000001</v>
      </c>
      <c r="K191" s="528" t="s">
        <v>246</v>
      </c>
    </row>
    <row r="192" spans="1:11" ht="14.4" customHeight="1" thickBot="1" x14ac:dyDescent="0.35">
      <c r="A192" s="537" t="s">
        <v>429</v>
      </c>
      <c r="B192" s="522">
        <v>4.9406564584124654E-324</v>
      </c>
      <c r="C192" s="522">
        <v>0.42499997044900001</v>
      </c>
      <c r="D192" s="522">
        <v>0.42499997044900001</v>
      </c>
      <c r="E192" s="529" t="s">
        <v>252</v>
      </c>
      <c r="F192" s="522">
        <v>0</v>
      </c>
      <c r="G192" s="522">
        <v>0</v>
      </c>
      <c r="H192" s="524">
        <v>0.112</v>
      </c>
      <c r="I192" s="522">
        <v>6.3460000000000001</v>
      </c>
      <c r="J192" s="522">
        <v>6.3460000000000001</v>
      </c>
      <c r="K192" s="529" t="s">
        <v>246</v>
      </c>
    </row>
    <row r="193" spans="1:11" ht="14.4" customHeight="1" thickBot="1" x14ac:dyDescent="0.35">
      <c r="A193" s="536" t="s">
        <v>430</v>
      </c>
      <c r="B193" s="525">
        <v>2802.9980186211201</v>
      </c>
      <c r="C193" s="525">
        <v>2498.10556523474</v>
      </c>
      <c r="D193" s="525">
        <v>-304.89245338637897</v>
      </c>
      <c r="E193" s="526">
        <v>0.89122630434899996</v>
      </c>
      <c r="F193" s="525">
        <v>2497.99999999997</v>
      </c>
      <c r="G193" s="525">
        <v>2497.99999999997</v>
      </c>
      <c r="H193" s="527">
        <v>197.67725999999999</v>
      </c>
      <c r="I193" s="525">
        <v>2216.1567300000002</v>
      </c>
      <c r="J193" s="525">
        <v>-281.84326999996802</v>
      </c>
      <c r="K193" s="526">
        <v>0.88717242994300005</v>
      </c>
    </row>
    <row r="194" spans="1:11" ht="14.4" customHeight="1" thickBot="1" x14ac:dyDescent="0.35">
      <c r="A194" s="537" t="s">
        <v>431</v>
      </c>
      <c r="B194" s="522">
        <v>2801.9980593137002</v>
      </c>
      <c r="C194" s="522">
        <v>2497.3535352929598</v>
      </c>
      <c r="D194" s="522">
        <v>-304.64452402073499</v>
      </c>
      <c r="E194" s="523">
        <v>0.89127596894299999</v>
      </c>
      <c r="F194" s="522">
        <v>2497.99999999997</v>
      </c>
      <c r="G194" s="522">
        <v>2497.99999999997</v>
      </c>
      <c r="H194" s="524">
        <v>197.66302999999999</v>
      </c>
      <c r="I194" s="522">
        <v>2215.9859700000002</v>
      </c>
      <c r="J194" s="522">
        <v>-282.01402999996799</v>
      </c>
      <c r="K194" s="523">
        <v>0.88710407125699997</v>
      </c>
    </row>
    <row r="195" spans="1:11" ht="14.4" customHeight="1" thickBot="1" x14ac:dyDescent="0.35">
      <c r="A195" s="537" t="s">
        <v>432</v>
      </c>
      <c r="B195" s="522">
        <v>0.99995930742000005</v>
      </c>
      <c r="C195" s="522">
        <v>0.75202994177600002</v>
      </c>
      <c r="D195" s="522">
        <v>-0.247929365643</v>
      </c>
      <c r="E195" s="523">
        <v>0.75206054505999997</v>
      </c>
      <c r="F195" s="522">
        <v>0</v>
      </c>
      <c r="G195" s="522">
        <v>0</v>
      </c>
      <c r="H195" s="524">
        <v>1.423E-2</v>
      </c>
      <c r="I195" s="522">
        <v>0.17076</v>
      </c>
      <c r="J195" s="522">
        <v>0.17076</v>
      </c>
      <c r="K195" s="529" t="s">
        <v>246</v>
      </c>
    </row>
    <row r="196" spans="1:11" ht="14.4" customHeight="1" thickBot="1" x14ac:dyDescent="0.35">
      <c r="A196" s="536" t="s">
        <v>433</v>
      </c>
      <c r="B196" s="525">
        <v>4.9406564584124654E-324</v>
      </c>
      <c r="C196" s="525">
        <v>61.570075633526002</v>
      </c>
      <c r="D196" s="525">
        <v>61.570075633526002</v>
      </c>
      <c r="E196" s="528" t="s">
        <v>252</v>
      </c>
      <c r="F196" s="525">
        <v>0</v>
      </c>
      <c r="G196" s="525">
        <v>0</v>
      </c>
      <c r="H196" s="527">
        <v>2.30444</v>
      </c>
      <c r="I196" s="525">
        <v>46.120080000000002</v>
      </c>
      <c r="J196" s="525">
        <v>46.120080000000002</v>
      </c>
      <c r="K196" s="528" t="s">
        <v>246</v>
      </c>
    </row>
    <row r="197" spans="1:11" ht="14.4" customHeight="1" thickBot="1" x14ac:dyDescent="0.35">
      <c r="A197" s="537" t="s">
        <v>434</v>
      </c>
      <c r="B197" s="522">
        <v>4.9406564584124654E-324</v>
      </c>
      <c r="C197" s="522">
        <v>61.570075633526002</v>
      </c>
      <c r="D197" s="522">
        <v>61.570075633526002</v>
      </c>
      <c r="E197" s="529" t="s">
        <v>252</v>
      </c>
      <c r="F197" s="522">
        <v>0</v>
      </c>
      <c r="G197" s="522">
        <v>0</v>
      </c>
      <c r="H197" s="524">
        <v>2.30444</v>
      </c>
      <c r="I197" s="522">
        <v>46.120080000000002</v>
      </c>
      <c r="J197" s="522">
        <v>46.120080000000002</v>
      </c>
      <c r="K197" s="529" t="s">
        <v>246</v>
      </c>
    </row>
    <row r="198" spans="1:11" ht="14.4" customHeight="1" thickBot="1" x14ac:dyDescent="0.35">
      <c r="A198" s="536" t="s">
        <v>435</v>
      </c>
      <c r="B198" s="525">
        <v>2379.9983115941</v>
      </c>
      <c r="C198" s="525">
        <v>2447.7521021505399</v>
      </c>
      <c r="D198" s="525">
        <v>67.753790556441004</v>
      </c>
      <c r="E198" s="526">
        <v>1.028467999421</v>
      </c>
      <c r="F198" s="525">
        <v>2665.99999999997</v>
      </c>
      <c r="G198" s="525">
        <v>2665.99999999997</v>
      </c>
      <c r="H198" s="527">
        <v>302.86336</v>
      </c>
      <c r="I198" s="525">
        <v>2402.2706600000001</v>
      </c>
      <c r="J198" s="525">
        <v>-263.72933999996502</v>
      </c>
      <c r="K198" s="526">
        <v>0.90107676669100001</v>
      </c>
    </row>
    <row r="199" spans="1:11" ht="14.4" customHeight="1" thickBot="1" x14ac:dyDescent="0.35">
      <c r="A199" s="537" t="s">
        <v>436</v>
      </c>
      <c r="B199" s="522">
        <v>2379.9983115941</v>
      </c>
      <c r="C199" s="522">
        <v>2447.7521021505399</v>
      </c>
      <c r="D199" s="522">
        <v>67.753790556441004</v>
      </c>
      <c r="E199" s="523">
        <v>1.028467999421</v>
      </c>
      <c r="F199" s="522">
        <v>2665.99999999997</v>
      </c>
      <c r="G199" s="522">
        <v>2665.99999999997</v>
      </c>
      <c r="H199" s="524">
        <v>302.86336</v>
      </c>
      <c r="I199" s="522">
        <v>2402.2706600000001</v>
      </c>
      <c r="J199" s="522">
        <v>-263.72933999996502</v>
      </c>
      <c r="K199" s="523">
        <v>0.90107676669100001</v>
      </c>
    </row>
    <row r="200" spans="1:11" ht="14.4" customHeight="1" thickBot="1" x14ac:dyDescent="0.35">
      <c r="A200" s="541" t="s">
        <v>437</v>
      </c>
      <c r="B200" s="525">
        <v>4.9406564584124654E-324</v>
      </c>
      <c r="C200" s="525">
        <v>13.647998901035001</v>
      </c>
      <c r="D200" s="525">
        <v>13.647998901035001</v>
      </c>
      <c r="E200" s="528" t="s">
        <v>252</v>
      </c>
      <c r="F200" s="525">
        <v>0</v>
      </c>
      <c r="G200" s="525">
        <v>0</v>
      </c>
      <c r="H200" s="527">
        <v>71.1999</v>
      </c>
      <c r="I200" s="525">
        <v>230.39089999999999</v>
      </c>
      <c r="J200" s="525">
        <v>230.39089999999999</v>
      </c>
      <c r="K200" s="528" t="s">
        <v>246</v>
      </c>
    </row>
    <row r="201" spans="1:11" ht="14.4" customHeight="1" thickBot="1" x14ac:dyDescent="0.35">
      <c r="A201" s="538" t="s">
        <v>438</v>
      </c>
      <c r="B201" s="525">
        <v>4.9406564584124654E-324</v>
      </c>
      <c r="C201" s="525">
        <v>13.647998901035001</v>
      </c>
      <c r="D201" s="525">
        <v>13.647998901035001</v>
      </c>
      <c r="E201" s="528" t="s">
        <v>252</v>
      </c>
      <c r="F201" s="525">
        <v>0</v>
      </c>
      <c r="G201" s="525">
        <v>0</v>
      </c>
      <c r="H201" s="527">
        <v>71.1999</v>
      </c>
      <c r="I201" s="525">
        <v>230.39089999999999</v>
      </c>
      <c r="J201" s="525">
        <v>230.39089999999999</v>
      </c>
      <c r="K201" s="528" t="s">
        <v>246</v>
      </c>
    </row>
    <row r="202" spans="1:11" ht="14.4" customHeight="1" thickBot="1" x14ac:dyDescent="0.35">
      <c r="A202" s="539" t="s">
        <v>439</v>
      </c>
      <c r="B202" s="525">
        <v>4.9406564584124654E-324</v>
      </c>
      <c r="C202" s="525">
        <v>13.647998901035001</v>
      </c>
      <c r="D202" s="525">
        <v>13.647998901035001</v>
      </c>
      <c r="E202" s="528" t="s">
        <v>252</v>
      </c>
      <c r="F202" s="525">
        <v>0</v>
      </c>
      <c r="G202" s="525">
        <v>0</v>
      </c>
      <c r="H202" s="527">
        <v>71.1999</v>
      </c>
      <c r="I202" s="525">
        <v>230.39089999999999</v>
      </c>
      <c r="J202" s="525">
        <v>230.39089999999999</v>
      </c>
      <c r="K202" s="528" t="s">
        <v>246</v>
      </c>
    </row>
    <row r="203" spans="1:11" ht="14.4" customHeight="1" thickBot="1" x14ac:dyDescent="0.35">
      <c r="A203" s="536" t="s">
        <v>440</v>
      </c>
      <c r="B203" s="525">
        <v>4.9406564584124654E-324</v>
      </c>
      <c r="C203" s="525">
        <v>13.647998901035001</v>
      </c>
      <c r="D203" s="525">
        <v>13.647998901035001</v>
      </c>
      <c r="E203" s="528" t="s">
        <v>252</v>
      </c>
      <c r="F203" s="525">
        <v>0</v>
      </c>
      <c r="G203" s="525">
        <v>0</v>
      </c>
      <c r="H203" s="527">
        <v>71.1999</v>
      </c>
      <c r="I203" s="525">
        <v>230.39089999999999</v>
      </c>
      <c r="J203" s="525">
        <v>230.39089999999999</v>
      </c>
      <c r="K203" s="528" t="s">
        <v>246</v>
      </c>
    </row>
    <row r="204" spans="1:11" ht="14.4" customHeight="1" thickBot="1" x14ac:dyDescent="0.35">
      <c r="A204" s="537" t="s">
        <v>441</v>
      </c>
      <c r="B204" s="522">
        <v>4.9406564584124654E-324</v>
      </c>
      <c r="C204" s="522">
        <v>13.647998901035001</v>
      </c>
      <c r="D204" s="522">
        <v>13.647998901035001</v>
      </c>
      <c r="E204" s="529" t="s">
        <v>252</v>
      </c>
      <c r="F204" s="522">
        <v>0</v>
      </c>
      <c r="G204" s="522">
        <v>0</v>
      </c>
      <c r="H204" s="524">
        <v>71.1999</v>
      </c>
      <c r="I204" s="522">
        <v>230.39089999999999</v>
      </c>
      <c r="J204" s="522">
        <v>230.39089999999999</v>
      </c>
      <c r="K204" s="529" t="s">
        <v>246</v>
      </c>
    </row>
    <row r="205" spans="1:11" ht="14.4" customHeight="1" thickBot="1" x14ac:dyDescent="0.35">
      <c r="A205" s="542"/>
      <c r="B205" s="522">
        <v>32953.576464289603</v>
      </c>
      <c r="C205" s="522">
        <v>4.9406564584124654E-324</v>
      </c>
      <c r="D205" s="522">
        <v>-32953.576464289603</v>
      </c>
      <c r="E205" s="523">
        <v>0</v>
      </c>
      <c r="F205" s="522">
        <v>33959.797324043699</v>
      </c>
      <c r="G205" s="522">
        <v>33959.797324043699</v>
      </c>
      <c r="H205" s="524">
        <v>953.95802999996795</v>
      </c>
      <c r="I205" s="522">
        <v>53522.127740000004</v>
      </c>
      <c r="J205" s="522">
        <v>19562.330415956199</v>
      </c>
      <c r="K205" s="523">
        <v>1.576043791701</v>
      </c>
    </row>
    <row r="206" spans="1:11" ht="14.4" customHeight="1" thickBot="1" x14ac:dyDescent="0.35">
      <c r="A206" s="543" t="s">
        <v>89</v>
      </c>
      <c r="B206" s="530">
        <v>32953.576464289603</v>
      </c>
      <c r="C206" s="530">
        <v>42593.371432226297</v>
      </c>
      <c r="D206" s="530">
        <v>9639.7949679367102</v>
      </c>
      <c r="E206" s="531" t="s">
        <v>252</v>
      </c>
      <c r="F206" s="530">
        <v>33959.797324043699</v>
      </c>
      <c r="G206" s="530">
        <v>33959.797324043699</v>
      </c>
      <c r="H206" s="530">
        <v>953.95802999996795</v>
      </c>
      <c r="I206" s="530">
        <v>53522.127740000004</v>
      </c>
      <c r="J206" s="530">
        <v>19562.330415956199</v>
      </c>
      <c r="K206" s="532">
        <v>1.576043791701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420" t="s">
        <v>216</v>
      </c>
      <c r="B1" s="421"/>
      <c r="C1" s="421"/>
      <c r="D1" s="421"/>
      <c r="E1" s="421"/>
      <c r="F1" s="421"/>
      <c r="G1" s="394"/>
    </row>
    <row r="2" spans="1:8" ht="14.4" customHeight="1" thickBot="1" x14ac:dyDescent="0.35">
      <c r="A2" s="521" t="s">
        <v>245</v>
      </c>
      <c r="B2" s="96"/>
      <c r="C2" s="96"/>
      <c r="D2" s="96"/>
      <c r="E2" s="96"/>
      <c r="F2" s="96"/>
    </row>
    <row r="3" spans="1:8" ht="14.4" customHeight="1" thickBot="1" x14ac:dyDescent="0.35">
      <c r="A3" s="157" t="s">
        <v>0</v>
      </c>
      <c r="B3" s="158" t="s">
        <v>1</v>
      </c>
      <c r="C3" s="289" t="s">
        <v>2</v>
      </c>
      <c r="D3" s="290" t="s">
        <v>3</v>
      </c>
      <c r="E3" s="290" t="s">
        <v>4</v>
      </c>
      <c r="F3" s="290" t="s">
        <v>5</v>
      </c>
      <c r="G3" s="291" t="s">
        <v>226</v>
      </c>
    </row>
    <row r="4" spans="1:8" ht="14.4" customHeight="1" x14ac:dyDescent="0.3">
      <c r="A4" s="544" t="s">
        <v>442</v>
      </c>
      <c r="B4" s="545" t="s">
        <v>443</v>
      </c>
      <c r="C4" s="546" t="s">
        <v>444</v>
      </c>
      <c r="D4" s="546" t="s">
        <v>443</v>
      </c>
      <c r="E4" s="546" t="s">
        <v>443</v>
      </c>
      <c r="F4" s="547" t="s">
        <v>443</v>
      </c>
      <c r="G4" s="546" t="s">
        <v>443</v>
      </c>
      <c r="H4" s="546" t="s">
        <v>109</v>
      </c>
    </row>
    <row r="5" spans="1:8" ht="14.4" customHeight="1" x14ac:dyDescent="0.3">
      <c r="A5" s="544" t="s">
        <v>442</v>
      </c>
      <c r="B5" s="545" t="s">
        <v>445</v>
      </c>
      <c r="C5" s="546" t="s">
        <v>446</v>
      </c>
      <c r="D5" s="546">
        <v>208736.85869260912</v>
      </c>
      <c r="E5" s="546">
        <v>147746.12028281204</v>
      </c>
      <c r="F5" s="547">
        <v>0.70781040400912854</v>
      </c>
      <c r="G5" s="546">
        <v>-60990.738409797079</v>
      </c>
      <c r="H5" s="546" t="s">
        <v>2</v>
      </c>
    </row>
    <row r="6" spans="1:8" ht="14.4" customHeight="1" x14ac:dyDescent="0.3">
      <c r="A6" s="544" t="s">
        <v>442</v>
      </c>
      <c r="B6" s="545" t="s">
        <v>447</v>
      </c>
      <c r="C6" s="546" t="s">
        <v>448</v>
      </c>
      <c r="D6" s="546">
        <v>4027833.4290350801</v>
      </c>
      <c r="E6" s="546">
        <v>3661310.3659456205</v>
      </c>
      <c r="F6" s="547">
        <v>0.90900242784437468</v>
      </c>
      <c r="G6" s="546">
        <v>-366523.06308945967</v>
      </c>
      <c r="H6" s="546" t="s">
        <v>2</v>
      </c>
    </row>
    <row r="7" spans="1:8" ht="14.4" customHeight="1" x14ac:dyDescent="0.3">
      <c r="A7" s="544" t="s">
        <v>442</v>
      </c>
      <c r="B7" s="545" t="s">
        <v>449</v>
      </c>
      <c r="C7" s="546" t="s">
        <v>450</v>
      </c>
      <c r="D7" s="546">
        <v>23.095754032580999</v>
      </c>
      <c r="E7" s="546">
        <v>381.97418330862297</v>
      </c>
      <c r="F7" s="547">
        <v>16.538718881824554</v>
      </c>
      <c r="G7" s="546">
        <v>358.87842927604197</v>
      </c>
      <c r="H7" s="546" t="s">
        <v>2</v>
      </c>
    </row>
    <row r="8" spans="1:8" ht="14.4" customHeight="1" x14ac:dyDescent="0.3">
      <c r="A8" s="544" t="s">
        <v>442</v>
      </c>
      <c r="B8" s="545" t="s">
        <v>6</v>
      </c>
      <c r="C8" s="546" t="s">
        <v>444</v>
      </c>
      <c r="D8" s="546">
        <v>4340362.6237265635</v>
      </c>
      <c r="E8" s="546">
        <v>3809438.4604117409</v>
      </c>
      <c r="F8" s="547">
        <v>0.87767746399516733</v>
      </c>
      <c r="G8" s="546">
        <v>-530924.1633148226</v>
      </c>
      <c r="H8" s="546" t="s">
        <v>451</v>
      </c>
    </row>
    <row r="10" spans="1:8" ht="14.4" customHeight="1" x14ac:dyDescent="0.3">
      <c r="A10" s="544" t="s">
        <v>442</v>
      </c>
      <c r="B10" s="545" t="s">
        <v>443</v>
      </c>
      <c r="C10" s="546" t="s">
        <v>444</v>
      </c>
      <c r="D10" s="546" t="s">
        <v>443</v>
      </c>
      <c r="E10" s="546" t="s">
        <v>443</v>
      </c>
      <c r="F10" s="547" t="s">
        <v>443</v>
      </c>
      <c r="G10" s="546" t="s">
        <v>443</v>
      </c>
      <c r="H10" s="546" t="s">
        <v>109</v>
      </c>
    </row>
    <row r="11" spans="1:8" ht="14.4" customHeight="1" x14ac:dyDescent="0.3">
      <c r="A11" s="544" t="s">
        <v>452</v>
      </c>
      <c r="B11" s="545" t="s">
        <v>445</v>
      </c>
      <c r="C11" s="546" t="s">
        <v>446</v>
      </c>
      <c r="D11" s="546">
        <v>41131.331584330001</v>
      </c>
      <c r="E11" s="546">
        <v>18447.603498758101</v>
      </c>
      <c r="F11" s="547">
        <v>0.44850489367055096</v>
      </c>
      <c r="G11" s="546">
        <v>-22683.7280855719</v>
      </c>
      <c r="H11" s="546" t="s">
        <v>2</v>
      </c>
    </row>
    <row r="12" spans="1:8" ht="14.4" customHeight="1" x14ac:dyDescent="0.3">
      <c r="A12" s="544" t="s">
        <v>452</v>
      </c>
      <c r="B12" s="545" t="s">
        <v>447</v>
      </c>
      <c r="C12" s="546" t="s">
        <v>448</v>
      </c>
      <c r="D12" s="546" t="s">
        <v>443</v>
      </c>
      <c r="E12" s="546">
        <v>0</v>
      </c>
      <c r="F12" s="547" t="s">
        <v>443</v>
      </c>
      <c r="G12" s="546">
        <v>0</v>
      </c>
      <c r="H12" s="546" t="s">
        <v>2</v>
      </c>
    </row>
    <row r="13" spans="1:8" ht="14.4" customHeight="1" x14ac:dyDescent="0.3">
      <c r="A13" s="544" t="s">
        <v>452</v>
      </c>
      <c r="B13" s="545" t="s">
        <v>449</v>
      </c>
      <c r="C13" s="546" t="s">
        <v>450</v>
      </c>
      <c r="D13" s="546">
        <v>23.095754032580999</v>
      </c>
      <c r="E13" s="546">
        <v>381.97418330862297</v>
      </c>
      <c r="F13" s="547">
        <v>16.538718881824554</v>
      </c>
      <c r="G13" s="546">
        <v>358.87842927604197</v>
      </c>
      <c r="H13" s="546" t="s">
        <v>2</v>
      </c>
    </row>
    <row r="14" spans="1:8" ht="14.4" customHeight="1" x14ac:dyDescent="0.3">
      <c r="A14" s="544" t="s">
        <v>452</v>
      </c>
      <c r="B14" s="545" t="s">
        <v>6</v>
      </c>
      <c r="C14" s="546" t="s">
        <v>453</v>
      </c>
      <c r="D14" s="546">
        <v>41255.909754474596</v>
      </c>
      <c r="E14" s="546">
        <v>18829.577682066723</v>
      </c>
      <c r="F14" s="547">
        <v>0.45640922219693569</v>
      </c>
      <c r="G14" s="546">
        <v>-22426.332072407873</v>
      </c>
      <c r="H14" s="546" t="s">
        <v>454</v>
      </c>
    </row>
    <row r="15" spans="1:8" ht="14.4" customHeight="1" x14ac:dyDescent="0.3">
      <c r="A15" s="544" t="s">
        <v>443</v>
      </c>
      <c r="B15" s="545" t="s">
        <v>443</v>
      </c>
      <c r="C15" s="546" t="s">
        <v>443</v>
      </c>
      <c r="D15" s="546" t="s">
        <v>443</v>
      </c>
      <c r="E15" s="546" t="s">
        <v>443</v>
      </c>
      <c r="F15" s="547" t="s">
        <v>443</v>
      </c>
      <c r="G15" s="546" t="s">
        <v>443</v>
      </c>
      <c r="H15" s="546" t="s">
        <v>455</v>
      </c>
    </row>
    <row r="16" spans="1:8" ht="14.4" customHeight="1" x14ac:dyDescent="0.3">
      <c r="A16" s="544" t="s">
        <v>456</v>
      </c>
      <c r="B16" s="545" t="s">
        <v>445</v>
      </c>
      <c r="C16" s="546" t="s">
        <v>446</v>
      </c>
      <c r="D16" s="546">
        <v>32984.527183687198</v>
      </c>
      <c r="E16" s="546">
        <v>29224.524512442385</v>
      </c>
      <c r="F16" s="547">
        <v>0.88600707688469282</v>
      </c>
      <c r="G16" s="546">
        <v>-3760.0026712448125</v>
      </c>
      <c r="H16" s="546" t="s">
        <v>2</v>
      </c>
    </row>
    <row r="17" spans="1:8" ht="14.4" customHeight="1" x14ac:dyDescent="0.3">
      <c r="A17" s="544" t="s">
        <v>456</v>
      </c>
      <c r="B17" s="545" t="s">
        <v>6</v>
      </c>
      <c r="C17" s="546" t="s">
        <v>457</v>
      </c>
      <c r="D17" s="546">
        <v>32984.527183687198</v>
      </c>
      <c r="E17" s="546">
        <v>29224.524512442385</v>
      </c>
      <c r="F17" s="547">
        <v>0.88600707688469282</v>
      </c>
      <c r="G17" s="546">
        <v>-3760.0026712448125</v>
      </c>
      <c r="H17" s="546" t="s">
        <v>454</v>
      </c>
    </row>
    <row r="18" spans="1:8" ht="14.4" customHeight="1" x14ac:dyDescent="0.3">
      <c r="A18" s="544" t="s">
        <v>443</v>
      </c>
      <c r="B18" s="545" t="s">
        <v>443</v>
      </c>
      <c r="C18" s="546" t="s">
        <v>443</v>
      </c>
      <c r="D18" s="546" t="s">
        <v>443</v>
      </c>
      <c r="E18" s="546" t="s">
        <v>443</v>
      </c>
      <c r="F18" s="547" t="s">
        <v>443</v>
      </c>
      <c r="G18" s="546" t="s">
        <v>443</v>
      </c>
      <c r="H18" s="546" t="s">
        <v>455</v>
      </c>
    </row>
    <row r="19" spans="1:8" ht="14.4" customHeight="1" x14ac:dyDescent="0.3">
      <c r="A19" s="544" t="s">
        <v>458</v>
      </c>
      <c r="B19" s="545" t="s">
        <v>445</v>
      </c>
      <c r="C19" s="546" t="s">
        <v>446</v>
      </c>
      <c r="D19" s="546">
        <v>3671.8903120759201</v>
      </c>
      <c r="E19" s="546">
        <v>1902.1356645140336</v>
      </c>
      <c r="F19" s="547">
        <v>0.51802627607322305</v>
      </c>
      <c r="G19" s="546">
        <v>-1769.7546475618865</v>
      </c>
      <c r="H19" s="546" t="s">
        <v>2</v>
      </c>
    </row>
    <row r="20" spans="1:8" ht="14.4" customHeight="1" x14ac:dyDescent="0.3">
      <c r="A20" s="544" t="s">
        <v>458</v>
      </c>
      <c r="B20" s="545" t="s">
        <v>6</v>
      </c>
      <c r="C20" s="546" t="s">
        <v>459</v>
      </c>
      <c r="D20" s="546">
        <v>3671.8903120759201</v>
      </c>
      <c r="E20" s="546">
        <v>1902.1356645140336</v>
      </c>
      <c r="F20" s="547">
        <v>0.51802627607322305</v>
      </c>
      <c r="G20" s="546">
        <v>-1769.7546475618865</v>
      </c>
      <c r="H20" s="546" t="s">
        <v>454</v>
      </c>
    </row>
    <row r="21" spans="1:8" ht="14.4" customHeight="1" x14ac:dyDescent="0.3">
      <c r="A21" s="544" t="s">
        <v>443</v>
      </c>
      <c r="B21" s="545" t="s">
        <v>443</v>
      </c>
      <c r="C21" s="546" t="s">
        <v>443</v>
      </c>
      <c r="D21" s="546" t="s">
        <v>443</v>
      </c>
      <c r="E21" s="546" t="s">
        <v>443</v>
      </c>
      <c r="F21" s="547" t="s">
        <v>443</v>
      </c>
      <c r="G21" s="546" t="s">
        <v>443</v>
      </c>
      <c r="H21" s="546" t="s">
        <v>455</v>
      </c>
    </row>
    <row r="22" spans="1:8" ht="14.4" customHeight="1" x14ac:dyDescent="0.3">
      <c r="A22" s="544" t="s">
        <v>460</v>
      </c>
      <c r="B22" s="545" t="s">
        <v>445</v>
      </c>
      <c r="C22" s="546" t="s">
        <v>446</v>
      </c>
      <c r="D22" s="546">
        <v>130949.109612516</v>
      </c>
      <c r="E22" s="546">
        <v>98171.856607097521</v>
      </c>
      <c r="F22" s="547">
        <v>0.7496947241381956</v>
      </c>
      <c r="G22" s="546">
        <v>-32777.253005418475</v>
      </c>
      <c r="H22" s="546" t="s">
        <v>2</v>
      </c>
    </row>
    <row r="23" spans="1:8" ht="14.4" customHeight="1" x14ac:dyDescent="0.3">
      <c r="A23" s="544" t="s">
        <v>460</v>
      </c>
      <c r="B23" s="545" t="s">
        <v>447</v>
      </c>
      <c r="C23" s="546" t="s">
        <v>448</v>
      </c>
      <c r="D23" s="546">
        <v>4027833.4290350801</v>
      </c>
      <c r="E23" s="546">
        <v>3661310.3659456205</v>
      </c>
      <c r="F23" s="547">
        <v>0.90900242784437468</v>
      </c>
      <c r="G23" s="546">
        <v>-366523.06308945967</v>
      </c>
      <c r="H23" s="546" t="s">
        <v>2</v>
      </c>
    </row>
    <row r="24" spans="1:8" ht="14.4" customHeight="1" x14ac:dyDescent="0.3">
      <c r="A24" s="544" t="s">
        <v>460</v>
      </c>
      <c r="B24" s="545" t="s">
        <v>6</v>
      </c>
      <c r="C24" s="546" t="s">
        <v>461</v>
      </c>
      <c r="D24" s="546">
        <v>4262450.296476325</v>
      </c>
      <c r="E24" s="546">
        <v>3759482.2225527181</v>
      </c>
      <c r="F24" s="547">
        <v>0.88200024893207563</v>
      </c>
      <c r="G24" s="546">
        <v>-502968.07392360689</v>
      </c>
      <c r="H24" s="546" t="s">
        <v>454</v>
      </c>
    </row>
    <row r="25" spans="1:8" ht="14.4" customHeight="1" x14ac:dyDescent="0.3">
      <c r="A25" s="544" t="s">
        <v>443</v>
      </c>
      <c r="B25" s="545" t="s">
        <v>443</v>
      </c>
      <c r="C25" s="546" t="s">
        <v>443</v>
      </c>
      <c r="D25" s="546" t="s">
        <v>443</v>
      </c>
      <c r="E25" s="546" t="s">
        <v>443</v>
      </c>
      <c r="F25" s="547" t="s">
        <v>443</v>
      </c>
      <c r="G25" s="546" t="s">
        <v>443</v>
      </c>
      <c r="H25" s="546" t="s">
        <v>455</v>
      </c>
    </row>
    <row r="26" spans="1:8" ht="14.4" customHeight="1" x14ac:dyDescent="0.3">
      <c r="A26" s="544" t="s">
        <v>442</v>
      </c>
      <c r="B26" s="545" t="s">
        <v>6</v>
      </c>
      <c r="C26" s="546" t="s">
        <v>444</v>
      </c>
      <c r="D26" s="546">
        <v>4340362.6237265635</v>
      </c>
      <c r="E26" s="546">
        <v>3809438.4604117409</v>
      </c>
      <c r="F26" s="547">
        <v>0.87767746399516733</v>
      </c>
      <c r="G26" s="546">
        <v>-530924.1633148226</v>
      </c>
      <c r="H26" s="546" t="s">
        <v>451</v>
      </c>
    </row>
  </sheetData>
  <autoFilter ref="A3:G3"/>
  <mergeCells count="1">
    <mergeCell ref="A1:G1"/>
  </mergeCells>
  <conditionalFormatting sqref="F9 F27:F65536">
    <cfRule type="cellIs" dxfId="73" priority="19" stopIfTrue="1" operator="greaterThan">
      <formula>1</formula>
    </cfRule>
  </conditionalFormatting>
  <conditionalFormatting sqref="F4:F8">
    <cfRule type="cellIs" dxfId="72" priority="14" operator="greaterThan">
      <formula>1</formula>
    </cfRule>
  </conditionalFormatting>
  <conditionalFormatting sqref="B4:B8">
    <cfRule type="expression" dxfId="71" priority="18">
      <formula>AND(LEFT(H4,6)&lt;&gt;"mezera",H4&lt;&gt;"")</formula>
    </cfRule>
  </conditionalFormatting>
  <conditionalFormatting sqref="A4:A8">
    <cfRule type="expression" dxfId="70" priority="15">
      <formula>AND(H4&lt;&gt;"",H4&lt;&gt;"mezeraKL")</formula>
    </cfRule>
  </conditionalFormatting>
  <conditionalFormatting sqref="B4:G8">
    <cfRule type="expression" dxfId="69" priority="16">
      <formula>$H4="SumaNS"</formula>
    </cfRule>
    <cfRule type="expression" dxfId="68" priority="17">
      <formula>OR($H4="KL",$H4="SumaKL")</formula>
    </cfRule>
  </conditionalFormatting>
  <conditionalFormatting sqref="A4:G8">
    <cfRule type="expression" dxfId="67" priority="13">
      <formula>$H4&lt;&gt;""</formula>
    </cfRule>
  </conditionalFormatting>
  <conditionalFormatting sqref="G4:G8">
    <cfRule type="cellIs" dxfId="66" priority="12" operator="greaterThan">
      <formula>0</formula>
    </cfRule>
  </conditionalFormatting>
  <conditionalFormatting sqref="F4:F8">
    <cfRule type="cellIs" dxfId="65" priority="9" operator="greaterThan">
      <formula>1</formula>
    </cfRule>
  </conditionalFormatting>
  <conditionalFormatting sqref="F4:F8">
    <cfRule type="expression" dxfId="64" priority="10">
      <formula>$H4="SumaNS"</formula>
    </cfRule>
    <cfRule type="expression" dxfId="63" priority="11">
      <formula>OR($H4="KL",$H4="SumaKL")</formula>
    </cfRule>
  </conditionalFormatting>
  <conditionalFormatting sqref="F4:F8">
    <cfRule type="expression" dxfId="62" priority="8">
      <formula>$H4&lt;&gt;""</formula>
    </cfRule>
  </conditionalFormatting>
  <conditionalFormatting sqref="F10:F26">
    <cfRule type="cellIs" dxfId="61" priority="3" operator="greaterThan">
      <formula>1</formula>
    </cfRule>
  </conditionalFormatting>
  <conditionalFormatting sqref="B10:B26">
    <cfRule type="expression" dxfId="60" priority="7">
      <formula>AND(LEFT(H10,6)&lt;&gt;"mezera",H10&lt;&gt;"")</formula>
    </cfRule>
  </conditionalFormatting>
  <conditionalFormatting sqref="A10:A26">
    <cfRule type="expression" dxfId="59" priority="4">
      <formula>AND(H10&lt;&gt;"",H10&lt;&gt;"mezeraKL")</formula>
    </cfRule>
  </conditionalFormatting>
  <conditionalFormatting sqref="B10:G26">
    <cfRule type="expression" dxfId="58" priority="5">
      <formula>$H10="SumaNS"</formula>
    </cfRule>
    <cfRule type="expression" dxfId="57" priority="6">
      <formula>OR($H10="KL",$H10="SumaKL")</formula>
    </cfRule>
  </conditionalFormatting>
  <conditionalFormatting sqref="A10:G26">
    <cfRule type="expression" dxfId="56" priority="2">
      <formula>$H10&lt;&gt;""</formula>
    </cfRule>
  </conditionalFormatting>
  <conditionalFormatting sqref="G10:G26">
    <cfRule type="cellIs" dxfId="5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6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9" hidden="1" customWidth="1" outlineLevel="1"/>
    <col min="2" max="2" width="28.33203125" style="69" hidden="1" customWidth="1" outlineLevel="1"/>
    <col min="3" max="3" width="5.33203125" style="90" bestFit="1" customWidth="1" collapsed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 outlineLevel="1"/>
    <col min="9" max="9" width="8.5546875" style="90" hidden="1" customWidth="1" outlineLevel="1"/>
    <col min="10" max="10" width="25.77734375" style="90" customWidth="1" collapsed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426" t="s">
        <v>215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14.4" customHeight="1" thickBot="1" x14ac:dyDescent="0.35">
      <c r="A2" s="521" t="s">
        <v>245</v>
      </c>
      <c r="B2" s="88"/>
      <c r="C2" s="292"/>
      <c r="D2" s="292"/>
      <c r="E2" s="292"/>
      <c r="F2" s="292"/>
      <c r="G2" s="292"/>
      <c r="H2" s="292"/>
      <c r="I2" s="292"/>
      <c r="J2" s="292"/>
      <c r="K2" s="292"/>
      <c r="L2" s="293"/>
      <c r="M2" s="293"/>
      <c r="N2" s="293"/>
    </row>
    <row r="3" spans="1:14" ht="14.4" customHeight="1" thickBot="1" x14ac:dyDescent="0.35">
      <c r="A3" s="88"/>
      <c r="B3" s="88"/>
      <c r="C3" s="422"/>
      <c r="D3" s="423"/>
      <c r="E3" s="423"/>
      <c r="F3" s="423"/>
      <c r="G3" s="423"/>
      <c r="H3" s="423"/>
      <c r="I3" s="423"/>
      <c r="J3" s="424" t="s">
        <v>203</v>
      </c>
      <c r="K3" s="425"/>
      <c r="L3" s="294">
        <f>IF(M3&lt;&gt;0,N3/M3,0)</f>
        <v>1185.3561914933462</v>
      </c>
      <c r="M3" s="294">
        <f>SUBTOTAL(9,M5:M1048576)</f>
        <v>3213.75</v>
      </c>
      <c r="N3" s="295">
        <f>SUBTOTAL(9,N5:N1048576)</f>
        <v>3809438.4604117409</v>
      </c>
    </row>
    <row r="4" spans="1:14" s="89" customFormat="1" ht="14.4" customHeight="1" thickBot="1" x14ac:dyDescent="0.35">
      <c r="A4" s="548" t="s">
        <v>7</v>
      </c>
      <c r="B4" s="549" t="s">
        <v>8</v>
      </c>
      <c r="C4" s="549" t="s">
        <v>0</v>
      </c>
      <c r="D4" s="549" t="s">
        <v>9</v>
      </c>
      <c r="E4" s="549" t="s">
        <v>10</v>
      </c>
      <c r="F4" s="549" t="s">
        <v>2</v>
      </c>
      <c r="G4" s="549" t="s">
        <v>11</v>
      </c>
      <c r="H4" s="549" t="s">
        <v>12</v>
      </c>
      <c r="I4" s="549" t="s">
        <v>13</v>
      </c>
      <c r="J4" s="550" t="s">
        <v>14</v>
      </c>
      <c r="K4" s="550" t="s">
        <v>15</v>
      </c>
      <c r="L4" s="551" t="s">
        <v>227</v>
      </c>
      <c r="M4" s="551" t="s">
        <v>16</v>
      </c>
      <c r="N4" s="552" t="s">
        <v>244</v>
      </c>
    </row>
    <row r="5" spans="1:14" ht="14.4" customHeight="1" x14ac:dyDescent="0.3">
      <c r="A5" s="553" t="s">
        <v>442</v>
      </c>
      <c r="B5" s="554" t="s">
        <v>444</v>
      </c>
      <c r="C5" s="555" t="s">
        <v>452</v>
      </c>
      <c r="D5" s="556" t="s">
        <v>453</v>
      </c>
      <c r="E5" s="555" t="s">
        <v>445</v>
      </c>
      <c r="F5" s="556" t="s">
        <v>446</v>
      </c>
      <c r="G5" s="555"/>
      <c r="H5" s="555" t="s">
        <v>462</v>
      </c>
      <c r="I5" s="555" t="s">
        <v>463</v>
      </c>
      <c r="J5" s="555" t="s">
        <v>464</v>
      </c>
      <c r="K5" s="555" t="s">
        <v>465</v>
      </c>
      <c r="L5" s="557">
        <v>104.18</v>
      </c>
      <c r="M5" s="557">
        <v>1</v>
      </c>
      <c r="N5" s="558">
        <v>104.18</v>
      </c>
    </row>
    <row r="6" spans="1:14" ht="14.4" customHeight="1" x14ac:dyDescent="0.3">
      <c r="A6" s="559" t="s">
        <v>442</v>
      </c>
      <c r="B6" s="560" t="s">
        <v>444</v>
      </c>
      <c r="C6" s="561" t="s">
        <v>452</v>
      </c>
      <c r="D6" s="562" t="s">
        <v>453</v>
      </c>
      <c r="E6" s="561" t="s">
        <v>445</v>
      </c>
      <c r="F6" s="562" t="s">
        <v>446</v>
      </c>
      <c r="G6" s="561"/>
      <c r="H6" s="561" t="s">
        <v>466</v>
      </c>
      <c r="I6" s="561" t="s">
        <v>467</v>
      </c>
      <c r="J6" s="561" t="s">
        <v>468</v>
      </c>
      <c r="K6" s="561" t="s">
        <v>469</v>
      </c>
      <c r="L6" s="563">
        <v>126.62942730253499</v>
      </c>
      <c r="M6" s="563">
        <v>2</v>
      </c>
      <c r="N6" s="564">
        <v>253.25885460506998</v>
      </c>
    </row>
    <row r="7" spans="1:14" ht="14.4" customHeight="1" x14ac:dyDescent="0.3">
      <c r="A7" s="559" t="s">
        <v>442</v>
      </c>
      <c r="B7" s="560" t="s">
        <v>444</v>
      </c>
      <c r="C7" s="561" t="s">
        <v>452</v>
      </c>
      <c r="D7" s="562" t="s">
        <v>453</v>
      </c>
      <c r="E7" s="561" t="s">
        <v>445</v>
      </c>
      <c r="F7" s="562" t="s">
        <v>446</v>
      </c>
      <c r="G7" s="561"/>
      <c r="H7" s="561" t="s">
        <v>470</v>
      </c>
      <c r="I7" s="561" t="s">
        <v>471</v>
      </c>
      <c r="J7" s="561" t="s">
        <v>472</v>
      </c>
      <c r="K7" s="561" t="s">
        <v>473</v>
      </c>
      <c r="L7" s="563">
        <v>60.47</v>
      </c>
      <c r="M7" s="563">
        <v>1</v>
      </c>
      <c r="N7" s="564">
        <v>60.47</v>
      </c>
    </row>
    <row r="8" spans="1:14" ht="14.4" customHeight="1" x14ac:dyDescent="0.3">
      <c r="A8" s="559" t="s">
        <v>442</v>
      </c>
      <c r="B8" s="560" t="s">
        <v>444</v>
      </c>
      <c r="C8" s="561" t="s">
        <v>452</v>
      </c>
      <c r="D8" s="562" t="s">
        <v>453</v>
      </c>
      <c r="E8" s="561" t="s">
        <v>445</v>
      </c>
      <c r="F8" s="562" t="s">
        <v>446</v>
      </c>
      <c r="G8" s="561" t="s">
        <v>474</v>
      </c>
      <c r="H8" s="561" t="s">
        <v>475</v>
      </c>
      <c r="I8" s="561" t="s">
        <v>476</v>
      </c>
      <c r="J8" s="561" t="s">
        <v>477</v>
      </c>
      <c r="K8" s="561" t="s">
        <v>478</v>
      </c>
      <c r="L8" s="563">
        <v>84.694825166414148</v>
      </c>
      <c r="M8" s="563">
        <v>2</v>
      </c>
      <c r="N8" s="564">
        <v>169.3896503328283</v>
      </c>
    </row>
    <row r="9" spans="1:14" ht="14.4" customHeight="1" x14ac:dyDescent="0.3">
      <c r="A9" s="559" t="s">
        <v>442</v>
      </c>
      <c r="B9" s="560" t="s">
        <v>444</v>
      </c>
      <c r="C9" s="561" t="s">
        <v>452</v>
      </c>
      <c r="D9" s="562" t="s">
        <v>453</v>
      </c>
      <c r="E9" s="561" t="s">
        <v>445</v>
      </c>
      <c r="F9" s="562" t="s">
        <v>446</v>
      </c>
      <c r="G9" s="561" t="s">
        <v>474</v>
      </c>
      <c r="H9" s="561" t="s">
        <v>479</v>
      </c>
      <c r="I9" s="561" t="s">
        <v>480</v>
      </c>
      <c r="J9" s="561" t="s">
        <v>481</v>
      </c>
      <c r="K9" s="561" t="s">
        <v>482</v>
      </c>
      <c r="L9" s="563">
        <v>94.69989149574775</v>
      </c>
      <c r="M9" s="563">
        <v>4</v>
      </c>
      <c r="N9" s="564">
        <v>378.799565982991</v>
      </c>
    </row>
    <row r="10" spans="1:14" ht="14.4" customHeight="1" x14ac:dyDescent="0.3">
      <c r="A10" s="559" t="s">
        <v>442</v>
      </c>
      <c r="B10" s="560" t="s">
        <v>444</v>
      </c>
      <c r="C10" s="561" t="s">
        <v>452</v>
      </c>
      <c r="D10" s="562" t="s">
        <v>453</v>
      </c>
      <c r="E10" s="561" t="s">
        <v>445</v>
      </c>
      <c r="F10" s="562" t="s">
        <v>446</v>
      </c>
      <c r="G10" s="561" t="s">
        <v>474</v>
      </c>
      <c r="H10" s="561" t="s">
        <v>483</v>
      </c>
      <c r="I10" s="561" t="s">
        <v>484</v>
      </c>
      <c r="J10" s="561" t="s">
        <v>485</v>
      </c>
      <c r="K10" s="561" t="s">
        <v>486</v>
      </c>
      <c r="L10" s="563">
        <v>60.548571428571435</v>
      </c>
      <c r="M10" s="563">
        <v>7</v>
      </c>
      <c r="N10" s="564">
        <v>423.84000000000003</v>
      </c>
    </row>
    <row r="11" spans="1:14" ht="14.4" customHeight="1" x14ac:dyDescent="0.3">
      <c r="A11" s="559" t="s">
        <v>442</v>
      </c>
      <c r="B11" s="560" t="s">
        <v>444</v>
      </c>
      <c r="C11" s="561" t="s">
        <v>452</v>
      </c>
      <c r="D11" s="562" t="s">
        <v>453</v>
      </c>
      <c r="E11" s="561" t="s">
        <v>445</v>
      </c>
      <c r="F11" s="562" t="s">
        <v>446</v>
      </c>
      <c r="G11" s="561" t="s">
        <v>474</v>
      </c>
      <c r="H11" s="561" t="s">
        <v>487</v>
      </c>
      <c r="I11" s="561" t="s">
        <v>488</v>
      </c>
      <c r="J11" s="561" t="s">
        <v>489</v>
      </c>
      <c r="K11" s="561" t="s">
        <v>490</v>
      </c>
      <c r="L11" s="563">
        <v>67.47</v>
      </c>
      <c r="M11" s="563">
        <v>1</v>
      </c>
      <c r="N11" s="564">
        <v>67.47</v>
      </c>
    </row>
    <row r="12" spans="1:14" ht="14.4" customHeight="1" x14ac:dyDescent="0.3">
      <c r="A12" s="559" t="s">
        <v>442</v>
      </c>
      <c r="B12" s="560" t="s">
        <v>444</v>
      </c>
      <c r="C12" s="561" t="s">
        <v>452</v>
      </c>
      <c r="D12" s="562" t="s">
        <v>453</v>
      </c>
      <c r="E12" s="561" t="s">
        <v>445</v>
      </c>
      <c r="F12" s="562" t="s">
        <v>446</v>
      </c>
      <c r="G12" s="561" t="s">
        <v>474</v>
      </c>
      <c r="H12" s="561" t="s">
        <v>491</v>
      </c>
      <c r="I12" s="561" t="s">
        <v>492</v>
      </c>
      <c r="J12" s="561" t="s">
        <v>493</v>
      </c>
      <c r="K12" s="561" t="s">
        <v>494</v>
      </c>
      <c r="L12" s="563">
        <v>59.460200723815902</v>
      </c>
      <c r="M12" s="563">
        <v>2</v>
      </c>
      <c r="N12" s="564">
        <v>118.9204014476318</v>
      </c>
    </row>
    <row r="13" spans="1:14" ht="14.4" customHeight="1" x14ac:dyDescent="0.3">
      <c r="A13" s="559" t="s">
        <v>442</v>
      </c>
      <c r="B13" s="560" t="s">
        <v>444</v>
      </c>
      <c r="C13" s="561" t="s">
        <v>452</v>
      </c>
      <c r="D13" s="562" t="s">
        <v>453</v>
      </c>
      <c r="E13" s="561" t="s">
        <v>445</v>
      </c>
      <c r="F13" s="562" t="s">
        <v>446</v>
      </c>
      <c r="G13" s="561" t="s">
        <v>474</v>
      </c>
      <c r="H13" s="561" t="s">
        <v>495</v>
      </c>
      <c r="I13" s="561" t="s">
        <v>496</v>
      </c>
      <c r="J13" s="561" t="s">
        <v>497</v>
      </c>
      <c r="K13" s="561" t="s">
        <v>498</v>
      </c>
      <c r="L13" s="563">
        <v>39.76</v>
      </c>
      <c r="M13" s="563">
        <v>1</v>
      </c>
      <c r="N13" s="564">
        <v>39.76</v>
      </c>
    </row>
    <row r="14" spans="1:14" ht="14.4" customHeight="1" x14ac:dyDescent="0.3">
      <c r="A14" s="559" t="s">
        <v>442</v>
      </c>
      <c r="B14" s="560" t="s">
        <v>444</v>
      </c>
      <c r="C14" s="561" t="s">
        <v>452</v>
      </c>
      <c r="D14" s="562" t="s">
        <v>453</v>
      </c>
      <c r="E14" s="561" t="s">
        <v>445</v>
      </c>
      <c r="F14" s="562" t="s">
        <v>446</v>
      </c>
      <c r="G14" s="561" t="s">
        <v>474</v>
      </c>
      <c r="H14" s="561" t="s">
        <v>499</v>
      </c>
      <c r="I14" s="561" t="s">
        <v>500</v>
      </c>
      <c r="J14" s="561" t="s">
        <v>501</v>
      </c>
      <c r="K14" s="561" t="s">
        <v>502</v>
      </c>
      <c r="L14" s="563">
        <v>97.665999999999997</v>
      </c>
      <c r="M14" s="563">
        <v>5</v>
      </c>
      <c r="N14" s="564">
        <v>488.33</v>
      </c>
    </row>
    <row r="15" spans="1:14" ht="14.4" customHeight="1" x14ac:dyDescent="0.3">
      <c r="A15" s="559" t="s">
        <v>442</v>
      </c>
      <c r="B15" s="560" t="s">
        <v>444</v>
      </c>
      <c r="C15" s="561" t="s">
        <v>452</v>
      </c>
      <c r="D15" s="562" t="s">
        <v>453</v>
      </c>
      <c r="E15" s="561" t="s">
        <v>445</v>
      </c>
      <c r="F15" s="562" t="s">
        <v>446</v>
      </c>
      <c r="G15" s="561" t="s">
        <v>474</v>
      </c>
      <c r="H15" s="561" t="s">
        <v>503</v>
      </c>
      <c r="I15" s="561" t="s">
        <v>504</v>
      </c>
      <c r="J15" s="561" t="s">
        <v>501</v>
      </c>
      <c r="K15" s="561" t="s">
        <v>505</v>
      </c>
      <c r="L15" s="563">
        <v>238.29069959338634</v>
      </c>
      <c r="M15" s="563">
        <v>3</v>
      </c>
      <c r="N15" s="564">
        <v>714.87209878015904</v>
      </c>
    </row>
    <row r="16" spans="1:14" ht="14.4" customHeight="1" x14ac:dyDescent="0.3">
      <c r="A16" s="559" t="s">
        <v>442</v>
      </c>
      <c r="B16" s="560" t="s">
        <v>444</v>
      </c>
      <c r="C16" s="561" t="s">
        <v>452</v>
      </c>
      <c r="D16" s="562" t="s">
        <v>453</v>
      </c>
      <c r="E16" s="561" t="s">
        <v>445</v>
      </c>
      <c r="F16" s="562" t="s">
        <v>446</v>
      </c>
      <c r="G16" s="561" t="s">
        <v>474</v>
      </c>
      <c r="H16" s="561" t="s">
        <v>506</v>
      </c>
      <c r="I16" s="561" t="s">
        <v>507</v>
      </c>
      <c r="J16" s="561" t="s">
        <v>508</v>
      </c>
      <c r="K16" s="561" t="s">
        <v>509</v>
      </c>
      <c r="L16" s="563">
        <v>45.01</v>
      </c>
      <c r="M16" s="563">
        <v>2</v>
      </c>
      <c r="N16" s="564">
        <v>90.02</v>
      </c>
    </row>
    <row r="17" spans="1:14" ht="14.4" customHeight="1" x14ac:dyDescent="0.3">
      <c r="A17" s="559" t="s">
        <v>442</v>
      </c>
      <c r="B17" s="560" t="s">
        <v>444</v>
      </c>
      <c r="C17" s="561" t="s">
        <v>452</v>
      </c>
      <c r="D17" s="562" t="s">
        <v>453</v>
      </c>
      <c r="E17" s="561" t="s">
        <v>445</v>
      </c>
      <c r="F17" s="562" t="s">
        <v>446</v>
      </c>
      <c r="G17" s="561" t="s">
        <v>474</v>
      </c>
      <c r="H17" s="561" t="s">
        <v>510</v>
      </c>
      <c r="I17" s="561" t="s">
        <v>511</v>
      </c>
      <c r="J17" s="561" t="s">
        <v>512</v>
      </c>
      <c r="K17" s="561" t="s">
        <v>513</v>
      </c>
      <c r="L17" s="563">
        <v>54.720009520049302</v>
      </c>
      <c r="M17" s="563">
        <v>1</v>
      </c>
      <c r="N17" s="564">
        <v>54.720009520049302</v>
      </c>
    </row>
    <row r="18" spans="1:14" ht="14.4" customHeight="1" x14ac:dyDescent="0.3">
      <c r="A18" s="559" t="s">
        <v>442</v>
      </c>
      <c r="B18" s="560" t="s">
        <v>444</v>
      </c>
      <c r="C18" s="561" t="s">
        <v>452</v>
      </c>
      <c r="D18" s="562" t="s">
        <v>453</v>
      </c>
      <c r="E18" s="561" t="s">
        <v>445</v>
      </c>
      <c r="F18" s="562" t="s">
        <v>446</v>
      </c>
      <c r="G18" s="561" t="s">
        <v>474</v>
      </c>
      <c r="H18" s="561" t="s">
        <v>514</v>
      </c>
      <c r="I18" s="561" t="s">
        <v>515</v>
      </c>
      <c r="J18" s="561" t="s">
        <v>516</v>
      </c>
      <c r="K18" s="561" t="s">
        <v>517</v>
      </c>
      <c r="L18" s="563">
        <v>45.761666666666663</v>
      </c>
      <c r="M18" s="563">
        <v>6</v>
      </c>
      <c r="N18" s="564">
        <v>274.57</v>
      </c>
    </row>
    <row r="19" spans="1:14" ht="14.4" customHeight="1" x14ac:dyDescent="0.3">
      <c r="A19" s="559" t="s">
        <v>442</v>
      </c>
      <c r="B19" s="560" t="s">
        <v>444</v>
      </c>
      <c r="C19" s="561" t="s">
        <v>452</v>
      </c>
      <c r="D19" s="562" t="s">
        <v>453</v>
      </c>
      <c r="E19" s="561" t="s">
        <v>445</v>
      </c>
      <c r="F19" s="562" t="s">
        <v>446</v>
      </c>
      <c r="G19" s="561" t="s">
        <v>474</v>
      </c>
      <c r="H19" s="561" t="s">
        <v>518</v>
      </c>
      <c r="I19" s="561" t="s">
        <v>519</v>
      </c>
      <c r="J19" s="561" t="s">
        <v>520</v>
      </c>
      <c r="K19" s="561" t="s">
        <v>521</v>
      </c>
      <c r="L19" s="563">
        <v>22.62510366029645</v>
      </c>
      <c r="M19" s="563">
        <v>2</v>
      </c>
      <c r="N19" s="564">
        <v>45.250207320592899</v>
      </c>
    </row>
    <row r="20" spans="1:14" ht="14.4" customHeight="1" x14ac:dyDescent="0.3">
      <c r="A20" s="559" t="s">
        <v>442</v>
      </c>
      <c r="B20" s="560" t="s">
        <v>444</v>
      </c>
      <c r="C20" s="561" t="s">
        <v>452</v>
      </c>
      <c r="D20" s="562" t="s">
        <v>453</v>
      </c>
      <c r="E20" s="561" t="s">
        <v>445</v>
      </c>
      <c r="F20" s="562" t="s">
        <v>446</v>
      </c>
      <c r="G20" s="561" t="s">
        <v>474</v>
      </c>
      <c r="H20" s="561" t="s">
        <v>522</v>
      </c>
      <c r="I20" s="561" t="s">
        <v>523</v>
      </c>
      <c r="J20" s="561" t="s">
        <v>524</v>
      </c>
      <c r="K20" s="561"/>
      <c r="L20" s="563">
        <v>102.88913884704399</v>
      </c>
      <c r="M20" s="563">
        <v>1</v>
      </c>
      <c r="N20" s="564">
        <v>102.88913884704399</v>
      </c>
    </row>
    <row r="21" spans="1:14" ht="14.4" customHeight="1" x14ac:dyDescent="0.3">
      <c r="A21" s="559" t="s">
        <v>442</v>
      </c>
      <c r="B21" s="560" t="s">
        <v>444</v>
      </c>
      <c r="C21" s="561" t="s">
        <v>452</v>
      </c>
      <c r="D21" s="562" t="s">
        <v>453</v>
      </c>
      <c r="E21" s="561" t="s">
        <v>445</v>
      </c>
      <c r="F21" s="562" t="s">
        <v>446</v>
      </c>
      <c r="G21" s="561" t="s">
        <v>474</v>
      </c>
      <c r="H21" s="561" t="s">
        <v>525</v>
      </c>
      <c r="I21" s="561" t="s">
        <v>526</v>
      </c>
      <c r="J21" s="561" t="s">
        <v>527</v>
      </c>
      <c r="K21" s="561" t="s">
        <v>528</v>
      </c>
      <c r="L21" s="563">
        <v>52.22</v>
      </c>
      <c r="M21" s="563">
        <v>2</v>
      </c>
      <c r="N21" s="564">
        <v>104.44</v>
      </c>
    </row>
    <row r="22" spans="1:14" ht="14.4" customHeight="1" x14ac:dyDescent="0.3">
      <c r="A22" s="559" t="s">
        <v>442</v>
      </c>
      <c r="B22" s="560" t="s">
        <v>444</v>
      </c>
      <c r="C22" s="561" t="s">
        <v>452</v>
      </c>
      <c r="D22" s="562" t="s">
        <v>453</v>
      </c>
      <c r="E22" s="561" t="s">
        <v>445</v>
      </c>
      <c r="F22" s="562" t="s">
        <v>446</v>
      </c>
      <c r="G22" s="561" t="s">
        <v>474</v>
      </c>
      <c r="H22" s="561" t="s">
        <v>529</v>
      </c>
      <c r="I22" s="561" t="s">
        <v>530</v>
      </c>
      <c r="J22" s="561" t="s">
        <v>531</v>
      </c>
      <c r="K22" s="561" t="s">
        <v>532</v>
      </c>
      <c r="L22" s="563">
        <v>58.1</v>
      </c>
      <c r="M22" s="563">
        <v>1</v>
      </c>
      <c r="N22" s="564">
        <v>58.1</v>
      </c>
    </row>
    <row r="23" spans="1:14" ht="14.4" customHeight="1" x14ac:dyDescent="0.3">
      <c r="A23" s="559" t="s">
        <v>442</v>
      </c>
      <c r="B23" s="560" t="s">
        <v>444</v>
      </c>
      <c r="C23" s="561" t="s">
        <v>452</v>
      </c>
      <c r="D23" s="562" t="s">
        <v>453</v>
      </c>
      <c r="E23" s="561" t="s">
        <v>445</v>
      </c>
      <c r="F23" s="562" t="s">
        <v>446</v>
      </c>
      <c r="G23" s="561" t="s">
        <v>474</v>
      </c>
      <c r="H23" s="561" t="s">
        <v>533</v>
      </c>
      <c r="I23" s="561" t="s">
        <v>534</v>
      </c>
      <c r="J23" s="561" t="s">
        <v>535</v>
      </c>
      <c r="K23" s="561" t="s">
        <v>536</v>
      </c>
      <c r="L23" s="563">
        <v>87.83</v>
      </c>
      <c r="M23" s="563">
        <v>1</v>
      </c>
      <c r="N23" s="564">
        <v>87.83</v>
      </c>
    </row>
    <row r="24" spans="1:14" ht="14.4" customHeight="1" x14ac:dyDescent="0.3">
      <c r="A24" s="559" t="s">
        <v>442</v>
      </c>
      <c r="B24" s="560" t="s">
        <v>444</v>
      </c>
      <c r="C24" s="561" t="s">
        <v>452</v>
      </c>
      <c r="D24" s="562" t="s">
        <v>453</v>
      </c>
      <c r="E24" s="561" t="s">
        <v>445</v>
      </c>
      <c r="F24" s="562" t="s">
        <v>446</v>
      </c>
      <c r="G24" s="561" t="s">
        <v>474</v>
      </c>
      <c r="H24" s="561" t="s">
        <v>537</v>
      </c>
      <c r="I24" s="561" t="s">
        <v>538</v>
      </c>
      <c r="J24" s="561" t="s">
        <v>539</v>
      </c>
      <c r="K24" s="561" t="s">
        <v>540</v>
      </c>
      <c r="L24" s="563">
        <v>73.589830300292704</v>
      </c>
      <c r="M24" s="563">
        <v>1</v>
      </c>
      <c r="N24" s="564">
        <v>73.589830300292704</v>
      </c>
    </row>
    <row r="25" spans="1:14" ht="14.4" customHeight="1" x14ac:dyDescent="0.3">
      <c r="A25" s="559" t="s">
        <v>442</v>
      </c>
      <c r="B25" s="560" t="s">
        <v>444</v>
      </c>
      <c r="C25" s="561" t="s">
        <v>452</v>
      </c>
      <c r="D25" s="562" t="s">
        <v>453</v>
      </c>
      <c r="E25" s="561" t="s">
        <v>445</v>
      </c>
      <c r="F25" s="562" t="s">
        <v>446</v>
      </c>
      <c r="G25" s="561" t="s">
        <v>474</v>
      </c>
      <c r="H25" s="561" t="s">
        <v>541</v>
      </c>
      <c r="I25" s="561" t="s">
        <v>542</v>
      </c>
      <c r="J25" s="561" t="s">
        <v>543</v>
      </c>
      <c r="K25" s="561" t="s">
        <v>544</v>
      </c>
      <c r="L25" s="563">
        <v>121.23</v>
      </c>
      <c r="M25" s="563">
        <v>1</v>
      </c>
      <c r="N25" s="564">
        <v>121.23</v>
      </c>
    </row>
    <row r="26" spans="1:14" ht="14.4" customHeight="1" x14ac:dyDescent="0.3">
      <c r="A26" s="559" t="s">
        <v>442</v>
      </c>
      <c r="B26" s="560" t="s">
        <v>444</v>
      </c>
      <c r="C26" s="561" t="s">
        <v>452</v>
      </c>
      <c r="D26" s="562" t="s">
        <v>453</v>
      </c>
      <c r="E26" s="561" t="s">
        <v>445</v>
      </c>
      <c r="F26" s="562" t="s">
        <v>446</v>
      </c>
      <c r="G26" s="561" t="s">
        <v>474</v>
      </c>
      <c r="H26" s="561" t="s">
        <v>545</v>
      </c>
      <c r="I26" s="561" t="s">
        <v>546</v>
      </c>
      <c r="J26" s="561" t="s">
        <v>547</v>
      </c>
      <c r="K26" s="561" t="s">
        <v>548</v>
      </c>
      <c r="L26" s="563">
        <v>71.524612685890503</v>
      </c>
      <c r="M26" s="563">
        <v>2</v>
      </c>
      <c r="N26" s="564">
        <v>143.04922537178101</v>
      </c>
    </row>
    <row r="27" spans="1:14" ht="14.4" customHeight="1" x14ac:dyDescent="0.3">
      <c r="A27" s="559" t="s">
        <v>442</v>
      </c>
      <c r="B27" s="560" t="s">
        <v>444</v>
      </c>
      <c r="C27" s="561" t="s">
        <v>452</v>
      </c>
      <c r="D27" s="562" t="s">
        <v>453</v>
      </c>
      <c r="E27" s="561" t="s">
        <v>445</v>
      </c>
      <c r="F27" s="562" t="s">
        <v>446</v>
      </c>
      <c r="G27" s="561" t="s">
        <v>474</v>
      </c>
      <c r="H27" s="561" t="s">
        <v>549</v>
      </c>
      <c r="I27" s="561" t="s">
        <v>549</v>
      </c>
      <c r="J27" s="561" t="s">
        <v>550</v>
      </c>
      <c r="K27" s="561" t="s">
        <v>551</v>
      </c>
      <c r="L27" s="563">
        <v>92.41</v>
      </c>
      <c r="M27" s="563">
        <v>2</v>
      </c>
      <c r="N27" s="564">
        <v>184.82</v>
      </c>
    </row>
    <row r="28" spans="1:14" ht="14.4" customHeight="1" x14ac:dyDescent="0.3">
      <c r="A28" s="559" t="s">
        <v>442</v>
      </c>
      <c r="B28" s="560" t="s">
        <v>444</v>
      </c>
      <c r="C28" s="561" t="s">
        <v>452</v>
      </c>
      <c r="D28" s="562" t="s">
        <v>453</v>
      </c>
      <c r="E28" s="561" t="s">
        <v>445</v>
      </c>
      <c r="F28" s="562" t="s">
        <v>446</v>
      </c>
      <c r="G28" s="561" t="s">
        <v>474</v>
      </c>
      <c r="H28" s="561" t="s">
        <v>552</v>
      </c>
      <c r="I28" s="561" t="s">
        <v>553</v>
      </c>
      <c r="J28" s="561" t="s">
        <v>554</v>
      </c>
      <c r="K28" s="561" t="s">
        <v>555</v>
      </c>
      <c r="L28" s="563">
        <v>41.5</v>
      </c>
      <c r="M28" s="563">
        <v>2</v>
      </c>
      <c r="N28" s="564">
        <v>83</v>
      </c>
    </row>
    <row r="29" spans="1:14" ht="14.4" customHeight="1" x14ac:dyDescent="0.3">
      <c r="A29" s="559" t="s">
        <v>442</v>
      </c>
      <c r="B29" s="560" t="s">
        <v>444</v>
      </c>
      <c r="C29" s="561" t="s">
        <v>452</v>
      </c>
      <c r="D29" s="562" t="s">
        <v>453</v>
      </c>
      <c r="E29" s="561" t="s">
        <v>445</v>
      </c>
      <c r="F29" s="562" t="s">
        <v>446</v>
      </c>
      <c r="G29" s="561" t="s">
        <v>474</v>
      </c>
      <c r="H29" s="561" t="s">
        <v>556</v>
      </c>
      <c r="I29" s="561" t="s">
        <v>557</v>
      </c>
      <c r="J29" s="561" t="s">
        <v>558</v>
      </c>
      <c r="K29" s="561" t="s">
        <v>559</v>
      </c>
      <c r="L29" s="563">
        <v>50.04</v>
      </c>
      <c r="M29" s="563">
        <v>3</v>
      </c>
      <c r="N29" s="564">
        <v>150.12</v>
      </c>
    </row>
    <row r="30" spans="1:14" ht="14.4" customHeight="1" x14ac:dyDescent="0.3">
      <c r="A30" s="559" t="s">
        <v>442</v>
      </c>
      <c r="B30" s="560" t="s">
        <v>444</v>
      </c>
      <c r="C30" s="561" t="s">
        <v>452</v>
      </c>
      <c r="D30" s="562" t="s">
        <v>453</v>
      </c>
      <c r="E30" s="561" t="s">
        <v>445</v>
      </c>
      <c r="F30" s="562" t="s">
        <v>446</v>
      </c>
      <c r="G30" s="561" t="s">
        <v>474</v>
      </c>
      <c r="H30" s="561" t="s">
        <v>560</v>
      </c>
      <c r="I30" s="561" t="s">
        <v>561</v>
      </c>
      <c r="J30" s="561" t="s">
        <v>558</v>
      </c>
      <c r="K30" s="561" t="s">
        <v>562</v>
      </c>
      <c r="L30" s="563">
        <v>92.042475419599384</v>
      </c>
      <c r="M30" s="563">
        <v>16</v>
      </c>
      <c r="N30" s="564">
        <v>1472.6796067135901</v>
      </c>
    </row>
    <row r="31" spans="1:14" ht="14.4" customHeight="1" x14ac:dyDescent="0.3">
      <c r="A31" s="559" t="s">
        <v>442</v>
      </c>
      <c r="B31" s="560" t="s">
        <v>444</v>
      </c>
      <c r="C31" s="561" t="s">
        <v>452</v>
      </c>
      <c r="D31" s="562" t="s">
        <v>453</v>
      </c>
      <c r="E31" s="561" t="s">
        <v>445</v>
      </c>
      <c r="F31" s="562" t="s">
        <v>446</v>
      </c>
      <c r="G31" s="561" t="s">
        <v>474</v>
      </c>
      <c r="H31" s="561" t="s">
        <v>563</v>
      </c>
      <c r="I31" s="561" t="s">
        <v>564</v>
      </c>
      <c r="J31" s="561" t="s">
        <v>565</v>
      </c>
      <c r="K31" s="561" t="s">
        <v>566</v>
      </c>
      <c r="L31" s="563">
        <v>38.03</v>
      </c>
      <c r="M31" s="563">
        <v>1</v>
      </c>
      <c r="N31" s="564">
        <v>38.03</v>
      </c>
    </row>
    <row r="32" spans="1:14" ht="14.4" customHeight="1" x14ac:dyDescent="0.3">
      <c r="A32" s="559" t="s">
        <v>442</v>
      </c>
      <c r="B32" s="560" t="s">
        <v>444</v>
      </c>
      <c r="C32" s="561" t="s">
        <v>452</v>
      </c>
      <c r="D32" s="562" t="s">
        <v>453</v>
      </c>
      <c r="E32" s="561" t="s">
        <v>445</v>
      </c>
      <c r="F32" s="562" t="s">
        <v>446</v>
      </c>
      <c r="G32" s="561" t="s">
        <v>474</v>
      </c>
      <c r="H32" s="561" t="s">
        <v>567</v>
      </c>
      <c r="I32" s="561" t="s">
        <v>568</v>
      </c>
      <c r="J32" s="561" t="s">
        <v>569</v>
      </c>
      <c r="K32" s="561" t="s">
        <v>570</v>
      </c>
      <c r="L32" s="563">
        <v>27.47</v>
      </c>
      <c r="M32" s="563">
        <v>1</v>
      </c>
      <c r="N32" s="564">
        <v>27.47</v>
      </c>
    </row>
    <row r="33" spans="1:14" ht="14.4" customHeight="1" x14ac:dyDescent="0.3">
      <c r="A33" s="559" t="s">
        <v>442</v>
      </c>
      <c r="B33" s="560" t="s">
        <v>444</v>
      </c>
      <c r="C33" s="561" t="s">
        <v>452</v>
      </c>
      <c r="D33" s="562" t="s">
        <v>453</v>
      </c>
      <c r="E33" s="561" t="s">
        <v>445</v>
      </c>
      <c r="F33" s="562" t="s">
        <v>446</v>
      </c>
      <c r="G33" s="561" t="s">
        <v>474</v>
      </c>
      <c r="H33" s="561" t="s">
        <v>571</v>
      </c>
      <c r="I33" s="561" t="s">
        <v>572</v>
      </c>
      <c r="J33" s="561" t="s">
        <v>573</v>
      </c>
      <c r="K33" s="561"/>
      <c r="L33" s="563">
        <v>98.131015046095627</v>
      </c>
      <c r="M33" s="563">
        <v>7</v>
      </c>
      <c r="N33" s="564">
        <v>686.91710532266939</v>
      </c>
    </row>
    <row r="34" spans="1:14" ht="14.4" customHeight="1" x14ac:dyDescent="0.3">
      <c r="A34" s="559" t="s">
        <v>442</v>
      </c>
      <c r="B34" s="560" t="s">
        <v>444</v>
      </c>
      <c r="C34" s="561" t="s">
        <v>452</v>
      </c>
      <c r="D34" s="562" t="s">
        <v>453</v>
      </c>
      <c r="E34" s="561" t="s">
        <v>445</v>
      </c>
      <c r="F34" s="562" t="s">
        <v>446</v>
      </c>
      <c r="G34" s="561" t="s">
        <v>474</v>
      </c>
      <c r="H34" s="561" t="s">
        <v>574</v>
      </c>
      <c r="I34" s="561" t="s">
        <v>572</v>
      </c>
      <c r="J34" s="561" t="s">
        <v>575</v>
      </c>
      <c r="K34" s="561"/>
      <c r="L34" s="563">
        <v>22.237965058626241</v>
      </c>
      <c r="M34" s="563">
        <v>5</v>
      </c>
      <c r="N34" s="564">
        <v>111.18982529313121</v>
      </c>
    </row>
    <row r="35" spans="1:14" ht="14.4" customHeight="1" x14ac:dyDescent="0.3">
      <c r="A35" s="559" t="s">
        <v>442</v>
      </c>
      <c r="B35" s="560" t="s">
        <v>444</v>
      </c>
      <c r="C35" s="561" t="s">
        <v>452</v>
      </c>
      <c r="D35" s="562" t="s">
        <v>453</v>
      </c>
      <c r="E35" s="561" t="s">
        <v>445</v>
      </c>
      <c r="F35" s="562" t="s">
        <v>446</v>
      </c>
      <c r="G35" s="561" t="s">
        <v>474</v>
      </c>
      <c r="H35" s="561" t="s">
        <v>576</v>
      </c>
      <c r="I35" s="561" t="s">
        <v>572</v>
      </c>
      <c r="J35" s="561" t="s">
        <v>577</v>
      </c>
      <c r="K35" s="561" t="s">
        <v>578</v>
      </c>
      <c r="L35" s="563">
        <v>37.055</v>
      </c>
      <c r="M35" s="563">
        <v>2</v>
      </c>
      <c r="N35" s="564">
        <v>74.11</v>
      </c>
    </row>
    <row r="36" spans="1:14" ht="14.4" customHeight="1" x14ac:dyDescent="0.3">
      <c r="A36" s="559" t="s">
        <v>442</v>
      </c>
      <c r="B36" s="560" t="s">
        <v>444</v>
      </c>
      <c r="C36" s="561" t="s">
        <v>452</v>
      </c>
      <c r="D36" s="562" t="s">
        <v>453</v>
      </c>
      <c r="E36" s="561" t="s">
        <v>445</v>
      </c>
      <c r="F36" s="562" t="s">
        <v>446</v>
      </c>
      <c r="G36" s="561" t="s">
        <v>474</v>
      </c>
      <c r="H36" s="561" t="s">
        <v>579</v>
      </c>
      <c r="I36" s="561" t="s">
        <v>572</v>
      </c>
      <c r="J36" s="561" t="s">
        <v>580</v>
      </c>
      <c r="K36" s="561"/>
      <c r="L36" s="563">
        <v>21.096641008285534</v>
      </c>
      <c r="M36" s="563">
        <v>3</v>
      </c>
      <c r="N36" s="564">
        <v>63.289923024856606</v>
      </c>
    </row>
    <row r="37" spans="1:14" ht="14.4" customHeight="1" x14ac:dyDescent="0.3">
      <c r="A37" s="559" t="s">
        <v>442</v>
      </c>
      <c r="B37" s="560" t="s">
        <v>444</v>
      </c>
      <c r="C37" s="561" t="s">
        <v>452</v>
      </c>
      <c r="D37" s="562" t="s">
        <v>453</v>
      </c>
      <c r="E37" s="561" t="s">
        <v>445</v>
      </c>
      <c r="F37" s="562" t="s">
        <v>446</v>
      </c>
      <c r="G37" s="561" t="s">
        <v>474</v>
      </c>
      <c r="H37" s="561" t="s">
        <v>581</v>
      </c>
      <c r="I37" s="561" t="s">
        <v>582</v>
      </c>
      <c r="J37" s="561" t="s">
        <v>583</v>
      </c>
      <c r="K37" s="561" t="s">
        <v>584</v>
      </c>
      <c r="L37" s="563">
        <v>63.39</v>
      </c>
      <c r="M37" s="563">
        <v>4</v>
      </c>
      <c r="N37" s="564">
        <v>253.56</v>
      </c>
    </row>
    <row r="38" spans="1:14" ht="14.4" customHeight="1" x14ac:dyDescent="0.3">
      <c r="A38" s="559" t="s">
        <v>442</v>
      </c>
      <c r="B38" s="560" t="s">
        <v>444</v>
      </c>
      <c r="C38" s="561" t="s">
        <v>452</v>
      </c>
      <c r="D38" s="562" t="s">
        <v>453</v>
      </c>
      <c r="E38" s="561" t="s">
        <v>445</v>
      </c>
      <c r="F38" s="562" t="s">
        <v>446</v>
      </c>
      <c r="G38" s="561" t="s">
        <v>474</v>
      </c>
      <c r="H38" s="561" t="s">
        <v>585</v>
      </c>
      <c r="I38" s="561" t="s">
        <v>586</v>
      </c>
      <c r="J38" s="561" t="s">
        <v>587</v>
      </c>
      <c r="K38" s="561" t="s">
        <v>588</v>
      </c>
      <c r="L38" s="563">
        <v>34.924181012774277</v>
      </c>
      <c r="M38" s="563">
        <v>60</v>
      </c>
      <c r="N38" s="564">
        <v>2095.4508607664566</v>
      </c>
    </row>
    <row r="39" spans="1:14" ht="14.4" customHeight="1" x14ac:dyDescent="0.3">
      <c r="A39" s="559" t="s">
        <v>442</v>
      </c>
      <c r="B39" s="560" t="s">
        <v>444</v>
      </c>
      <c r="C39" s="561" t="s">
        <v>452</v>
      </c>
      <c r="D39" s="562" t="s">
        <v>453</v>
      </c>
      <c r="E39" s="561" t="s">
        <v>445</v>
      </c>
      <c r="F39" s="562" t="s">
        <v>446</v>
      </c>
      <c r="G39" s="561" t="s">
        <v>474</v>
      </c>
      <c r="H39" s="561" t="s">
        <v>589</v>
      </c>
      <c r="I39" s="561" t="s">
        <v>590</v>
      </c>
      <c r="J39" s="561" t="s">
        <v>591</v>
      </c>
      <c r="K39" s="561" t="s">
        <v>592</v>
      </c>
      <c r="L39" s="563">
        <v>70.852256944444349</v>
      </c>
      <c r="M39" s="563">
        <v>4</v>
      </c>
      <c r="N39" s="564">
        <v>283.4090277777774</v>
      </c>
    </row>
    <row r="40" spans="1:14" ht="14.4" customHeight="1" x14ac:dyDescent="0.3">
      <c r="A40" s="559" t="s">
        <v>442</v>
      </c>
      <c r="B40" s="560" t="s">
        <v>444</v>
      </c>
      <c r="C40" s="561" t="s">
        <v>452</v>
      </c>
      <c r="D40" s="562" t="s">
        <v>453</v>
      </c>
      <c r="E40" s="561" t="s">
        <v>445</v>
      </c>
      <c r="F40" s="562" t="s">
        <v>446</v>
      </c>
      <c r="G40" s="561" t="s">
        <v>474</v>
      </c>
      <c r="H40" s="561" t="s">
        <v>593</v>
      </c>
      <c r="I40" s="561" t="s">
        <v>594</v>
      </c>
      <c r="J40" s="561" t="s">
        <v>591</v>
      </c>
      <c r="K40" s="561" t="s">
        <v>595</v>
      </c>
      <c r="L40" s="563">
        <v>29.969778348081149</v>
      </c>
      <c r="M40" s="563">
        <v>4</v>
      </c>
      <c r="N40" s="564">
        <v>119.8791133923246</v>
      </c>
    </row>
    <row r="41" spans="1:14" ht="14.4" customHeight="1" x14ac:dyDescent="0.3">
      <c r="A41" s="559" t="s">
        <v>442</v>
      </c>
      <c r="B41" s="560" t="s">
        <v>444</v>
      </c>
      <c r="C41" s="561" t="s">
        <v>452</v>
      </c>
      <c r="D41" s="562" t="s">
        <v>453</v>
      </c>
      <c r="E41" s="561" t="s">
        <v>445</v>
      </c>
      <c r="F41" s="562" t="s">
        <v>446</v>
      </c>
      <c r="G41" s="561" t="s">
        <v>474</v>
      </c>
      <c r="H41" s="561" t="s">
        <v>596</v>
      </c>
      <c r="I41" s="561" t="s">
        <v>597</v>
      </c>
      <c r="J41" s="561" t="s">
        <v>598</v>
      </c>
      <c r="K41" s="561" t="s">
        <v>599</v>
      </c>
      <c r="L41" s="563">
        <v>19.14</v>
      </c>
      <c r="M41" s="563">
        <v>3</v>
      </c>
      <c r="N41" s="564">
        <v>57.42</v>
      </c>
    </row>
    <row r="42" spans="1:14" ht="14.4" customHeight="1" x14ac:dyDescent="0.3">
      <c r="A42" s="559" t="s">
        <v>442</v>
      </c>
      <c r="B42" s="560" t="s">
        <v>444</v>
      </c>
      <c r="C42" s="561" t="s">
        <v>452</v>
      </c>
      <c r="D42" s="562" t="s">
        <v>453</v>
      </c>
      <c r="E42" s="561" t="s">
        <v>445</v>
      </c>
      <c r="F42" s="562" t="s">
        <v>446</v>
      </c>
      <c r="G42" s="561" t="s">
        <v>474</v>
      </c>
      <c r="H42" s="561" t="s">
        <v>600</v>
      </c>
      <c r="I42" s="561" t="s">
        <v>601</v>
      </c>
      <c r="J42" s="561" t="s">
        <v>598</v>
      </c>
      <c r="K42" s="561" t="s">
        <v>602</v>
      </c>
      <c r="L42" s="563">
        <v>27.625</v>
      </c>
      <c r="M42" s="563">
        <v>2</v>
      </c>
      <c r="N42" s="564">
        <v>55.25</v>
      </c>
    </row>
    <row r="43" spans="1:14" ht="14.4" customHeight="1" x14ac:dyDescent="0.3">
      <c r="A43" s="559" t="s">
        <v>442</v>
      </c>
      <c r="B43" s="560" t="s">
        <v>444</v>
      </c>
      <c r="C43" s="561" t="s">
        <v>452</v>
      </c>
      <c r="D43" s="562" t="s">
        <v>453</v>
      </c>
      <c r="E43" s="561" t="s">
        <v>445</v>
      </c>
      <c r="F43" s="562" t="s">
        <v>446</v>
      </c>
      <c r="G43" s="561" t="s">
        <v>474</v>
      </c>
      <c r="H43" s="561" t="s">
        <v>603</v>
      </c>
      <c r="I43" s="561" t="s">
        <v>604</v>
      </c>
      <c r="J43" s="561" t="s">
        <v>605</v>
      </c>
      <c r="K43" s="561" t="s">
        <v>606</v>
      </c>
      <c r="L43" s="563">
        <v>64.159798100334399</v>
      </c>
      <c r="M43" s="563">
        <v>1</v>
      </c>
      <c r="N43" s="564">
        <v>64.159798100334399</v>
      </c>
    </row>
    <row r="44" spans="1:14" ht="14.4" customHeight="1" x14ac:dyDescent="0.3">
      <c r="A44" s="559" t="s">
        <v>442</v>
      </c>
      <c r="B44" s="560" t="s">
        <v>444</v>
      </c>
      <c r="C44" s="561" t="s">
        <v>452</v>
      </c>
      <c r="D44" s="562" t="s">
        <v>453</v>
      </c>
      <c r="E44" s="561" t="s">
        <v>445</v>
      </c>
      <c r="F44" s="562" t="s">
        <v>446</v>
      </c>
      <c r="G44" s="561" t="s">
        <v>474</v>
      </c>
      <c r="H44" s="561" t="s">
        <v>607</v>
      </c>
      <c r="I44" s="561" t="s">
        <v>608</v>
      </c>
      <c r="J44" s="561" t="s">
        <v>609</v>
      </c>
      <c r="K44" s="561" t="s">
        <v>610</v>
      </c>
      <c r="L44" s="563">
        <v>106.75576145190719</v>
      </c>
      <c r="M44" s="563">
        <v>5</v>
      </c>
      <c r="N44" s="564">
        <v>533.77880725953594</v>
      </c>
    </row>
    <row r="45" spans="1:14" ht="14.4" customHeight="1" x14ac:dyDescent="0.3">
      <c r="A45" s="559" t="s">
        <v>442</v>
      </c>
      <c r="B45" s="560" t="s">
        <v>444</v>
      </c>
      <c r="C45" s="561" t="s">
        <v>452</v>
      </c>
      <c r="D45" s="562" t="s">
        <v>453</v>
      </c>
      <c r="E45" s="561" t="s">
        <v>445</v>
      </c>
      <c r="F45" s="562" t="s">
        <v>446</v>
      </c>
      <c r="G45" s="561" t="s">
        <v>474</v>
      </c>
      <c r="H45" s="561" t="s">
        <v>611</v>
      </c>
      <c r="I45" s="561" t="s">
        <v>612</v>
      </c>
      <c r="J45" s="561" t="s">
        <v>613</v>
      </c>
      <c r="K45" s="561" t="s">
        <v>614</v>
      </c>
      <c r="L45" s="563">
        <v>67.549910769541697</v>
      </c>
      <c r="M45" s="563">
        <v>2</v>
      </c>
      <c r="N45" s="564">
        <v>135.09982153908339</v>
      </c>
    </row>
    <row r="46" spans="1:14" ht="14.4" customHeight="1" x14ac:dyDescent="0.3">
      <c r="A46" s="559" t="s">
        <v>442</v>
      </c>
      <c r="B46" s="560" t="s">
        <v>444</v>
      </c>
      <c r="C46" s="561" t="s">
        <v>452</v>
      </c>
      <c r="D46" s="562" t="s">
        <v>453</v>
      </c>
      <c r="E46" s="561" t="s">
        <v>445</v>
      </c>
      <c r="F46" s="562" t="s">
        <v>446</v>
      </c>
      <c r="G46" s="561" t="s">
        <v>474</v>
      </c>
      <c r="H46" s="561" t="s">
        <v>615</v>
      </c>
      <c r="I46" s="561" t="s">
        <v>616</v>
      </c>
      <c r="J46" s="561" t="s">
        <v>617</v>
      </c>
      <c r="K46" s="561" t="s">
        <v>618</v>
      </c>
      <c r="L46" s="563">
        <v>98.76</v>
      </c>
      <c r="M46" s="563">
        <v>1</v>
      </c>
      <c r="N46" s="564">
        <v>98.76</v>
      </c>
    </row>
    <row r="47" spans="1:14" ht="14.4" customHeight="1" x14ac:dyDescent="0.3">
      <c r="A47" s="559" t="s">
        <v>442</v>
      </c>
      <c r="B47" s="560" t="s">
        <v>444</v>
      </c>
      <c r="C47" s="561" t="s">
        <v>452</v>
      </c>
      <c r="D47" s="562" t="s">
        <v>453</v>
      </c>
      <c r="E47" s="561" t="s">
        <v>445</v>
      </c>
      <c r="F47" s="562" t="s">
        <v>446</v>
      </c>
      <c r="G47" s="561" t="s">
        <v>474</v>
      </c>
      <c r="H47" s="561" t="s">
        <v>619</v>
      </c>
      <c r="I47" s="561" t="s">
        <v>620</v>
      </c>
      <c r="J47" s="561" t="s">
        <v>621</v>
      </c>
      <c r="K47" s="561" t="s">
        <v>622</v>
      </c>
      <c r="L47" s="563">
        <v>54.37</v>
      </c>
      <c r="M47" s="563">
        <v>1</v>
      </c>
      <c r="N47" s="564">
        <v>54.37</v>
      </c>
    </row>
    <row r="48" spans="1:14" ht="14.4" customHeight="1" x14ac:dyDescent="0.3">
      <c r="A48" s="559" t="s">
        <v>442</v>
      </c>
      <c r="B48" s="560" t="s">
        <v>444</v>
      </c>
      <c r="C48" s="561" t="s">
        <v>452</v>
      </c>
      <c r="D48" s="562" t="s">
        <v>453</v>
      </c>
      <c r="E48" s="561" t="s">
        <v>445</v>
      </c>
      <c r="F48" s="562" t="s">
        <v>446</v>
      </c>
      <c r="G48" s="561" t="s">
        <v>474</v>
      </c>
      <c r="H48" s="561" t="s">
        <v>623</v>
      </c>
      <c r="I48" s="561" t="s">
        <v>624</v>
      </c>
      <c r="J48" s="561" t="s">
        <v>625</v>
      </c>
      <c r="K48" s="561" t="s">
        <v>626</v>
      </c>
      <c r="L48" s="563">
        <v>94.914999740873043</v>
      </c>
      <c r="M48" s="563">
        <v>4</v>
      </c>
      <c r="N48" s="564">
        <v>379.65999896349217</v>
      </c>
    </row>
    <row r="49" spans="1:14" ht="14.4" customHeight="1" x14ac:dyDescent="0.3">
      <c r="A49" s="559" t="s">
        <v>442</v>
      </c>
      <c r="B49" s="560" t="s">
        <v>444</v>
      </c>
      <c r="C49" s="561" t="s">
        <v>452</v>
      </c>
      <c r="D49" s="562" t="s">
        <v>453</v>
      </c>
      <c r="E49" s="561" t="s">
        <v>445</v>
      </c>
      <c r="F49" s="562" t="s">
        <v>446</v>
      </c>
      <c r="G49" s="561" t="s">
        <v>474</v>
      </c>
      <c r="H49" s="561" t="s">
        <v>627</v>
      </c>
      <c r="I49" s="561" t="s">
        <v>572</v>
      </c>
      <c r="J49" s="561" t="s">
        <v>628</v>
      </c>
      <c r="K49" s="561"/>
      <c r="L49" s="563">
        <v>71.583697164615302</v>
      </c>
      <c r="M49" s="563">
        <v>2</v>
      </c>
      <c r="N49" s="564">
        <v>143.1673943292306</v>
      </c>
    </row>
    <row r="50" spans="1:14" ht="14.4" customHeight="1" x14ac:dyDescent="0.3">
      <c r="A50" s="559" t="s">
        <v>442</v>
      </c>
      <c r="B50" s="560" t="s">
        <v>444</v>
      </c>
      <c r="C50" s="561" t="s">
        <v>452</v>
      </c>
      <c r="D50" s="562" t="s">
        <v>453</v>
      </c>
      <c r="E50" s="561" t="s">
        <v>445</v>
      </c>
      <c r="F50" s="562" t="s">
        <v>446</v>
      </c>
      <c r="G50" s="561" t="s">
        <v>474</v>
      </c>
      <c r="H50" s="561" t="s">
        <v>629</v>
      </c>
      <c r="I50" s="561" t="s">
        <v>630</v>
      </c>
      <c r="J50" s="561" t="s">
        <v>631</v>
      </c>
      <c r="K50" s="561" t="s">
        <v>632</v>
      </c>
      <c r="L50" s="563">
        <v>22.24</v>
      </c>
      <c r="M50" s="563">
        <v>1</v>
      </c>
      <c r="N50" s="564">
        <v>22.24</v>
      </c>
    </row>
    <row r="51" spans="1:14" ht="14.4" customHeight="1" x14ac:dyDescent="0.3">
      <c r="A51" s="559" t="s">
        <v>442</v>
      </c>
      <c r="B51" s="560" t="s">
        <v>444</v>
      </c>
      <c r="C51" s="561" t="s">
        <v>452</v>
      </c>
      <c r="D51" s="562" t="s">
        <v>453</v>
      </c>
      <c r="E51" s="561" t="s">
        <v>445</v>
      </c>
      <c r="F51" s="562" t="s">
        <v>446</v>
      </c>
      <c r="G51" s="561" t="s">
        <v>474</v>
      </c>
      <c r="H51" s="561" t="s">
        <v>633</v>
      </c>
      <c r="I51" s="561" t="s">
        <v>634</v>
      </c>
      <c r="J51" s="561" t="s">
        <v>635</v>
      </c>
      <c r="K51" s="561" t="s">
        <v>636</v>
      </c>
      <c r="L51" s="563">
        <v>65.72</v>
      </c>
      <c r="M51" s="563">
        <v>1</v>
      </c>
      <c r="N51" s="564">
        <v>65.72</v>
      </c>
    </row>
    <row r="52" spans="1:14" ht="14.4" customHeight="1" x14ac:dyDescent="0.3">
      <c r="A52" s="559" t="s">
        <v>442</v>
      </c>
      <c r="B52" s="560" t="s">
        <v>444</v>
      </c>
      <c r="C52" s="561" t="s">
        <v>452</v>
      </c>
      <c r="D52" s="562" t="s">
        <v>453</v>
      </c>
      <c r="E52" s="561" t="s">
        <v>445</v>
      </c>
      <c r="F52" s="562" t="s">
        <v>446</v>
      </c>
      <c r="G52" s="561" t="s">
        <v>474</v>
      </c>
      <c r="H52" s="561" t="s">
        <v>637</v>
      </c>
      <c r="I52" s="561" t="s">
        <v>638</v>
      </c>
      <c r="J52" s="561" t="s">
        <v>639</v>
      </c>
      <c r="K52" s="561" t="s">
        <v>640</v>
      </c>
      <c r="L52" s="563">
        <v>29.349999999999998</v>
      </c>
      <c r="M52" s="563">
        <v>3</v>
      </c>
      <c r="N52" s="564">
        <v>88.05</v>
      </c>
    </row>
    <row r="53" spans="1:14" ht="14.4" customHeight="1" x14ac:dyDescent="0.3">
      <c r="A53" s="559" t="s">
        <v>442</v>
      </c>
      <c r="B53" s="560" t="s">
        <v>444</v>
      </c>
      <c r="C53" s="561" t="s">
        <v>452</v>
      </c>
      <c r="D53" s="562" t="s">
        <v>453</v>
      </c>
      <c r="E53" s="561" t="s">
        <v>445</v>
      </c>
      <c r="F53" s="562" t="s">
        <v>446</v>
      </c>
      <c r="G53" s="561" t="s">
        <v>474</v>
      </c>
      <c r="H53" s="561" t="s">
        <v>641</v>
      </c>
      <c r="I53" s="561" t="s">
        <v>642</v>
      </c>
      <c r="J53" s="561" t="s">
        <v>643</v>
      </c>
      <c r="K53" s="561" t="s">
        <v>644</v>
      </c>
      <c r="L53" s="563">
        <v>128.59011015921524</v>
      </c>
      <c r="M53" s="563">
        <v>8</v>
      </c>
      <c r="N53" s="564">
        <v>1028.7208812737219</v>
      </c>
    </row>
    <row r="54" spans="1:14" ht="14.4" customHeight="1" x14ac:dyDescent="0.3">
      <c r="A54" s="559" t="s">
        <v>442</v>
      </c>
      <c r="B54" s="560" t="s">
        <v>444</v>
      </c>
      <c r="C54" s="561" t="s">
        <v>452</v>
      </c>
      <c r="D54" s="562" t="s">
        <v>453</v>
      </c>
      <c r="E54" s="561" t="s">
        <v>445</v>
      </c>
      <c r="F54" s="562" t="s">
        <v>446</v>
      </c>
      <c r="G54" s="561" t="s">
        <v>474</v>
      </c>
      <c r="H54" s="561" t="s">
        <v>645</v>
      </c>
      <c r="I54" s="561" t="s">
        <v>646</v>
      </c>
      <c r="J54" s="561" t="s">
        <v>647</v>
      </c>
      <c r="K54" s="561" t="s">
        <v>648</v>
      </c>
      <c r="L54" s="563">
        <v>102.95</v>
      </c>
      <c r="M54" s="563">
        <v>1</v>
      </c>
      <c r="N54" s="564">
        <v>102.95</v>
      </c>
    </row>
    <row r="55" spans="1:14" ht="14.4" customHeight="1" x14ac:dyDescent="0.3">
      <c r="A55" s="559" t="s">
        <v>442</v>
      </c>
      <c r="B55" s="560" t="s">
        <v>444</v>
      </c>
      <c r="C55" s="561" t="s">
        <v>452</v>
      </c>
      <c r="D55" s="562" t="s">
        <v>453</v>
      </c>
      <c r="E55" s="561" t="s">
        <v>445</v>
      </c>
      <c r="F55" s="562" t="s">
        <v>446</v>
      </c>
      <c r="G55" s="561" t="s">
        <v>474</v>
      </c>
      <c r="H55" s="561" t="s">
        <v>649</v>
      </c>
      <c r="I55" s="561" t="s">
        <v>650</v>
      </c>
      <c r="J55" s="561" t="s">
        <v>651</v>
      </c>
      <c r="K55" s="561" t="s">
        <v>652</v>
      </c>
      <c r="L55" s="563">
        <v>72.72607442928944</v>
      </c>
      <c r="M55" s="563">
        <v>2</v>
      </c>
      <c r="N55" s="564">
        <v>145.45214885857888</v>
      </c>
    </row>
    <row r="56" spans="1:14" ht="14.4" customHeight="1" x14ac:dyDescent="0.3">
      <c r="A56" s="559" t="s">
        <v>442</v>
      </c>
      <c r="B56" s="560" t="s">
        <v>444</v>
      </c>
      <c r="C56" s="561" t="s">
        <v>452</v>
      </c>
      <c r="D56" s="562" t="s">
        <v>453</v>
      </c>
      <c r="E56" s="561" t="s">
        <v>445</v>
      </c>
      <c r="F56" s="562" t="s">
        <v>446</v>
      </c>
      <c r="G56" s="561" t="s">
        <v>474</v>
      </c>
      <c r="H56" s="561" t="s">
        <v>653</v>
      </c>
      <c r="I56" s="561" t="s">
        <v>654</v>
      </c>
      <c r="J56" s="561" t="s">
        <v>655</v>
      </c>
      <c r="K56" s="561" t="s">
        <v>656</v>
      </c>
      <c r="L56" s="563">
        <v>52.419845786874397</v>
      </c>
      <c r="M56" s="563">
        <v>1</v>
      </c>
      <c r="N56" s="564">
        <v>52.419845786874397</v>
      </c>
    </row>
    <row r="57" spans="1:14" ht="14.4" customHeight="1" x14ac:dyDescent="0.3">
      <c r="A57" s="559" t="s">
        <v>442</v>
      </c>
      <c r="B57" s="560" t="s">
        <v>444</v>
      </c>
      <c r="C57" s="561" t="s">
        <v>452</v>
      </c>
      <c r="D57" s="562" t="s">
        <v>453</v>
      </c>
      <c r="E57" s="561" t="s">
        <v>445</v>
      </c>
      <c r="F57" s="562" t="s">
        <v>446</v>
      </c>
      <c r="G57" s="561" t="s">
        <v>474</v>
      </c>
      <c r="H57" s="561" t="s">
        <v>657</v>
      </c>
      <c r="I57" s="561" t="s">
        <v>658</v>
      </c>
      <c r="J57" s="561" t="s">
        <v>659</v>
      </c>
      <c r="K57" s="561" t="s">
        <v>548</v>
      </c>
      <c r="L57" s="563">
        <v>97.06</v>
      </c>
      <c r="M57" s="563">
        <v>1</v>
      </c>
      <c r="N57" s="564">
        <v>97.06</v>
      </c>
    </row>
    <row r="58" spans="1:14" ht="14.4" customHeight="1" x14ac:dyDescent="0.3">
      <c r="A58" s="559" t="s">
        <v>442</v>
      </c>
      <c r="B58" s="560" t="s">
        <v>444</v>
      </c>
      <c r="C58" s="561" t="s">
        <v>452</v>
      </c>
      <c r="D58" s="562" t="s">
        <v>453</v>
      </c>
      <c r="E58" s="561" t="s">
        <v>445</v>
      </c>
      <c r="F58" s="562" t="s">
        <v>446</v>
      </c>
      <c r="G58" s="561" t="s">
        <v>474</v>
      </c>
      <c r="H58" s="561" t="s">
        <v>660</v>
      </c>
      <c r="I58" s="561" t="s">
        <v>572</v>
      </c>
      <c r="J58" s="561" t="s">
        <v>661</v>
      </c>
      <c r="K58" s="561"/>
      <c r="L58" s="563">
        <v>180.0256314419355</v>
      </c>
      <c r="M58" s="563">
        <v>6</v>
      </c>
      <c r="N58" s="564">
        <v>1080.153788651613</v>
      </c>
    </row>
    <row r="59" spans="1:14" ht="14.4" customHeight="1" x14ac:dyDescent="0.3">
      <c r="A59" s="559" t="s">
        <v>442</v>
      </c>
      <c r="B59" s="560" t="s">
        <v>444</v>
      </c>
      <c r="C59" s="561" t="s">
        <v>452</v>
      </c>
      <c r="D59" s="562" t="s">
        <v>453</v>
      </c>
      <c r="E59" s="561" t="s">
        <v>445</v>
      </c>
      <c r="F59" s="562" t="s">
        <v>446</v>
      </c>
      <c r="G59" s="561" t="s">
        <v>474</v>
      </c>
      <c r="H59" s="561" t="s">
        <v>662</v>
      </c>
      <c r="I59" s="561" t="s">
        <v>663</v>
      </c>
      <c r="J59" s="561" t="s">
        <v>664</v>
      </c>
      <c r="K59" s="561" t="s">
        <v>665</v>
      </c>
      <c r="L59" s="563">
        <v>45.538864944940599</v>
      </c>
      <c r="M59" s="563">
        <v>1</v>
      </c>
      <c r="N59" s="564">
        <v>45.538864944940599</v>
      </c>
    </row>
    <row r="60" spans="1:14" ht="14.4" customHeight="1" x14ac:dyDescent="0.3">
      <c r="A60" s="559" t="s">
        <v>442</v>
      </c>
      <c r="B60" s="560" t="s">
        <v>444</v>
      </c>
      <c r="C60" s="561" t="s">
        <v>452</v>
      </c>
      <c r="D60" s="562" t="s">
        <v>453</v>
      </c>
      <c r="E60" s="561" t="s">
        <v>445</v>
      </c>
      <c r="F60" s="562" t="s">
        <v>446</v>
      </c>
      <c r="G60" s="561" t="s">
        <v>474</v>
      </c>
      <c r="H60" s="561" t="s">
        <v>666</v>
      </c>
      <c r="I60" s="561" t="s">
        <v>667</v>
      </c>
      <c r="J60" s="561" t="s">
        <v>668</v>
      </c>
      <c r="K60" s="561" t="s">
        <v>669</v>
      </c>
      <c r="L60" s="563">
        <v>54.41</v>
      </c>
      <c r="M60" s="563">
        <v>2</v>
      </c>
      <c r="N60" s="564">
        <v>108.82</v>
      </c>
    </row>
    <row r="61" spans="1:14" ht="14.4" customHeight="1" x14ac:dyDescent="0.3">
      <c r="A61" s="559" t="s">
        <v>442</v>
      </c>
      <c r="B61" s="560" t="s">
        <v>444</v>
      </c>
      <c r="C61" s="561" t="s">
        <v>452</v>
      </c>
      <c r="D61" s="562" t="s">
        <v>453</v>
      </c>
      <c r="E61" s="561" t="s">
        <v>445</v>
      </c>
      <c r="F61" s="562" t="s">
        <v>446</v>
      </c>
      <c r="G61" s="561" t="s">
        <v>474</v>
      </c>
      <c r="H61" s="561" t="s">
        <v>670</v>
      </c>
      <c r="I61" s="561" t="s">
        <v>671</v>
      </c>
      <c r="J61" s="561" t="s">
        <v>672</v>
      </c>
      <c r="K61" s="561" t="s">
        <v>673</v>
      </c>
      <c r="L61" s="563">
        <v>85.396260923015546</v>
      </c>
      <c r="M61" s="563">
        <v>8</v>
      </c>
      <c r="N61" s="564">
        <v>683.17008738412437</v>
      </c>
    </row>
    <row r="62" spans="1:14" ht="14.4" customHeight="1" x14ac:dyDescent="0.3">
      <c r="A62" s="559" t="s">
        <v>442</v>
      </c>
      <c r="B62" s="560" t="s">
        <v>444</v>
      </c>
      <c r="C62" s="561" t="s">
        <v>452</v>
      </c>
      <c r="D62" s="562" t="s">
        <v>453</v>
      </c>
      <c r="E62" s="561" t="s">
        <v>445</v>
      </c>
      <c r="F62" s="562" t="s">
        <v>446</v>
      </c>
      <c r="G62" s="561" t="s">
        <v>474</v>
      </c>
      <c r="H62" s="561" t="s">
        <v>674</v>
      </c>
      <c r="I62" s="561" t="s">
        <v>675</v>
      </c>
      <c r="J62" s="561" t="s">
        <v>676</v>
      </c>
      <c r="K62" s="561" t="s">
        <v>677</v>
      </c>
      <c r="L62" s="563">
        <v>30.867150615548546</v>
      </c>
      <c r="M62" s="563">
        <v>42</v>
      </c>
      <c r="N62" s="564">
        <v>1296.420325853039</v>
      </c>
    </row>
    <row r="63" spans="1:14" ht="14.4" customHeight="1" x14ac:dyDescent="0.3">
      <c r="A63" s="559" t="s">
        <v>442</v>
      </c>
      <c r="B63" s="560" t="s">
        <v>444</v>
      </c>
      <c r="C63" s="561" t="s">
        <v>452</v>
      </c>
      <c r="D63" s="562" t="s">
        <v>453</v>
      </c>
      <c r="E63" s="561" t="s">
        <v>445</v>
      </c>
      <c r="F63" s="562" t="s">
        <v>446</v>
      </c>
      <c r="G63" s="561" t="s">
        <v>474</v>
      </c>
      <c r="H63" s="561" t="s">
        <v>678</v>
      </c>
      <c r="I63" s="561" t="s">
        <v>679</v>
      </c>
      <c r="J63" s="561" t="s">
        <v>680</v>
      </c>
      <c r="K63" s="561" t="s">
        <v>681</v>
      </c>
      <c r="L63" s="563">
        <v>52.44</v>
      </c>
      <c r="M63" s="563">
        <v>2</v>
      </c>
      <c r="N63" s="564">
        <v>104.88</v>
      </c>
    </row>
    <row r="64" spans="1:14" ht="14.4" customHeight="1" x14ac:dyDescent="0.3">
      <c r="A64" s="559" t="s">
        <v>442</v>
      </c>
      <c r="B64" s="560" t="s">
        <v>444</v>
      </c>
      <c r="C64" s="561" t="s">
        <v>452</v>
      </c>
      <c r="D64" s="562" t="s">
        <v>453</v>
      </c>
      <c r="E64" s="561" t="s">
        <v>445</v>
      </c>
      <c r="F64" s="562" t="s">
        <v>446</v>
      </c>
      <c r="G64" s="561" t="s">
        <v>474</v>
      </c>
      <c r="H64" s="561" t="s">
        <v>682</v>
      </c>
      <c r="I64" s="561" t="s">
        <v>572</v>
      </c>
      <c r="J64" s="561" t="s">
        <v>683</v>
      </c>
      <c r="K64" s="561"/>
      <c r="L64" s="563">
        <v>30.108000000000001</v>
      </c>
      <c r="M64" s="563">
        <v>1</v>
      </c>
      <c r="N64" s="564">
        <v>30.108000000000001</v>
      </c>
    </row>
    <row r="65" spans="1:14" ht="14.4" customHeight="1" x14ac:dyDescent="0.3">
      <c r="A65" s="559" t="s">
        <v>442</v>
      </c>
      <c r="B65" s="560" t="s">
        <v>444</v>
      </c>
      <c r="C65" s="561" t="s">
        <v>452</v>
      </c>
      <c r="D65" s="562" t="s">
        <v>453</v>
      </c>
      <c r="E65" s="561" t="s">
        <v>445</v>
      </c>
      <c r="F65" s="562" t="s">
        <v>446</v>
      </c>
      <c r="G65" s="561" t="s">
        <v>474</v>
      </c>
      <c r="H65" s="561" t="s">
        <v>684</v>
      </c>
      <c r="I65" s="561" t="s">
        <v>685</v>
      </c>
      <c r="J65" s="561" t="s">
        <v>686</v>
      </c>
      <c r="K65" s="561" t="s">
        <v>687</v>
      </c>
      <c r="L65" s="563">
        <v>124.89995376780149</v>
      </c>
      <c r="M65" s="563">
        <v>2</v>
      </c>
      <c r="N65" s="564">
        <v>249.79990753560298</v>
      </c>
    </row>
    <row r="66" spans="1:14" ht="14.4" customHeight="1" x14ac:dyDescent="0.3">
      <c r="A66" s="559" t="s">
        <v>442</v>
      </c>
      <c r="B66" s="560" t="s">
        <v>444</v>
      </c>
      <c r="C66" s="561" t="s">
        <v>452</v>
      </c>
      <c r="D66" s="562" t="s">
        <v>453</v>
      </c>
      <c r="E66" s="561" t="s">
        <v>445</v>
      </c>
      <c r="F66" s="562" t="s">
        <v>446</v>
      </c>
      <c r="G66" s="561" t="s">
        <v>474</v>
      </c>
      <c r="H66" s="561" t="s">
        <v>688</v>
      </c>
      <c r="I66" s="561" t="s">
        <v>689</v>
      </c>
      <c r="J66" s="561" t="s">
        <v>690</v>
      </c>
      <c r="K66" s="561" t="s">
        <v>691</v>
      </c>
      <c r="L66" s="563">
        <v>52.64</v>
      </c>
      <c r="M66" s="563">
        <v>2</v>
      </c>
      <c r="N66" s="564">
        <v>105.28</v>
      </c>
    </row>
    <row r="67" spans="1:14" ht="14.4" customHeight="1" x14ac:dyDescent="0.3">
      <c r="A67" s="559" t="s">
        <v>442</v>
      </c>
      <c r="B67" s="560" t="s">
        <v>444</v>
      </c>
      <c r="C67" s="561" t="s">
        <v>452</v>
      </c>
      <c r="D67" s="562" t="s">
        <v>453</v>
      </c>
      <c r="E67" s="561" t="s">
        <v>445</v>
      </c>
      <c r="F67" s="562" t="s">
        <v>446</v>
      </c>
      <c r="G67" s="561" t="s">
        <v>474</v>
      </c>
      <c r="H67" s="561" t="s">
        <v>692</v>
      </c>
      <c r="I67" s="561" t="s">
        <v>572</v>
      </c>
      <c r="J67" s="561" t="s">
        <v>693</v>
      </c>
      <c r="K67" s="561" t="s">
        <v>694</v>
      </c>
      <c r="L67" s="563">
        <v>20.6499793704177</v>
      </c>
      <c r="M67" s="563">
        <v>4</v>
      </c>
      <c r="N67" s="564">
        <v>82.599917481670801</v>
      </c>
    </row>
    <row r="68" spans="1:14" ht="14.4" customHeight="1" x14ac:dyDescent="0.3">
      <c r="A68" s="559" t="s">
        <v>442</v>
      </c>
      <c r="B68" s="560" t="s">
        <v>444</v>
      </c>
      <c r="C68" s="561" t="s">
        <v>452</v>
      </c>
      <c r="D68" s="562" t="s">
        <v>453</v>
      </c>
      <c r="E68" s="561" t="s">
        <v>445</v>
      </c>
      <c r="F68" s="562" t="s">
        <v>446</v>
      </c>
      <c r="G68" s="561" t="s">
        <v>695</v>
      </c>
      <c r="H68" s="561" t="s">
        <v>696</v>
      </c>
      <c r="I68" s="561" t="s">
        <v>697</v>
      </c>
      <c r="J68" s="561" t="s">
        <v>698</v>
      </c>
      <c r="K68" s="561" t="s">
        <v>699</v>
      </c>
      <c r="L68" s="563">
        <v>131.09</v>
      </c>
      <c r="M68" s="563">
        <v>1</v>
      </c>
      <c r="N68" s="564">
        <v>131.09</v>
      </c>
    </row>
    <row r="69" spans="1:14" ht="14.4" customHeight="1" x14ac:dyDescent="0.3">
      <c r="A69" s="559" t="s">
        <v>442</v>
      </c>
      <c r="B69" s="560" t="s">
        <v>444</v>
      </c>
      <c r="C69" s="561" t="s">
        <v>452</v>
      </c>
      <c r="D69" s="562" t="s">
        <v>453</v>
      </c>
      <c r="E69" s="561" t="s">
        <v>445</v>
      </c>
      <c r="F69" s="562" t="s">
        <v>446</v>
      </c>
      <c r="G69" s="561" t="s">
        <v>695</v>
      </c>
      <c r="H69" s="561" t="s">
        <v>700</v>
      </c>
      <c r="I69" s="561" t="s">
        <v>701</v>
      </c>
      <c r="J69" s="561" t="s">
        <v>702</v>
      </c>
      <c r="K69" s="561" t="s">
        <v>703</v>
      </c>
      <c r="L69" s="563">
        <v>58.42</v>
      </c>
      <c r="M69" s="563">
        <v>1</v>
      </c>
      <c r="N69" s="564">
        <v>58.42</v>
      </c>
    </row>
    <row r="70" spans="1:14" ht="14.4" customHeight="1" x14ac:dyDescent="0.3">
      <c r="A70" s="559" t="s">
        <v>442</v>
      </c>
      <c r="B70" s="560" t="s">
        <v>444</v>
      </c>
      <c r="C70" s="561" t="s">
        <v>452</v>
      </c>
      <c r="D70" s="562" t="s">
        <v>453</v>
      </c>
      <c r="E70" s="561" t="s">
        <v>445</v>
      </c>
      <c r="F70" s="562" t="s">
        <v>446</v>
      </c>
      <c r="G70" s="561" t="s">
        <v>695</v>
      </c>
      <c r="H70" s="561" t="s">
        <v>704</v>
      </c>
      <c r="I70" s="561" t="s">
        <v>705</v>
      </c>
      <c r="J70" s="561" t="s">
        <v>706</v>
      </c>
      <c r="K70" s="561" t="s">
        <v>707</v>
      </c>
      <c r="L70" s="563">
        <v>117.13</v>
      </c>
      <c r="M70" s="563">
        <v>3</v>
      </c>
      <c r="N70" s="564">
        <v>351.39</v>
      </c>
    </row>
    <row r="71" spans="1:14" ht="14.4" customHeight="1" x14ac:dyDescent="0.3">
      <c r="A71" s="559" t="s">
        <v>442</v>
      </c>
      <c r="B71" s="560" t="s">
        <v>444</v>
      </c>
      <c r="C71" s="561" t="s">
        <v>452</v>
      </c>
      <c r="D71" s="562" t="s">
        <v>453</v>
      </c>
      <c r="E71" s="561" t="s">
        <v>445</v>
      </c>
      <c r="F71" s="562" t="s">
        <v>446</v>
      </c>
      <c r="G71" s="561" t="s">
        <v>695</v>
      </c>
      <c r="H71" s="561" t="s">
        <v>708</v>
      </c>
      <c r="I71" s="561" t="s">
        <v>709</v>
      </c>
      <c r="J71" s="561" t="s">
        <v>710</v>
      </c>
      <c r="K71" s="561" t="s">
        <v>614</v>
      </c>
      <c r="L71" s="563">
        <v>51.308698865063448</v>
      </c>
      <c r="M71" s="563">
        <v>8</v>
      </c>
      <c r="N71" s="564">
        <v>410.46959092050758</v>
      </c>
    </row>
    <row r="72" spans="1:14" ht="14.4" customHeight="1" x14ac:dyDescent="0.3">
      <c r="A72" s="559" t="s">
        <v>442</v>
      </c>
      <c r="B72" s="560" t="s">
        <v>444</v>
      </c>
      <c r="C72" s="561" t="s">
        <v>452</v>
      </c>
      <c r="D72" s="562" t="s">
        <v>453</v>
      </c>
      <c r="E72" s="561" t="s">
        <v>445</v>
      </c>
      <c r="F72" s="562" t="s">
        <v>446</v>
      </c>
      <c r="G72" s="561" t="s">
        <v>695</v>
      </c>
      <c r="H72" s="561" t="s">
        <v>711</v>
      </c>
      <c r="I72" s="561" t="s">
        <v>712</v>
      </c>
      <c r="J72" s="561" t="s">
        <v>713</v>
      </c>
      <c r="K72" s="561" t="s">
        <v>626</v>
      </c>
      <c r="L72" s="563">
        <v>65.397484384563626</v>
      </c>
      <c r="M72" s="563">
        <v>8</v>
      </c>
      <c r="N72" s="564">
        <v>523.17987507650901</v>
      </c>
    </row>
    <row r="73" spans="1:14" ht="14.4" customHeight="1" x14ac:dyDescent="0.3">
      <c r="A73" s="559" t="s">
        <v>442</v>
      </c>
      <c r="B73" s="560" t="s">
        <v>444</v>
      </c>
      <c r="C73" s="561" t="s">
        <v>452</v>
      </c>
      <c r="D73" s="562" t="s">
        <v>453</v>
      </c>
      <c r="E73" s="561" t="s">
        <v>445</v>
      </c>
      <c r="F73" s="562" t="s">
        <v>446</v>
      </c>
      <c r="G73" s="561" t="s">
        <v>695</v>
      </c>
      <c r="H73" s="561" t="s">
        <v>714</v>
      </c>
      <c r="I73" s="561" t="s">
        <v>715</v>
      </c>
      <c r="J73" s="561" t="s">
        <v>716</v>
      </c>
      <c r="K73" s="561" t="s">
        <v>717</v>
      </c>
      <c r="L73" s="563">
        <v>43.06</v>
      </c>
      <c r="M73" s="563">
        <v>1</v>
      </c>
      <c r="N73" s="564">
        <v>43.06</v>
      </c>
    </row>
    <row r="74" spans="1:14" ht="14.4" customHeight="1" x14ac:dyDescent="0.3">
      <c r="A74" s="559" t="s">
        <v>442</v>
      </c>
      <c r="B74" s="560" t="s">
        <v>444</v>
      </c>
      <c r="C74" s="561" t="s">
        <v>452</v>
      </c>
      <c r="D74" s="562" t="s">
        <v>453</v>
      </c>
      <c r="E74" s="561" t="s">
        <v>445</v>
      </c>
      <c r="F74" s="562" t="s">
        <v>446</v>
      </c>
      <c r="G74" s="561" t="s">
        <v>695</v>
      </c>
      <c r="H74" s="561" t="s">
        <v>718</v>
      </c>
      <c r="I74" s="561" t="s">
        <v>719</v>
      </c>
      <c r="J74" s="561" t="s">
        <v>720</v>
      </c>
      <c r="K74" s="561" t="s">
        <v>721</v>
      </c>
      <c r="L74" s="563">
        <v>30.59</v>
      </c>
      <c r="M74" s="563">
        <v>1</v>
      </c>
      <c r="N74" s="564">
        <v>30.59</v>
      </c>
    </row>
    <row r="75" spans="1:14" ht="14.4" customHeight="1" x14ac:dyDescent="0.3">
      <c r="A75" s="559" t="s">
        <v>442</v>
      </c>
      <c r="B75" s="560" t="s">
        <v>444</v>
      </c>
      <c r="C75" s="561" t="s">
        <v>452</v>
      </c>
      <c r="D75" s="562" t="s">
        <v>453</v>
      </c>
      <c r="E75" s="561" t="s">
        <v>445</v>
      </c>
      <c r="F75" s="562" t="s">
        <v>446</v>
      </c>
      <c r="G75" s="561" t="s">
        <v>695</v>
      </c>
      <c r="H75" s="561" t="s">
        <v>722</v>
      </c>
      <c r="I75" s="561" t="s">
        <v>723</v>
      </c>
      <c r="J75" s="561" t="s">
        <v>724</v>
      </c>
      <c r="K75" s="561" t="s">
        <v>725</v>
      </c>
      <c r="L75" s="563">
        <v>91.53</v>
      </c>
      <c r="M75" s="563">
        <v>1</v>
      </c>
      <c r="N75" s="564">
        <v>91.53</v>
      </c>
    </row>
    <row r="76" spans="1:14" ht="14.4" customHeight="1" x14ac:dyDescent="0.3">
      <c r="A76" s="559" t="s">
        <v>442</v>
      </c>
      <c r="B76" s="560" t="s">
        <v>444</v>
      </c>
      <c r="C76" s="561" t="s">
        <v>452</v>
      </c>
      <c r="D76" s="562" t="s">
        <v>453</v>
      </c>
      <c r="E76" s="561" t="s">
        <v>445</v>
      </c>
      <c r="F76" s="562" t="s">
        <v>446</v>
      </c>
      <c r="G76" s="561" t="s">
        <v>695</v>
      </c>
      <c r="H76" s="561" t="s">
        <v>726</v>
      </c>
      <c r="I76" s="561" t="s">
        <v>727</v>
      </c>
      <c r="J76" s="561" t="s">
        <v>728</v>
      </c>
      <c r="K76" s="561" t="s">
        <v>729</v>
      </c>
      <c r="L76" s="563">
        <v>82.42</v>
      </c>
      <c r="M76" s="563">
        <v>1</v>
      </c>
      <c r="N76" s="564">
        <v>82.42</v>
      </c>
    </row>
    <row r="77" spans="1:14" ht="14.4" customHeight="1" x14ac:dyDescent="0.3">
      <c r="A77" s="559" t="s">
        <v>442</v>
      </c>
      <c r="B77" s="560" t="s">
        <v>444</v>
      </c>
      <c r="C77" s="561" t="s">
        <v>452</v>
      </c>
      <c r="D77" s="562" t="s">
        <v>453</v>
      </c>
      <c r="E77" s="561" t="s">
        <v>445</v>
      </c>
      <c r="F77" s="562" t="s">
        <v>446</v>
      </c>
      <c r="G77" s="561" t="s">
        <v>695</v>
      </c>
      <c r="H77" s="561" t="s">
        <v>730</v>
      </c>
      <c r="I77" s="561" t="s">
        <v>731</v>
      </c>
      <c r="J77" s="561" t="s">
        <v>732</v>
      </c>
      <c r="K77" s="561" t="s">
        <v>733</v>
      </c>
      <c r="L77" s="563">
        <v>97.75</v>
      </c>
      <c r="M77" s="563">
        <v>2</v>
      </c>
      <c r="N77" s="564">
        <v>195.5</v>
      </c>
    </row>
    <row r="78" spans="1:14" ht="14.4" customHeight="1" x14ac:dyDescent="0.3">
      <c r="A78" s="559" t="s">
        <v>442</v>
      </c>
      <c r="B78" s="560" t="s">
        <v>444</v>
      </c>
      <c r="C78" s="561" t="s">
        <v>452</v>
      </c>
      <c r="D78" s="562" t="s">
        <v>453</v>
      </c>
      <c r="E78" s="561" t="s">
        <v>447</v>
      </c>
      <c r="F78" s="562" t="s">
        <v>448</v>
      </c>
      <c r="G78" s="561" t="s">
        <v>474</v>
      </c>
      <c r="H78" s="561" t="s">
        <v>734</v>
      </c>
      <c r="I78" s="561" t="s">
        <v>734</v>
      </c>
      <c r="J78" s="561" t="s">
        <v>735</v>
      </c>
      <c r="K78" s="561" t="s">
        <v>736</v>
      </c>
      <c r="L78" s="563">
        <v>0</v>
      </c>
      <c r="M78" s="563">
        <v>0</v>
      </c>
      <c r="N78" s="564">
        <v>0</v>
      </c>
    </row>
    <row r="79" spans="1:14" ht="14.4" customHeight="1" x14ac:dyDescent="0.3">
      <c r="A79" s="559" t="s">
        <v>442</v>
      </c>
      <c r="B79" s="560" t="s">
        <v>444</v>
      </c>
      <c r="C79" s="561" t="s">
        <v>452</v>
      </c>
      <c r="D79" s="562" t="s">
        <v>453</v>
      </c>
      <c r="E79" s="561" t="s">
        <v>449</v>
      </c>
      <c r="F79" s="562" t="s">
        <v>450</v>
      </c>
      <c r="G79" s="561" t="s">
        <v>695</v>
      </c>
      <c r="H79" s="561" t="s">
        <v>737</v>
      </c>
      <c r="I79" s="561" t="s">
        <v>738</v>
      </c>
      <c r="J79" s="561" t="s">
        <v>739</v>
      </c>
      <c r="K79" s="561" t="s">
        <v>740</v>
      </c>
      <c r="L79" s="563">
        <v>245.420183308623</v>
      </c>
      <c r="M79" s="563">
        <v>1</v>
      </c>
      <c r="N79" s="564">
        <v>245.420183308623</v>
      </c>
    </row>
    <row r="80" spans="1:14" ht="14.4" customHeight="1" x14ac:dyDescent="0.3">
      <c r="A80" s="559" t="s">
        <v>442</v>
      </c>
      <c r="B80" s="560" t="s">
        <v>444</v>
      </c>
      <c r="C80" s="561" t="s">
        <v>452</v>
      </c>
      <c r="D80" s="562" t="s">
        <v>453</v>
      </c>
      <c r="E80" s="561" t="s">
        <v>449</v>
      </c>
      <c r="F80" s="562" t="s">
        <v>450</v>
      </c>
      <c r="G80" s="561" t="s">
        <v>695</v>
      </c>
      <c r="H80" s="561" t="s">
        <v>741</v>
      </c>
      <c r="I80" s="561" t="s">
        <v>742</v>
      </c>
      <c r="J80" s="561" t="s">
        <v>743</v>
      </c>
      <c r="K80" s="561" t="s">
        <v>744</v>
      </c>
      <c r="L80" s="563">
        <v>227.59</v>
      </c>
      <c r="M80" s="563">
        <v>0.6</v>
      </c>
      <c r="N80" s="564">
        <v>136.554</v>
      </c>
    </row>
    <row r="81" spans="1:14" ht="14.4" customHeight="1" x14ac:dyDescent="0.3">
      <c r="A81" s="559" t="s">
        <v>442</v>
      </c>
      <c r="B81" s="560" t="s">
        <v>444</v>
      </c>
      <c r="C81" s="561" t="s">
        <v>456</v>
      </c>
      <c r="D81" s="562" t="s">
        <v>457</v>
      </c>
      <c r="E81" s="561" t="s">
        <v>445</v>
      </c>
      <c r="F81" s="562" t="s">
        <v>446</v>
      </c>
      <c r="G81" s="561"/>
      <c r="H81" s="561" t="s">
        <v>745</v>
      </c>
      <c r="I81" s="561" t="s">
        <v>746</v>
      </c>
      <c r="J81" s="561" t="s">
        <v>747</v>
      </c>
      <c r="K81" s="561" t="s">
        <v>748</v>
      </c>
      <c r="L81" s="563">
        <v>108.270008787609</v>
      </c>
      <c r="M81" s="563">
        <v>1</v>
      </c>
      <c r="N81" s="564">
        <v>108.270008787609</v>
      </c>
    </row>
    <row r="82" spans="1:14" ht="14.4" customHeight="1" x14ac:dyDescent="0.3">
      <c r="A82" s="559" t="s">
        <v>442</v>
      </c>
      <c r="B82" s="560" t="s">
        <v>444</v>
      </c>
      <c r="C82" s="561" t="s">
        <v>456</v>
      </c>
      <c r="D82" s="562" t="s">
        <v>457</v>
      </c>
      <c r="E82" s="561" t="s">
        <v>445</v>
      </c>
      <c r="F82" s="562" t="s">
        <v>446</v>
      </c>
      <c r="G82" s="561" t="s">
        <v>474</v>
      </c>
      <c r="H82" s="561" t="s">
        <v>749</v>
      </c>
      <c r="I82" s="561" t="s">
        <v>749</v>
      </c>
      <c r="J82" s="561" t="s">
        <v>750</v>
      </c>
      <c r="K82" s="561" t="s">
        <v>751</v>
      </c>
      <c r="L82" s="563">
        <v>259.44183460587072</v>
      </c>
      <c r="M82" s="563">
        <v>16</v>
      </c>
      <c r="N82" s="564">
        <v>4151.0693536939316</v>
      </c>
    </row>
    <row r="83" spans="1:14" ht="14.4" customHeight="1" x14ac:dyDescent="0.3">
      <c r="A83" s="559" t="s">
        <v>442</v>
      </c>
      <c r="B83" s="560" t="s">
        <v>444</v>
      </c>
      <c r="C83" s="561" t="s">
        <v>456</v>
      </c>
      <c r="D83" s="562" t="s">
        <v>457</v>
      </c>
      <c r="E83" s="561" t="s">
        <v>445</v>
      </c>
      <c r="F83" s="562" t="s">
        <v>446</v>
      </c>
      <c r="G83" s="561" t="s">
        <v>474</v>
      </c>
      <c r="H83" s="561" t="s">
        <v>752</v>
      </c>
      <c r="I83" s="561" t="s">
        <v>752</v>
      </c>
      <c r="J83" s="561" t="s">
        <v>753</v>
      </c>
      <c r="K83" s="561" t="s">
        <v>754</v>
      </c>
      <c r="L83" s="563">
        <v>162.15</v>
      </c>
      <c r="M83" s="563">
        <v>1</v>
      </c>
      <c r="N83" s="564">
        <v>162.15</v>
      </c>
    </row>
    <row r="84" spans="1:14" ht="14.4" customHeight="1" x14ac:dyDescent="0.3">
      <c r="A84" s="559" t="s">
        <v>442</v>
      </c>
      <c r="B84" s="560" t="s">
        <v>444</v>
      </c>
      <c r="C84" s="561" t="s">
        <v>456</v>
      </c>
      <c r="D84" s="562" t="s">
        <v>457</v>
      </c>
      <c r="E84" s="561" t="s">
        <v>445</v>
      </c>
      <c r="F84" s="562" t="s">
        <v>446</v>
      </c>
      <c r="G84" s="561" t="s">
        <v>474</v>
      </c>
      <c r="H84" s="561" t="s">
        <v>755</v>
      </c>
      <c r="I84" s="561" t="s">
        <v>755</v>
      </c>
      <c r="J84" s="561" t="s">
        <v>750</v>
      </c>
      <c r="K84" s="561" t="s">
        <v>756</v>
      </c>
      <c r="L84" s="563">
        <v>144.79249999999999</v>
      </c>
      <c r="M84" s="563">
        <v>8</v>
      </c>
      <c r="N84" s="564">
        <v>1158.3399999999999</v>
      </c>
    </row>
    <row r="85" spans="1:14" ht="14.4" customHeight="1" x14ac:dyDescent="0.3">
      <c r="A85" s="559" t="s">
        <v>442</v>
      </c>
      <c r="B85" s="560" t="s">
        <v>444</v>
      </c>
      <c r="C85" s="561" t="s">
        <v>456</v>
      </c>
      <c r="D85" s="562" t="s">
        <v>457</v>
      </c>
      <c r="E85" s="561" t="s">
        <v>445</v>
      </c>
      <c r="F85" s="562" t="s">
        <v>446</v>
      </c>
      <c r="G85" s="561" t="s">
        <v>474</v>
      </c>
      <c r="H85" s="561" t="s">
        <v>475</v>
      </c>
      <c r="I85" s="561" t="s">
        <v>476</v>
      </c>
      <c r="J85" s="561" t="s">
        <v>477</v>
      </c>
      <c r="K85" s="561" t="s">
        <v>478</v>
      </c>
      <c r="L85" s="563">
        <v>84.502945969719534</v>
      </c>
      <c r="M85" s="563">
        <v>7</v>
      </c>
      <c r="N85" s="564">
        <v>591.52062178803669</v>
      </c>
    </row>
    <row r="86" spans="1:14" ht="14.4" customHeight="1" x14ac:dyDescent="0.3">
      <c r="A86" s="559" t="s">
        <v>442</v>
      </c>
      <c r="B86" s="560" t="s">
        <v>444</v>
      </c>
      <c r="C86" s="561" t="s">
        <v>456</v>
      </c>
      <c r="D86" s="562" t="s">
        <v>457</v>
      </c>
      <c r="E86" s="561" t="s">
        <v>445</v>
      </c>
      <c r="F86" s="562" t="s">
        <v>446</v>
      </c>
      <c r="G86" s="561" t="s">
        <v>474</v>
      </c>
      <c r="H86" s="561" t="s">
        <v>757</v>
      </c>
      <c r="I86" s="561" t="s">
        <v>758</v>
      </c>
      <c r="J86" s="561" t="s">
        <v>759</v>
      </c>
      <c r="K86" s="561" t="s">
        <v>760</v>
      </c>
      <c r="L86" s="563">
        <v>99.723433011888432</v>
      </c>
      <c r="M86" s="563">
        <v>58</v>
      </c>
      <c r="N86" s="564">
        <v>5783.9591146895291</v>
      </c>
    </row>
    <row r="87" spans="1:14" ht="14.4" customHeight="1" x14ac:dyDescent="0.3">
      <c r="A87" s="559" t="s">
        <v>442</v>
      </c>
      <c r="B87" s="560" t="s">
        <v>444</v>
      </c>
      <c r="C87" s="561" t="s">
        <v>456</v>
      </c>
      <c r="D87" s="562" t="s">
        <v>457</v>
      </c>
      <c r="E87" s="561" t="s">
        <v>445</v>
      </c>
      <c r="F87" s="562" t="s">
        <v>446</v>
      </c>
      <c r="G87" s="561" t="s">
        <v>474</v>
      </c>
      <c r="H87" s="561" t="s">
        <v>761</v>
      </c>
      <c r="I87" s="561" t="s">
        <v>762</v>
      </c>
      <c r="J87" s="561" t="s">
        <v>763</v>
      </c>
      <c r="K87" s="561" t="s">
        <v>764</v>
      </c>
      <c r="L87" s="563">
        <v>62.579749264132985</v>
      </c>
      <c r="M87" s="563">
        <v>20</v>
      </c>
      <c r="N87" s="564">
        <v>1251.5949852826598</v>
      </c>
    </row>
    <row r="88" spans="1:14" ht="14.4" customHeight="1" x14ac:dyDescent="0.3">
      <c r="A88" s="559" t="s">
        <v>442</v>
      </c>
      <c r="B88" s="560" t="s">
        <v>444</v>
      </c>
      <c r="C88" s="561" t="s">
        <v>456</v>
      </c>
      <c r="D88" s="562" t="s">
        <v>457</v>
      </c>
      <c r="E88" s="561" t="s">
        <v>445</v>
      </c>
      <c r="F88" s="562" t="s">
        <v>446</v>
      </c>
      <c r="G88" s="561" t="s">
        <v>474</v>
      </c>
      <c r="H88" s="561" t="s">
        <v>765</v>
      </c>
      <c r="I88" s="561" t="s">
        <v>766</v>
      </c>
      <c r="J88" s="561" t="s">
        <v>767</v>
      </c>
      <c r="K88" s="561" t="s">
        <v>768</v>
      </c>
      <c r="L88" s="563">
        <v>27.340000000000003</v>
      </c>
      <c r="M88" s="563">
        <v>40</v>
      </c>
      <c r="N88" s="564">
        <v>1093.6000000000001</v>
      </c>
    </row>
    <row r="89" spans="1:14" ht="14.4" customHeight="1" x14ac:dyDescent="0.3">
      <c r="A89" s="559" t="s">
        <v>442</v>
      </c>
      <c r="B89" s="560" t="s">
        <v>444</v>
      </c>
      <c r="C89" s="561" t="s">
        <v>456</v>
      </c>
      <c r="D89" s="562" t="s">
        <v>457</v>
      </c>
      <c r="E89" s="561" t="s">
        <v>445</v>
      </c>
      <c r="F89" s="562" t="s">
        <v>446</v>
      </c>
      <c r="G89" s="561" t="s">
        <v>474</v>
      </c>
      <c r="H89" s="561" t="s">
        <v>769</v>
      </c>
      <c r="I89" s="561" t="s">
        <v>770</v>
      </c>
      <c r="J89" s="561" t="s">
        <v>771</v>
      </c>
      <c r="K89" s="561" t="s">
        <v>772</v>
      </c>
      <c r="L89" s="563">
        <v>60.939613782526102</v>
      </c>
      <c r="M89" s="563">
        <v>1</v>
      </c>
      <c r="N89" s="564">
        <v>60.939613782526102</v>
      </c>
    </row>
    <row r="90" spans="1:14" ht="14.4" customHeight="1" x14ac:dyDescent="0.3">
      <c r="A90" s="559" t="s">
        <v>442</v>
      </c>
      <c r="B90" s="560" t="s">
        <v>444</v>
      </c>
      <c r="C90" s="561" t="s">
        <v>456</v>
      </c>
      <c r="D90" s="562" t="s">
        <v>457</v>
      </c>
      <c r="E90" s="561" t="s">
        <v>445</v>
      </c>
      <c r="F90" s="562" t="s">
        <v>446</v>
      </c>
      <c r="G90" s="561" t="s">
        <v>474</v>
      </c>
      <c r="H90" s="561" t="s">
        <v>773</v>
      </c>
      <c r="I90" s="561" t="s">
        <v>773</v>
      </c>
      <c r="J90" s="561" t="s">
        <v>774</v>
      </c>
      <c r="K90" s="561" t="s">
        <v>775</v>
      </c>
      <c r="L90" s="563">
        <v>38.190146937069102</v>
      </c>
      <c r="M90" s="563">
        <v>2</v>
      </c>
      <c r="N90" s="564">
        <v>76.380293874138204</v>
      </c>
    </row>
    <row r="91" spans="1:14" ht="14.4" customHeight="1" x14ac:dyDescent="0.3">
      <c r="A91" s="559" t="s">
        <v>442</v>
      </c>
      <c r="B91" s="560" t="s">
        <v>444</v>
      </c>
      <c r="C91" s="561" t="s">
        <v>456</v>
      </c>
      <c r="D91" s="562" t="s">
        <v>457</v>
      </c>
      <c r="E91" s="561" t="s">
        <v>445</v>
      </c>
      <c r="F91" s="562" t="s">
        <v>446</v>
      </c>
      <c r="G91" s="561" t="s">
        <v>474</v>
      </c>
      <c r="H91" s="561" t="s">
        <v>776</v>
      </c>
      <c r="I91" s="561" t="s">
        <v>777</v>
      </c>
      <c r="J91" s="561" t="s">
        <v>778</v>
      </c>
      <c r="K91" s="561" t="s">
        <v>775</v>
      </c>
      <c r="L91" s="563">
        <v>38.53</v>
      </c>
      <c r="M91" s="563">
        <v>2</v>
      </c>
      <c r="N91" s="564">
        <v>77.06</v>
      </c>
    </row>
    <row r="92" spans="1:14" ht="14.4" customHeight="1" x14ac:dyDescent="0.3">
      <c r="A92" s="559" t="s">
        <v>442</v>
      </c>
      <c r="B92" s="560" t="s">
        <v>444</v>
      </c>
      <c r="C92" s="561" t="s">
        <v>456</v>
      </c>
      <c r="D92" s="562" t="s">
        <v>457</v>
      </c>
      <c r="E92" s="561" t="s">
        <v>445</v>
      </c>
      <c r="F92" s="562" t="s">
        <v>446</v>
      </c>
      <c r="G92" s="561" t="s">
        <v>474</v>
      </c>
      <c r="H92" s="561" t="s">
        <v>779</v>
      </c>
      <c r="I92" s="561" t="s">
        <v>780</v>
      </c>
      <c r="J92" s="561" t="s">
        <v>781</v>
      </c>
      <c r="K92" s="561" t="s">
        <v>782</v>
      </c>
      <c r="L92" s="563">
        <v>259.44</v>
      </c>
      <c r="M92" s="563">
        <v>2</v>
      </c>
      <c r="N92" s="564">
        <v>518.88</v>
      </c>
    </row>
    <row r="93" spans="1:14" ht="14.4" customHeight="1" x14ac:dyDescent="0.3">
      <c r="A93" s="559" t="s">
        <v>442</v>
      </c>
      <c r="B93" s="560" t="s">
        <v>444</v>
      </c>
      <c r="C93" s="561" t="s">
        <v>456</v>
      </c>
      <c r="D93" s="562" t="s">
        <v>457</v>
      </c>
      <c r="E93" s="561" t="s">
        <v>445</v>
      </c>
      <c r="F93" s="562" t="s">
        <v>446</v>
      </c>
      <c r="G93" s="561" t="s">
        <v>474</v>
      </c>
      <c r="H93" s="561" t="s">
        <v>522</v>
      </c>
      <c r="I93" s="561" t="s">
        <v>523</v>
      </c>
      <c r="J93" s="561" t="s">
        <v>524</v>
      </c>
      <c r="K93" s="561"/>
      <c r="L93" s="563">
        <v>102.6</v>
      </c>
      <c r="M93" s="563">
        <v>1</v>
      </c>
      <c r="N93" s="564">
        <v>102.6</v>
      </c>
    </row>
    <row r="94" spans="1:14" ht="14.4" customHeight="1" x14ac:dyDescent="0.3">
      <c r="A94" s="559" t="s">
        <v>442</v>
      </c>
      <c r="B94" s="560" t="s">
        <v>444</v>
      </c>
      <c r="C94" s="561" t="s">
        <v>456</v>
      </c>
      <c r="D94" s="562" t="s">
        <v>457</v>
      </c>
      <c r="E94" s="561" t="s">
        <v>445</v>
      </c>
      <c r="F94" s="562" t="s">
        <v>446</v>
      </c>
      <c r="G94" s="561" t="s">
        <v>474</v>
      </c>
      <c r="H94" s="561" t="s">
        <v>783</v>
      </c>
      <c r="I94" s="561" t="s">
        <v>784</v>
      </c>
      <c r="J94" s="561" t="s">
        <v>785</v>
      </c>
      <c r="K94" s="561" t="s">
        <v>786</v>
      </c>
      <c r="L94" s="563">
        <v>373.83</v>
      </c>
      <c r="M94" s="563">
        <v>1</v>
      </c>
      <c r="N94" s="564">
        <v>373.83</v>
      </c>
    </row>
    <row r="95" spans="1:14" ht="14.4" customHeight="1" x14ac:dyDescent="0.3">
      <c r="A95" s="559" t="s">
        <v>442</v>
      </c>
      <c r="B95" s="560" t="s">
        <v>444</v>
      </c>
      <c r="C95" s="561" t="s">
        <v>456</v>
      </c>
      <c r="D95" s="562" t="s">
        <v>457</v>
      </c>
      <c r="E95" s="561" t="s">
        <v>445</v>
      </c>
      <c r="F95" s="562" t="s">
        <v>446</v>
      </c>
      <c r="G95" s="561" t="s">
        <v>474</v>
      </c>
      <c r="H95" s="561" t="s">
        <v>787</v>
      </c>
      <c r="I95" s="561" t="s">
        <v>788</v>
      </c>
      <c r="J95" s="561" t="s">
        <v>789</v>
      </c>
      <c r="K95" s="561" t="s">
        <v>790</v>
      </c>
      <c r="L95" s="563">
        <v>63.639755006494497</v>
      </c>
      <c r="M95" s="563">
        <v>2</v>
      </c>
      <c r="N95" s="564">
        <v>127.27951001298899</v>
      </c>
    </row>
    <row r="96" spans="1:14" ht="14.4" customHeight="1" x14ac:dyDescent="0.3">
      <c r="A96" s="559" t="s">
        <v>442</v>
      </c>
      <c r="B96" s="560" t="s">
        <v>444</v>
      </c>
      <c r="C96" s="561" t="s">
        <v>456</v>
      </c>
      <c r="D96" s="562" t="s">
        <v>457</v>
      </c>
      <c r="E96" s="561" t="s">
        <v>445</v>
      </c>
      <c r="F96" s="562" t="s">
        <v>446</v>
      </c>
      <c r="G96" s="561" t="s">
        <v>474</v>
      </c>
      <c r="H96" s="561" t="s">
        <v>791</v>
      </c>
      <c r="I96" s="561" t="s">
        <v>792</v>
      </c>
      <c r="J96" s="561" t="s">
        <v>793</v>
      </c>
      <c r="K96" s="561" t="s">
        <v>794</v>
      </c>
      <c r="L96" s="563">
        <v>46.620003339995499</v>
      </c>
      <c r="M96" s="563">
        <v>2</v>
      </c>
      <c r="N96" s="564">
        <v>93.240006679990998</v>
      </c>
    </row>
    <row r="97" spans="1:14" ht="14.4" customHeight="1" x14ac:dyDescent="0.3">
      <c r="A97" s="559" t="s">
        <v>442</v>
      </c>
      <c r="B97" s="560" t="s">
        <v>444</v>
      </c>
      <c r="C97" s="561" t="s">
        <v>456</v>
      </c>
      <c r="D97" s="562" t="s">
        <v>457</v>
      </c>
      <c r="E97" s="561" t="s">
        <v>445</v>
      </c>
      <c r="F97" s="562" t="s">
        <v>446</v>
      </c>
      <c r="G97" s="561" t="s">
        <v>474</v>
      </c>
      <c r="H97" s="561" t="s">
        <v>795</v>
      </c>
      <c r="I97" s="561" t="s">
        <v>796</v>
      </c>
      <c r="J97" s="561" t="s">
        <v>797</v>
      </c>
      <c r="K97" s="561" t="s">
        <v>798</v>
      </c>
      <c r="L97" s="563">
        <v>47.035424619302148</v>
      </c>
      <c r="M97" s="563">
        <v>2</v>
      </c>
      <c r="N97" s="564">
        <v>94.070849238604296</v>
      </c>
    </row>
    <row r="98" spans="1:14" ht="14.4" customHeight="1" x14ac:dyDescent="0.3">
      <c r="A98" s="559" t="s">
        <v>442</v>
      </c>
      <c r="B98" s="560" t="s">
        <v>444</v>
      </c>
      <c r="C98" s="561" t="s">
        <v>456</v>
      </c>
      <c r="D98" s="562" t="s">
        <v>457</v>
      </c>
      <c r="E98" s="561" t="s">
        <v>445</v>
      </c>
      <c r="F98" s="562" t="s">
        <v>446</v>
      </c>
      <c r="G98" s="561" t="s">
        <v>474</v>
      </c>
      <c r="H98" s="561" t="s">
        <v>799</v>
      </c>
      <c r="I98" s="561" t="s">
        <v>800</v>
      </c>
      <c r="J98" s="561" t="s">
        <v>801</v>
      </c>
      <c r="K98" s="561" t="s">
        <v>802</v>
      </c>
      <c r="L98" s="563">
        <v>384.79500000000007</v>
      </c>
      <c r="M98" s="563">
        <v>8</v>
      </c>
      <c r="N98" s="564">
        <v>3078.3600000000006</v>
      </c>
    </row>
    <row r="99" spans="1:14" ht="14.4" customHeight="1" x14ac:dyDescent="0.3">
      <c r="A99" s="559" t="s">
        <v>442</v>
      </c>
      <c r="B99" s="560" t="s">
        <v>444</v>
      </c>
      <c r="C99" s="561" t="s">
        <v>456</v>
      </c>
      <c r="D99" s="562" t="s">
        <v>457</v>
      </c>
      <c r="E99" s="561" t="s">
        <v>445</v>
      </c>
      <c r="F99" s="562" t="s">
        <v>446</v>
      </c>
      <c r="G99" s="561" t="s">
        <v>474</v>
      </c>
      <c r="H99" s="561" t="s">
        <v>571</v>
      </c>
      <c r="I99" s="561" t="s">
        <v>572</v>
      </c>
      <c r="J99" s="561" t="s">
        <v>573</v>
      </c>
      <c r="K99" s="561"/>
      <c r="L99" s="563">
        <v>97.644536841388017</v>
      </c>
      <c r="M99" s="563">
        <v>50</v>
      </c>
      <c r="N99" s="564">
        <v>4882.2268420694008</v>
      </c>
    </row>
    <row r="100" spans="1:14" ht="14.4" customHeight="1" x14ac:dyDescent="0.3">
      <c r="A100" s="559" t="s">
        <v>442</v>
      </c>
      <c r="B100" s="560" t="s">
        <v>444</v>
      </c>
      <c r="C100" s="561" t="s">
        <v>456</v>
      </c>
      <c r="D100" s="562" t="s">
        <v>457</v>
      </c>
      <c r="E100" s="561" t="s">
        <v>445</v>
      </c>
      <c r="F100" s="562" t="s">
        <v>446</v>
      </c>
      <c r="G100" s="561" t="s">
        <v>474</v>
      </c>
      <c r="H100" s="561" t="s">
        <v>803</v>
      </c>
      <c r="I100" s="561" t="s">
        <v>804</v>
      </c>
      <c r="J100" s="561" t="s">
        <v>805</v>
      </c>
      <c r="K100" s="561"/>
      <c r="L100" s="563">
        <v>140.19999999999999</v>
      </c>
      <c r="M100" s="563">
        <v>5</v>
      </c>
      <c r="N100" s="564">
        <v>701</v>
      </c>
    </row>
    <row r="101" spans="1:14" ht="14.4" customHeight="1" x14ac:dyDescent="0.3">
      <c r="A101" s="559" t="s">
        <v>442</v>
      </c>
      <c r="B101" s="560" t="s">
        <v>444</v>
      </c>
      <c r="C101" s="561" t="s">
        <v>456</v>
      </c>
      <c r="D101" s="562" t="s">
        <v>457</v>
      </c>
      <c r="E101" s="561" t="s">
        <v>445</v>
      </c>
      <c r="F101" s="562" t="s">
        <v>446</v>
      </c>
      <c r="G101" s="561" t="s">
        <v>474</v>
      </c>
      <c r="H101" s="561" t="s">
        <v>589</v>
      </c>
      <c r="I101" s="561" t="s">
        <v>590</v>
      </c>
      <c r="J101" s="561" t="s">
        <v>591</v>
      </c>
      <c r="K101" s="561" t="s">
        <v>592</v>
      </c>
      <c r="L101" s="563">
        <v>70.716666666666669</v>
      </c>
      <c r="M101" s="563">
        <v>3</v>
      </c>
      <c r="N101" s="564">
        <v>212.15</v>
      </c>
    </row>
    <row r="102" spans="1:14" ht="14.4" customHeight="1" x14ac:dyDescent="0.3">
      <c r="A102" s="559" t="s">
        <v>442</v>
      </c>
      <c r="B102" s="560" t="s">
        <v>444</v>
      </c>
      <c r="C102" s="561" t="s">
        <v>456</v>
      </c>
      <c r="D102" s="562" t="s">
        <v>457</v>
      </c>
      <c r="E102" s="561" t="s">
        <v>445</v>
      </c>
      <c r="F102" s="562" t="s">
        <v>446</v>
      </c>
      <c r="G102" s="561" t="s">
        <v>474</v>
      </c>
      <c r="H102" s="561" t="s">
        <v>806</v>
      </c>
      <c r="I102" s="561" t="s">
        <v>807</v>
      </c>
      <c r="J102" s="561" t="s">
        <v>808</v>
      </c>
      <c r="K102" s="561" t="s">
        <v>809</v>
      </c>
      <c r="L102" s="563">
        <v>374.98</v>
      </c>
      <c r="M102" s="563">
        <v>1</v>
      </c>
      <c r="N102" s="564">
        <v>374.98</v>
      </c>
    </row>
    <row r="103" spans="1:14" ht="14.4" customHeight="1" x14ac:dyDescent="0.3">
      <c r="A103" s="559" t="s">
        <v>442</v>
      </c>
      <c r="B103" s="560" t="s">
        <v>444</v>
      </c>
      <c r="C103" s="561" t="s">
        <v>456</v>
      </c>
      <c r="D103" s="562" t="s">
        <v>457</v>
      </c>
      <c r="E103" s="561" t="s">
        <v>445</v>
      </c>
      <c r="F103" s="562" t="s">
        <v>446</v>
      </c>
      <c r="G103" s="561" t="s">
        <v>474</v>
      </c>
      <c r="H103" s="561" t="s">
        <v>629</v>
      </c>
      <c r="I103" s="561" t="s">
        <v>630</v>
      </c>
      <c r="J103" s="561" t="s">
        <v>631</v>
      </c>
      <c r="K103" s="561" t="s">
        <v>632</v>
      </c>
      <c r="L103" s="563">
        <v>26.640078998647596</v>
      </c>
      <c r="M103" s="563">
        <v>3</v>
      </c>
      <c r="N103" s="564">
        <v>79.920236995942787</v>
      </c>
    </row>
    <row r="104" spans="1:14" ht="14.4" customHeight="1" x14ac:dyDescent="0.3">
      <c r="A104" s="559" t="s">
        <v>442</v>
      </c>
      <c r="B104" s="560" t="s">
        <v>444</v>
      </c>
      <c r="C104" s="561" t="s">
        <v>456</v>
      </c>
      <c r="D104" s="562" t="s">
        <v>457</v>
      </c>
      <c r="E104" s="561" t="s">
        <v>445</v>
      </c>
      <c r="F104" s="562" t="s">
        <v>446</v>
      </c>
      <c r="G104" s="561" t="s">
        <v>474</v>
      </c>
      <c r="H104" s="561" t="s">
        <v>810</v>
      </c>
      <c r="I104" s="561" t="s">
        <v>811</v>
      </c>
      <c r="J104" s="561" t="s">
        <v>771</v>
      </c>
      <c r="K104" s="561" t="s">
        <v>812</v>
      </c>
      <c r="L104" s="563">
        <v>147.06</v>
      </c>
      <c r="M104" s="563">
        <v>1</v>
      </c>
      <c r="N104" s="564">
        <v>147.06</v>
      </c>
    </row>
    <row r="105" spans="1:14" ht="14.4" customHeight="1" x14ac:dyDescent="0.3">
      <c r="A105" s="559" t="s">
        <v>442</v>
      </c>
      <c r="B105" s="560" t="s">
        <v>444</v>
      </c>
      <c r="C105" s="561" t="s">
        <v>456</v>
      </c>
      <c r="D105" s="562" t="s">
        <v>457</v>
      </c>
      <c r="E105" s="561" t="s">
        <v>445</v>
      </c>
      <c r="F105" s="562" t="s">
        <v>446</v>
      </c>
      <c r="G105" s="561" t="s">
        <v>474</v>
      </c>
      <c r="H105" s="561" t="s">
        <v>813</v>
      </c>
      <c r="I105" s="561" t="s">
        <v>572</v>
      </c>
      <c r="J105" s="561" t="s">
        <v>814</v>
      </c>
      <c r="K105" s="561"/>
      <c r="L105" s="563">
        <v>41.340159056780202</v>
      </c>
      <c r="M105" s="563">
        <v>2</v>
      </c>
      <c r="N105" s="564">
        <v>82.680318113560404</v>
      </c>
    </row>
    <row r="106" spans="1:14" ht="14.4" customHeight="1" x14ac:dyDescent="0.3">
      <c r="A106" s="559" t="s">
        <v>442</v>
      </c>
      <c r="B106" s="560" t="s">
        <v>444</v>
      </c>
      <c r="C106" s="561" t="s">
        <v>456</v>
      </c>
      <c r="D106" s="562" t="s">
        <v>457</v>
      </c>
      <c r="E106" s="561" t="s">
        <v>445</v>
      </c>
      <c r="F106" s="562" t="s">
        <v>446</v>
      </c>
      <c r="G106" s="561" t="s">
        <v>474</v>
      </c>
      <c r="H106" s="561" t="s">
        <v>815</v>
      </c>
      <c r="I106" s="561" t="s">
        <v>816</v>
      </c>
      <c r="J106" s="561" t="s">
        <v>817</v>
      </c>
      <c r="K106" s="561" t="s">
        <v>818</v>
      </c>
      <c r="L106" s="563">
        <v>183</v>
      </c>
      <c r="M106" s="563">
        <v>2</v>
      </c>
      <c r="N106" s="564">
        <v>366</v>
      </c>
    </row>
    <row r="107" spans="1:14" ht="14.4" customHeight="1" x14ac:dyDescent="0.3">
      <c r="A107" s="559" t="s">
        <v>442</v>
      </c>
      <c r="B107" s="560" t="s">
        <v>444</v>
      </c>
      <c r="C107" s="561" t="s">
        <v>456</v>
      </c>
      <c r="D107" s="562" t="s">
        <v>457</v>
      </c>
      <c r="E107" s="561" t="s">
        <v>445</v>
      </c>
      <c r="F107" s="562" t="s">
        <v>446</v>
      </c>
      <c r="G107" s="561" t="s">
        <v>474</v>
      </c>
      <c r="H107" s="561" t="s">
        <v>819</v>
      </c>
      <c r="I107" s="561" t="s">
        <v>820</v>
      </c>
      <c r="J107" s="561" t="s">
        <v>821</v>
      </c>
      <c r="K107" s="561" t="s">
        <v>822</v>
      </c>
      <c r="L107" s="563">
        <v>38.94</v>
      </c>
      <c r="M107" s="563">
        <v>2</v>
      </c>
      <c r="N107" s="564">
        <v>77.88</v>
      </c>
    </row>
    <row r="108" spans="1:14" ht="14.4" customHeight="1" x14ac:dyDescent="0.3">
      <c r="A108" s="559" t="s">
        <v>442</v>
      </c>
      <c r="B108" s="560" t="s">
        <v>444</v>
      </c>
      <c r="C108" s="561" t="s">
        <v>456</v>
      </c>
      <c r="D108" s="562" t="s">
        <v>457</v>
      </c>
      <c r="E108" s="561" t="s">
        <v>445</v>
      </c>
      <c r="F108" s="562" t="s">
        <v>446</v>
      </c>
      <c r="G108" s="561" t="s">
        <v>474</v>
      </c>
      <c r="H108" s="561" t="s">
        <v>823</v>
      </c>
      <c r="I108" s="561" t="s">
        <v>679</v>
      </c>
      <c r="J108" s="561" t="s">
        <v>824</v>
      </c>
      <c r="K108" s="561" t="s">
        <v>825</v>
      </c>
      <c r="L108" s="563">
        <v>8.52</v>
      </c>
      <c r="M108" s="563">
        <v>2</v>
      </c>
      <c r="N108" s="564">
        <v>17.04</v>
      </c>
    </row>
    <row r="109" spans="1:14" ht="14.4" customHeight="1" x14ac:dyDescent="0.3">
      <c r="A109" s="559" t="s">
        <v>442</v>
      </c>
      <c r="B109" s="560" t="s">
        <v>444</v>
      </c>
      <c r="C109" s="561" t="s">
        <v>456</v>
      </c>
      <c r="D109" s="562" t="s">
        <v>457</v>
      </c>
      <c r="E109" s="561" t="s">
        <v>445</v>
      </c>
      <c r="F109" s="562" t="s">
        <v>446</v>
      </c>
      <c r="G109" s="561" t="s">
        <v>474</v>
      </c>
      <c r="H109" s="561" t="s">
        <v>826</v>
      </c>
      <c r="I109" s="561" t="s">
        <v>827</v>
      </c>
      <c r="J109" s="561" t="s">
        <v>828</v>
      </c>
      <c r="K109" s="561" t="s">
        <v>829</v>
      </c>
      <c r="L109" s="563">
        <v>10.06</v>
      </c>
      <c r="M109" s="563">
        <v>2</v>
      </c>
      <c r="N109" s="564">
        <v>20.12</v>
      </c>
    </row>
    <row r="110" spans="1:14" ht="14.4" customHeight="1" x14ac:dyDescent="0.3">
      <c r="A110" s="559" t="s">
        <v>442</v>
      </c>
      <c r="B110" s="560" t="s">
        <v>444</v>
      </c>
      <c r="C110" s="561" t="s">
        <v>456</v>
      </c>
      <c r="D110" s="562" t="s">
        <v>457</v>
      </c>
      <c r="E110" s="561" t="s">
        <v>445</v>
      </c>
      <c r="F110" s="562" t="s">
        <v>446</v>
      </c>
      <c r="G110" s="561" t="s">
        <v>474</v>
      </c>
      <c r="H110" s="561" t="s">
        <v>830</v>
      </c>
      <c r="I110" s="561" t="s">
        <v>831</v>
      </c>
      <c r="J110" s="561" t="s">
        <v>832</v>
      </c>
      <c r="K110" s="561"/>
      <c r="L110" s="563">
        <v>920.98816419654759</v>
      </c>
      <c r="M110" s="563">
        <v>2</v>
      </c>
      <c r="N110" s="564">
        <v>1841.9763283930952</v>
      </c>
    </row>
    <row r="111" spans="1:14" ht="14.4" customHeight="1" x14ac:dyDescent="0.3">
      <c r="A111" s="559" t="s">
        <v>442</v>
      </c>
      <c r="B111" s="560" t="s">
        <v>444</v>
      </c>
      <c r="C111" s="561" t="s">
        <v>456</v>
      </c>
      <c r="D111" s="562" t="s">
        <v>457</v>
      </c>
      <c r="E111" s="561" t="s">
        <v>445</v>
      </c>
      <c r="F111" s="562" t="s">
        <v>446</v>
      </c>
      <c r="G111" s="561" t="s">
        <v>474</v>
      </c>
      <c r="H111" s="561" t="s">
        <v>833</v>
      </c>
      <c r="I111" s="561" t="s">
        <v>572</v>
      </c>
      <c r="J111" s="561" t="s">
        <v>834</v>
      </c>
      <c r="K111" s="561" t="s">
        <v>835</v>
      </c>
      <c r="L111" s="563">
        <v>527.24961295202297</v>
      </c>
      <c r="M111" s="563">
        <v>1</v>
      </c>
      <c r="N111" s="564">
        <v>527.24961295202297</v>
      </c>
    </row>
    <row r="112" spans="1:14" ht="14.4" customHeight="1" x14ac:dyDescent="0.3">
      <c r="A112" s="559" t="s">
        <v>442</v>
      </c>
      <c r="B112" s="560" t="s">
        <v>444</v>
      </c>
      <c r="C112" s="561" t="s">
        <v>456</v>
      </c>
      <c r="D112" s="562" t="s">
        <v>457</v>
      </c>
      <c r="E112" s="561" t="s">
        <v>445</v>
      </c>
      <c r="F112" s="562" t="s">
        <v>446</v>
      </c>
      <c r="G112" s="561" t="s">
        <v>474</v>
      </c>
      <c r="H112" s="561" t="s">
        <v>836</v>
      </c>
      <c r="I112" s="561" t="s">
        <v>572</v>
      </c>
      <c r="J112" s="561" t="s">
        <v>837</v>
      </c>
      <c r="K112" s="561"/>
      <c r="L112" s="563">
        <v>91.962098637289259</v>
      </c>
      <c r="M112" s="563">
        <v>8</v>
      </c>
      <c r="N112" s="564">
        <v>735.69678909831407</v>
      </c>
    </row>
    <row r="113" spans="1:14" ht="14.4" customHeight="1" x14ac:dyDescent="0.3">
      <c r="A113" s="559" t="s">
        <v>442</v>
      </c>
      <c r="B113" s="560" t="s">
        <v>444</v>
      </c>
      <c r="C113" s="561" t="s">
        <v>456</v>
      </c>
      <c r="D113" s="562" t="s">
        <v>457</v>
      </c>
      <c r="E113" s="561" t="s">
        <v>445</v>
      </c>
      <c r="F113" s="562" t="s">
        <v>446</v>
      </c>
      <c r="G113" s="561" t="s">
        <v>474</v>
      </c>
      <c r="H113" s="561" t="s">
        <v>838</v>
      </c>
      <c r="I113" s="561" t="s">
        <v>839</v>
      </c>
      <c r="J113" s="561" t="s">
        <v>840</v>
      </c>
      <c r="K113" s="561" t="s">
        <v>822</v>
      </c>
      <c r="L113" s="563">
        <v>18.64</v>
      </c>
      <c r="M113" s="563">
        <v>1</v>
      </c>
      <c r="N113" s="564">
        <v>18.64</v>
      </c>
    </row>
    <row r="114" spans="1:14" ht="14.4" customHeight="1" x14ac:dyDescent="0.3">
      <c r="A114" s="559" t="s">
        <v>442</v>
      </c>
      <c r="B114" s="560" t="s">
        <v>444</v>
      </c>
      <c r="C114" s="561" t="s">
        <v>456</v>
      </c>
      <c r="D114" s="562" t="s">
        <v>457</v>
      </c>
      <c r="E114" s="561" t="s">
        <v>445</v>
      </c>
      <c r="F114" s="562" t="s">
        <v>446</v>
      </c>
      <c r="G114" s="561" t="s">
        <v>474</v>
      </c>
      <c r="H114" s="561" t="s">
        <v>841</v>
      </c>
      <c r="I114" s="561" t="s">
        <v>842</v>
      </c>
      <c r="J114" s="561" t="s">
        <v>843</v>
      </c>
      <c r="K114" s="561" t="s">
        <v>844</v>
      </c>
      <c r="L114" s="563">
        <v>35.742000000000004</v>
      </c>
      <c r="M114" s="563">
        <v>5</v>
      </c>
      <c r="N114" s="564">
        <v>178.71</v>
      </c>
    </row>
    <row r="115" spans="1:14" ht="14.4" customHeight="1" x14ac:dyDescent="0.3">
      <c r="A115" s="559" t="s">
        <v>442</v>
      </c>
      <c r="B115" s="560" t="s">
        <v>444</v>
      </c>
      <c r="C115" s="561" t="s">
        <v>456</v>
      </c>
      <c r="D115" s="562" t="s">
        <v>457</v>
      </c>
      <c r="E115" s="561" t="s">
        <v>445</v>
      </c>
      <c r="F115" s="562" t="s">
        <v>446</v>
      </c>
      <c r="G115" s="561" t="s">
        <v>474</v>
      </c>
      <c r="H115" s="561" t="s">
        <v>845</v>
      </c>
      <c r="I115" s="561" t="s">
        <v>572</v>
      </c>
      <c r="J115" s="561" t="s">
        <v>846</v>
      </c>
      <c r="K115" s="561"/>
      <c r="L115" s="563">
        <v>5.24</v>
      </c>
      <c r="M115" s="563">
        <v>1</v>
      </c>
      <c r="N115" s="564">
        <v>5.24</v>
      </c>
    </row>
    <row r="116" spans="1:14" ht="14.4" customHeight="1" x14ac:dyDescent="0.3">
      <c r="A116" s="559" t="s">
        <v>442</v>
      </c>
      <c r="B116" s="560" t="s">
        <v>444</v>
      </c>
      <c r="C116" s="561" t="s">
        <v>456</v>
      </c>
      <c r="D116" s="562" t="s">
        <v>457</v>
      </c>
      <c r="E116" s="561" t="s">
        <v>445</v>
      </c>
      <c r="F116" s="562" t="s">
        <v>446</v>
      </c>
      <c r="G116" s="561" t="s">
        <v>695</v>
      </c>
      <c r="H116" s="561" t="s">
        <v>847</v>
      </c>
      <c r="I116" s="561" t="s">
        <v>848</v>
      </c>
      <c r="J116" s="561" t="s">
        <v>849</v>
      </c>
      <c r="K116" s="561" t="s">
        <v>850</v>
      </c>
      <c r="L116" s="563">
        <v>52.810026990031602</v>
      </c>
      <c r="M116" s="563">
        <v>1</v>
      </c>
      <c r="N116" s="564">
        <v>52.810026990031602</v>
      </c>
    </row>
    <row r="117" spans="1:14" ht="14.4" customHeight="1" x14ac:dyDescent="0.3">
      <c r="A117" s="559" t="s">
        <v>442</v>
      </c>
      <c r="B117" s="560" t="s">
        <v>444</v>
      </c>
      <c r="C117" s="561" t="s">
        <v>458</v>
      </c>
      <c r="D117" s="562" t="s">
        <v>459</v>
      </c>
      <c r="E117" s="561" t="s">
        <v>445</v>
      </c>
      <c r="F117" s="562" t="s">
        <v>446</v>
      </c>
      <c r="G117" s="561" t="s">
        <v>474</v>
      </c>
      <c r="H117" s="561" t="s">
        <v>749</v>
      </c>
      <c r="I117" s="561" t="s">
        <v>749</v>
      </c>
      <c r="J117" s="561" t="s">
        <v>750</v>
      </c>
      <c r="K117" s="561" t="s">
        <v>751</v>
      </c>
      <c r="L117" s="563">
        <v>246.13</v>
      </c>
      <c r="M117" s="563">
        <v>1</v>
      </c>
      <c r="N117" s="564">
        <v>246.13</v>
      </c>
    </row>
    <row r="118" spans="1:14" ht="14.4" customHeight="1" x14ac:dyDescent="0.3">
      <c r="A118" s="559" t="s">
        <v>442</v>
      </c>
      <c r="B118" s="560" t="s">
        <v>444</v>
      </c>
      <c r="C118" s="561" t="s">
        <v>458</v>
      </c>
      <c r="D118" s="562" t="s">
        <v>459</v>
      </c>
      <c r="E118" s="561" t="s">
        <v>445</v>
      </c>
      <c r="F118" s="562" t="s">
        <v>446</v>
      </c>
      <c r="G118" s="561" t="s">
        <v>474</v>
      </c>
      <c r="H118" s="561" t="s">
        <v>757</v>
      </c>
      <c r="I118" s="561" t="s">
        <v>758</v>
      </c>
      <c r="J118" s="561" t="s">
        <v>759</v>
      </c>
      <c r="K118" s="561" t="s">
        <v>760</v>
      </c>
      <c r="L118" s="563">
        <v>98.175939393939387</v>
      </c>
      <c r="M118" s="563">
        <v>15</v>
      </c>
      <c r="N118" s="564">
        <v>1472.6390909090908</v>
      </c>
    </row>
    <row r="119" spans="1:14" ht="14.4" customHeight="1" x14ac:dyDescent="0.3">
      <c r="A119" s="559" t="s">
        <v>442</v>
      </c>
      <c r="B119" s="560" t="s">
        <v>444</v>
      </c>
      <c r="C119" s="561" t="s">
        <v>458</v>
      </c>
      <c r="D119" s="562" t="s">
        <v>459</v>
      </c>
      <c r="E119" s="561" t="s">
        <v>445</v>
      </c>
      <c r="F119" s="562" t="s">
        <v>446</v>
      </c>
      <c r="G119" s="561" t="s">
        <v>474</v>
      </c>
      <c r="H119" s="561" t="s">
        <v>795</v>
      </c>
      <c r="I119" s="561" t="s">
        <v>796</v>
      </c>
      <c r="J119" s="561" t="s">
        <v>797</v>
      </c>
      <c r="K119" s="561" t="s">
        <v>798</v>
      </c>
      <c r="L119" s="563">
        <v>47.36</v>
      </c>
      <c r="M119" s="563">
        <v>1</v>
      </c>
      <c r="N119" s="564">
        <v>47.36</v>
      </c>
    </row>
    <row r="120" spans="1:14" ht="14.4" customHeight="1" x14ac:dyDescent="0.3">
      <c r="A120" s="559" t="s">
        <v>442</v>
      </c>
      <c r="B120" s="560" t="s">
        <v>444</v>
      </c>
      <c r="C120" s="561" t="s">
        <v>458</v>
      </c>
      <c r="D120" s="562" t="s">
        <v>459</v>
      </c>
      <c r="E120" s="561" t="s">
        <v>445</v>
      </c>
      <c r="F120" s="562" t="s">
        <v>446</v>
      </c>
      <c r="G120" s="561" t="s">
        <v>474</v>
      </c>
      <c r="H120" s="561" t="s">
        <v>851</v>
      </c>
      <c r="I120" s="561" t="s">
        <v>852</v>
      </c>
      <c r="J120" s="561" t="s">
        <v>853</v>
      </c>
      <c r="K120" s="561" t="s">
        <v>822</v>
      </c>
      <c r="L120" s="563">
        <v>22.13</v>
      </c>
      <c r="M120" s="563">
        <v>1</v>
      </c>
      <c r="N120" s="564">
        <v>22.13</v>
      </c>
    </row>
    <row r="121" spans="1:14" ht="14.4" customHeight="1" x14ac:dyDescent="0.3">
      <c r="A121" s="559" t="s">
        <v>442</v>
      </c>
      <c r="B121" s="560" t="s">
        <v>444</v>
      </c>
      <c r="C121" s="561" t="s">
        <v>458</v>
      </c>
      <c r="D121" s="562" t="s">
        <v>459</v>
      </c>
      <c r="E121" s="561" t="s">
        <v>445</v>
      </c>
      <c r="F121" s="562" t="s">
        <v>446</v>
      </c>
      <c r="G121" s="561" t="s">
        <v>474</v>
      </c>
      <c r="H121" s="561" t="s">
        <v>854</v>
      </c>
      <c r="I121" s="561" t="s">
        <v>572</v>
      </c>
      <c r="J121" s="561" t="s">
        <v>855</v>
      </c>
      <c r="K121" s="561"/>
      <c r="L121" s="563">
        <v>113.876573604943</v>
      </c>
      <c r="M121" s="563">
        <v>1</v>
      </c>
      <c r="N121" s="564">
        <v>113.876573604943</v>
      </c>
    </row>
    <row r="122" spans="1:14" ht="14.4" customHeight="1" x14ac:dyDescent="0.3">
      <c r="A122" s="559" t="s">
        <v>442</v>
      </c>
      <c r="B122" s="560" t="s">
        <v>444</v>
      </c>
      <c r="C122" s="561" t="s">
        <v>460</v>
      </c>
      <c r="D122" s="562" t="s">
        <v>461</v>
      </c>
      <c r="E122" s="561" t="s">
        <v>445</v>
      </c>
      <c r="F122" s="562" t="s">
        <v>446</v>
      </c>
      <c r="G122" s="561"/>
      <c r="H122" s="561" t="s">
        <v>745</v>
      </c>
      <c r="I122" s="561" t="s">
        <v>746</v>
      </c>
      <c r="J122" s="561" t="s">
        <v>747</v>
      </c>
      <c r="K122" s="561" t="s">
        <v>748</v>
      </c>
      <c r="L122" s="563">
        <v>108.270008787609</v>
      </c>
      <c r="M122" s="563">
        <v>1</v>
      </c>
      <c r="N122" s="564">
        <v>108.270008787609</v>
      </c>
    </row>
    <row r="123" spans="1:14" ht="14.4" customHeight="1" x14ac:dyDescent="0.3">
      <c r="A123" s="559" t="s">
        <v>442</v>
      </c>
      <c r="B123" s="560" t="s">
        <v>444</v>
      </c>
      <c r="C123" s="561" t="s">
        <v>460</v>
      </c>
      <c r="D123" s="562" t="s">
        <v>461</v>
      </c>
      <c r="E123" s="561" t="s">
        <v>445</v>
      </c>
      <c r="F123" s="562" t="s">
        <v>446</v>
      </c>
      <c r="G123" s="561" t="s">
        <v>474</v>
      </c>
      <c r="H123" s="561" t="s">
        <v>856</v>
      </c>
      <c r="I123" s="561" t="s">
        <v>856</v>
      </c>
      <c r="J123" s="561" t="s">
        <v>753</v>
      </c>
      <c r="K123" s="561" t="s">
        <v>857</v>
      </c>
      <c r="L123" s="563">
        <v>141.74</v>
      </c>
      <c r="M123" s="563">
        <v>1</v>
      </c>
      <c r="N123" s="564">
        <v>141.74</v>
      </c>
    </row>
    <row r="124" spans="1:14" ht="14.4" customHeight="1" x14ac:dyDescent="0.3">
      <c r="A124" s="559" t="s">
        <v>442</v>
      </c>
      <c r="B124" s="560" t="s">
        <v>444</v>
      </c>
      <c r="C124" s="561" t="s">
        <v>460</v>
      </c>
      <c r="D124" s="562" t="s">
        <v>461</v>
      </c>
      <c r="E124" s="561" t="s">
        <v>445</v>
      </c>
      <c r="F124" s="562" t="s">
        <v>446</v>
      </c>
      <c r="G124" s="561" t="s">
        <v>474</v>
      </c>
      <c r="H124" s="561" t="s">
        <v>755</v>
      </c>
      <c r="I124" s="561" t="s">
        <v>755</v>
      </c>
      <c r="J124" s="561" t="s">
        <v>750</v>
      </c>
      <c r="K124" s="561" t="s">
        <v>756</v>
      </c>
      <c r="L124" s="563">
        <v>143.18528893626601</v>
      </c>
      <c r="M124" s="563">
        <v>15</v>
      </c>
      <c r="N124" s="564">
        <v>2147.7793340439903</v>
      </c>
    </row>
    <row r="125" spans="1:14" ht="14.4" customHeight="1" x14ac:dyDescent="0.3">
      <c r="A125" s="559" t="s">
        <v>442</v>
      </c>
      <c r="B125" s="560" t="s">
        <v>444</v>
      </c>
      <c r="C125" s="561" t="s">
        <v>460</v>
      </c>
      <c r="D125" s="562" t="s">
        <v>461</v>
      </c>
      <c r="E125" s="561" t="s">
        <v>445</v>
      </c>
      <c r="F125" s="562" t="s">
        <v>446</v>
      </c>
      <c r="G125" s="561" t="s">
        <v>474</v>
      </c>
      <c r="H125" s="561" t="s">
        <v>858</v>
      </c>
      <c r="I125" s="561" t="s">
        <v>858</v>
      </c>
      <c r="J125" s="561" t="s">
        <v>750</v>
      </c>
      <c r="K125" s="561" t="s">
        <v>859</v>
      </c>
      <c r="L125" s="563">
        <v>151.39883720930234</v>
      </c>
      <c r="M125" s="563">
        <v>43</v>
      </c>
      <c r="N125" s="564">
        <v>6510.1500000000005</v>
      </c>
    </row>
    <row r="126" spans="1:14" ht="14.4" customHeight="1" x14ac:dyDescent="0.3">
      <c r="A126" s="559" t="s">
        <v>442</v>
      </c>
      <c r="B126" s="560" t="s">
        <v>444</v>
      </c>
      <c r="C126" s="561" t="s">
        <v>460</v>
      </c>
      <c r="D126" s="562" t="s">
        <v>461</v>
      </c>
      <c r="E126" s="561" t="s">
        <v>445</v>
      </c>
      <c r="F126" s="562" t="s">
        <v>446</v>
      </c>
      <c r="G126" s="561" t="s">
        <v>474</v>
      </c>
      <c r="H126" s="561" t="s">
        <v>475</v>
      </c>
      <c r="I126" s="561" t="s">
        <v>476</v>
      </c>
      <c r="J126" s="561" t="s">
        <v>477</v>
      </c>
      <c r="K126" s="561" t="s">
        <v>478</v>
      </c>
      <c r="L126" s="563">
        <v>84.57</v>
      </c>
      <c r="M126" s="563">
        <v>4</v>
      </c>
      <c r="N126" s="564">
        <v>338.28</v>
      </c>
    </row>
    <row r="127" spans="1:14" ht="14.4" customHeight="1" x14ac:dyDescent="0.3">
      <c r="A127" s="559" t="s">
        <v>442</v>
      </c>
      <c r="B127" s="560" t="s">
        <v>444</v>
      </c>
      <c r="C127" s="561" t="s">
        <v>460</v>
      </c>
      <c r="D127" s="562" t="s">
        <v>461</v>
      </c>
      <c r="E127" s="561" t="s">
        <v>445</v>
      </c>
      <c r="F127" s="562" t="s">
        <v>446</v>
      </c>
      <c r="G127" s="561" t="s">
        <v>474</v>
      </c>
      <c r="H127" s="561" t="s">
        <v>479</v>
      </c>
      <c r="I127" s="561" t="s">
        <v>480</v>
      </c>
      <c r="J127" s="561" t="s">
        <v>481</v>
      </c>
      <c r="K127" s="561" t="s">
        <v>482</v>
      </c>
      <c r="L127" s="563">
        <v>95.037250000000142</v>
      </c>
      <c r="M127" s="563">
        <v>2</v>
      </c>
      <c r="N127" s="564">
        <v>190.07450000000028</v>
      </c>
    </row>
    <row r="128" spans="1:14" ht="14.4" customHeight="1" x14ac:dyDescent="0.3">
      <c r="A128" s="559" t="s">
        <v>442</v>
      </c>
      <c r="B128" s="560" t="s">
        <v>444</v>
      </c>
      <c r="C128" s="561" t="s">
        <v>460</v>
      </c>
      <c r="D128" s="562" t="s">
        <v>461</v>
      </c>
      <c r="E128" s="561" t="s">
        <v>445</v>
      </c>
      <c r="F128" s="562" t="s">
        <v>446</v>
      </c>
      <c r="G128" s="561" t="s">
        <v>474</v>
      </c>
      <c r="H128" s="561" t="s">
        <v>860</v>
      </c>
      <c r="I128" s="561" t="s">
        <v>861</v>
      </c>
      <c r="J128" s="561" t="s">
        <v>481</v>
      </c>
      <c r="K128" s="561" t="s">
        <v>862</v>
      </c>
      <c r="L128" s="563">
        <v>98.419999999999902</v>
      </c>
      <c r="M128" s="563">
        <v>1</v>
      </c>
      <c r="N128" s="564">
        <v>98.419999999999902</v>
      </c>
    </row>
    <row r="129" spans="1:14" ht="14.4" customHeight="1" x14ac:dyDescent="0.3">
      <c r="A129" s="559" t="s">
        <v>442</v>
      </c>
      <c r="B129" s="560" t="s">
        <v>444</v>
      </c>
      <c r="C129" s="561" t="s">
        <v>460</v>
      </c>
      <c r="D129" s="562" t="s">
        <v>461</v>
      </c>
      <c r="E129" s="561" t="s">
        <v>445</v>
      </c>
      <c r="F129" s="562" t="s">
        <v>446</v>
      </c>
      <c r="G129" s="561" t="s">
        <v>474</v>
      </c>
      <c r="H129" s="561" t="s">
        <v>863</v>
      </c>
      <c r="I129" s="561" t="s">
        <v>864</v>
      </c>
      <c r="J129" s="561" t="s">
        <v>865</v>
      </c>
      <c r="K129" s="561" t="s">
        <v>866</v>
      </c>
      <c r="L129" s="563">
        <v>165.19931486708799</v>
      </c>
      <c r="M129" s="563">
        <v>1</v>
      </c>
      <c r="N129" s="564">
        <v>165.19931486708799</v>
      </c>
    </row>
    <row r="130" spans="1:14" ht="14.4" customHeight="1" x14ac:dyDescent="0.3">
      <c r="A130" s="559" t="s">
        <v>442</v>
      </c>
      <c r="B130" s="560" t="s">
        <v>444</v>
      </c>
      <c r="C130" s="561" t="s">
        <v>460</v>
      </c>
      <c r="D130" s="562" t="s">
        <v>461</v>
      </c>
      <c r="E130" s="561" t="s">
        <v>445</v>
      </c>
      <c r="F130" s="562" t="s">
        <v>446</v>
      </c>
      <c r="G130" s="561" t="s">
        <v>474</v>
      </c>
      <c r="H130" s="561" t="s">
        <v>867</v>
      </c>
      <c r="I130" s="561" t="s">
        <v>868</v>
      </c>
      <c r="J130" s="561" t="s">
        <v>869</v>
      </c>
      <c r="K130" s="561" t="s">
        <v>691</v>
      </c>
      <c r="L130" s="563">
        <v>42.1325</v>
      </c>
      <c r="M130" s="563">
        <v>4</v>
      </c>
      <c r="N130" s="564">
        <v>168.53</v>
      </c>
    </row>
    <row r="131" spans="1:14" ht="14.4" customHeight="1" x14ac:dyDescent="0.3">
      <c r="A131" s="559" t="s">
        <v>442</v>
      </c>
      <c r="B131" s="560" t="s">
        <v>444</v>
      </c>
      <c r="C131" s="561" t="s">
        <v>460</v>
      </c>
      <c r="D131" s="562" t="s">
        <v>461</v>
      </c>
      <c r="E131" s="561" t="s">
        <v>445</v>
      </c>
      <c r="F131" s="562" t="s">
        <v>446</v>
      </c>
      <c r="G131" s="561" t="s">
        <v>474</v>
      </c>
      <c r="H131" s="561" t="s">
        <v>769</v>
      </c>
      <c r="I131" s="561" t="s">
        <v>770</v>
      </c>
      <c r="J131" s="561" t="s">
        <v>771</v>
      </c>
      <c r="K131" s="561" t="s">
        <v>772</v>
      </c>
      <c r="L131" s="563">
        <v>59.94</v>
      </c>
      <c r="M131" s="563">
        <v>1</v>
      </c>
      <c r="N131" s="564">
        <v>59.94</v>
      </c>
    </row>
    <row r="132" spans="1:14" ht="14.4" customHeight="1" x14ac:dyDescent="0.3">
      <c r="A132" s="559" t="s">
        <v>442</v>
      </c>
      <c r="B132" s="560" t="s">
        <v>444</v>
      </c>
      <c r="C132" s="561" t="s">
        <v>460</v>
      </c>
      <c r="D132" s="562" t="s">
        <v>461</v>
      </c>
      <c r="E132" s="561" t="s">
        <v>445</v>
      </c>
      <c r="F132" s="562" t="s">
        <v>446</v>
      </c>
      <c r="G132" s="561" t="s">
        <v>474</v>
      </c>
      <c r="H132" s="561" t="s">
        <v>522</v>
      </c>
      <c r="I132" s="561" t="s">
        <v>523</v>
      </c>
      <c r="J132" s="561" t="s">
        <v>524</v>
      </c>
      <c r="K132" s="561"/>
      <c r="L132" s="563">
        <v>102.88912099782</v>
      </c>
      <c r="M132" s="563">
        <v>1</v>
      </c>
      <c r="N132" s="564">
        <v>102.88912099782</v>
      </c>
    </row>
    <row r="133" spans="1:14" ht="14.4" customHeight="1" x14ac:dyDescent="0.3">
      <c r="A133" s="559" t="s">
        <v>442</v>
      </c>
      <c r="B133" s="560" t="s">
        <v>444</v>
      </c>
      <c r="C133" s="561" t="s">
        <v>460</v>
      </c>
      <c r="D133" s="562" t="s">
        <v>461</v>
      </c>
      <c r="E133" s="561" t="s">
        <v>445</v>
      </c>
      <c r="F133" s="562" t="s">
        <v>446</v>
      </c>
      <c r="G133" s="561" t="s">
        <v>474</v>
      </c>
      <c r="H133" s="561" t="s">
        <v>529</v>
      </c>
      <c r="I133" s="561" t="s">
        <v>530</v>
      </c>
      <c r="J133" s="561" t="s">
        <v>531</v>
      </c>
      <c r="K133" s="561" t="s">
        <v>532</v>
      </c>
      <c r="L133" s="563">
        <v>58.100050550223102</v>
      </c>
      <c r="M133" s="563">
        <v>2</v>
      </c>
      <c r="N133" s="564">
        <v>116.2001011004462</v>
      </c>
    </row>
    <row r="134" spans="1:14" ht="14.4" customHeight="1" x14ac:dyDescent="0.3">
      <c r="A134" s="559" t="s">
        <v>442</v>
      </c>
      <c r="B134" s="560" t="s">
        <v>444</v>
      </c>
      <c r="C134" s="561" t="s">
        <v>460</v>
      </c>
      <c r="D134" s="562" t="s">
        <v>461</v>
      </c>
      <c r="E134" s="561" t="s">
        <v>445</v>
      </c>
      <c r="F134" s="562" t="s">
        <v>446</v>
      </c>
      <c r="G134" s="561" t="s">
        <v>474</v>
      </c>
      <c r="H134" s="561" t="s">
        <v>787</v>
      </c>
      <c r="I134" s="561" t="s">
        <v>788</v>
      </c>
      <c r="J134" s="561" t="s">
        <v>789</v>
      </c>
      <c r="K134" s="561" t="s">
        <v>790</v>
      </c>
      <c r="L134" s="563">
        <v>63.222000000000001</v>
      </c>
      <c r="M134" s="563">
        <v>10</v>
      </c>
      <c r="N134" s="564">
        <v>632.22</v>
      </c>
    </row>
    <row r="135" spans="1:14" ht="14.4" customHeight="1" x14ac:dyDescent="0.3">
      <c r="A135" s="559" t="s">
        <v>442</v>
      </c>
      <c r="B135" s="560" t="s">
        <v>444</v>
      </c>
      <c r="C135" s="561" t="s">
        <v>460</v>
      </c>
      <c r="D135" s="562" t="s">
        <v>461</v>
      </c>
      <c r="E135" s="561" t="s">
        <v>445</v>
      </c>
      <c r="F135" s="562" t="s">
        <v>446</v>
      </c>
      <c r="G135" s="561" t="s">
        <v>474</v>
      </c>
      <c r="H135" s="561" t="s">
        <v>799</v>
      </c>
      <c r="I135" s="561" t="s">
        <v>800</v>
      </c>
      <c r="J135" s="561" t="s">
        <v>801</v>
      </c>
      <c r="K135" s="561" t="s">
        <v>802</v>
      </c>
      <c r="L135" s="563">
        <v>392.64000000000004</v>
      </c>
      <c r="M135" s="563">
        <v>6</v>
      </c>
      <c r="N135" s="564">
        <v>2355.84</v>
      </c>
    </row>
    <row r="136" spans="1:14" ht="14.4" customHeight="1" x14ac:dyDescent="0.3">
      <c r="A136" s="559" t="s">
        <v>442</v>
      </c>
      <c r="B136" s="560" t="s">
        <v>444</v>
      </c>
      <c r="C136" s="561" t="s">
        <v>460</v>
      </c>
      <c r="D136" s="562" t="s">
        <v>461</v>
      </c>
      <c r="E136" s="561" t="s">
        <v>445</v>
      </c>
      <c r="F136" s="562" t="s">
        <v>446</v>
      </c>
      <c r="G136" s="561" t="s">
        <v>474</v>
      </c>
      <c r="H136" s="561" t="s">
        <v>870</v>
      </c>
      <c r="I136" s="561" t="s">
        <v>572</v>
      </c>
      <c r="J136" s="561" t="s">
        <v>871</v>
      </c>
      <c r="K136" s="561"/>
      <c r="L136" s="563">
        <v>41.883360990150365</v>
      </c>
      <c r="M136" s="563">
        <v>15</v>
      </c>
      <c r="N136" s="564">
        <v>628.25041485225552</v>
      </c>
    </row>
    <row r="137" spans="1:14" ht="14.4" customHeight="1" x14ac:dyDescent="0.3">
      <c r="A137" s="559" t="s">
        <v>442</v>
      </c>
      <c r="B137" s="560" t="s">
        <v>444</v>
      </c>
      <c r="C137" s="561" t="s">
        <v>460</v>
      </c>
      <c r="D137" s="562" t="s">
        <v>461</v>
      </c>
      <c r="E137" s="561" t="s">
        <v>445</v>
      </c>
      <c r="F137" s="562" t="s">
        <v>446</v>
      </c>
      <c r="G137" s="561" t="s">
        <v>474</v>
      </c>
      <c r="H137" s="561" t="s">
        <v>872</v>
      </c>
      <c r="I137" s="561" t="s">
        <v>873</v>
      </c>
      <c r="J137" s="561" t="s">
        <v>874</v>
      </c>
      <c r="K137" s="561" t="s">
        <v>875</v>
      </c>
      <c r="L137" s="563">
        <v>109.54</v>
      </c>
      <c r="M137" s="563">
        <v>1</v>
      </c>
      <c r="N137" s="564">
        <v>109.54</v>
      </c>
    </row>
    <row r="138" spans="1:14" ht="14.4" customHeight="1" x14ac:dyDescent="0.3">
      <c r="A138" s="559" t="s">
        <v>442</v>
      </c>
      <c r="B138" s="560" t="s">
        <v>444</v>
      </c>
      <c r="C138" s="561" t="s">
        <v>460</v>
      </c>
      <c r="D138" s="562" t="s">
        <v>461</v>
      </c>
      <c r="E138" s="561" t="s">
        <v>445</v>
      </c>
      <c r="F138" s="562" t="s">
        <v>446</v>
      </c>
      <c r="G138" s="561" t="s">
        <v>474</v>
      </c>
      <c r="H138" s="561" t="s">
        <v>803</v>
      </c>
      <c r="I138" s="561" t="s">
        <v>804</v>
      </c>
      <c r="J138" s="561" t="s">
        <v>805</v>
      </c>
      <c r="K138" s="561"/>
      <c r="L138" s="563">
        <v>140.19999999999999</v>
      </c>
      <c r="M138" s="563">
        <v>2</v>
      </c>
      <c r="N138" s="564">
        <v>280.39999999999998</v>
      </c>
    </row>
    <row r="139" spans="1:14" ht="14.4" customHeight="1" x14ac:dyDescent="0.3">
      <c r="A139" s="559" t="s">
        <v>442</v>
      </c>
      <c r="B139" s="560" t="s">
        <v>444</v>
      </c>
      <c r="C139" s="561" t="s">
        <v>460</v>
      </c>
      <c r="D139" s="562" t="s">
        <v>461</v>
      </c>
      <c r="E139" s="561" t="s">
        <v>445</v>
      </c>
      <c r="F139" s="562" t="s">
        <v>446</v>
      </c>
      <c r="G139" s="561" t="s">
        <v>474</v>
      </c>
      <c r="H139" s="561" t="s">
        <v>589</v>
      </c>
      <c r="I139" s="561" t="s">
        <v>590</v>
      </c>
      <c r="J139" s="561" t="s">
        <v>591</v>
      </c>
      <c r="K139" s="561" t="s">
        <v>592</v>
      </c>
      <c r="L139" s="563">
        <v>66.766666666666666</v>
      </c>
      <c r="M139" s="563">
        <v>3</v>
      </c>
      <c r="N139" s="564">
        <v>200.3</v>
      </c>
    </row>
    <row r="140" spans="1:14" ht="14.4" customHeight="1" x14ac:dyDescent="0.3">
      <c r="A140" s="559" t="s">
        <v>442</v>
      </c>
      <c r="B140" s="560" t="s">
        <v>444</v>
      </c>
      <c r="C140" s="561" t="s">
        <v>460</v>
      </c>
      <c r="D140" s="562" t="s">
        <v>461</v>
      </c>
      <c r="E140" s="561" t="s">
        <v>445</v>
      </c>
      <c r="F140" s="562" t="s">
        <v>446</v>
      </c>
      <c r="G140" s="561" t="s">
        <v>474</v>
      </c>
      <c r="H140" s="561" t="s">
        <v>876</v>
      </c>
      <c r="I140" s="561" t="s">
        <v>876</v>
      </c>
      <c r="J140" s="561" t="s">
        <v>750</v>
      </c>
      <c r="K140" s="561" t="s">
        <v>877</v>
      </c>
      <c r="L140" s="563">
        <v>273.88875000000002</v>
      </c>
      <c r="M140" s="563">
        <v>24</v>
      </c>
      <c r="N140" s="564">
        <v>6573.33</v>
      </c>
    </row>
    <row r="141" spans="1:14" ht="14.4" customHeight="1" x14ac:dyDescent="0.3">
      <c r="A141" s="559" t="s">
        <v>442</v>
      </c>
      <c r="B141" s="560" t="s">
        <v>444</v>
      </c>
      <c r="C141" s="561" t="s">
        <v>460</v>
      </c>
      <c r="D141" s="562" t="s">
        <v>461</v>
      </c>
      <c r="E141" s="561" t="s">
        <v>445</v>
      </c>
      <c r="F141" s="562" t="s">
        <v>446</v>
      </c>
      <c r="G141" s="561" t="s">
        <v>474</v>
      </c>
      <c r="H141" s="561" t="s">
        <v>603</v>
      </c>
      <c r="I141" s="561" t="s">
        <v>604</v>
      </c>
      <c r="J141" s="561" t="s">
        <v>605</v>
      </c>
      <c r="K141" s="561" t="s">
        <v>606</v>
      </c>
      <c r="L141" s="563">
        <v>63.78</v>
      </c>
      <c r="M141" s="563">
        <v>1</v>
      </c>
      <c r="N141" s="564">
        <v>63.78</v>
      </c>
    </row>
    <row r="142" spans="1:14" ht="14.4" customHeight="1" x14ac:dyDescent="0.3">
      <c r="A142" s="559" t="s">
        <v>442</v>
      </c>
      <c r="B142" s="560" t="s">
        <v>444</v>
      </c>
      <c r="C142" s="561" t="s">
        <v>460</v>
      </c>
      <c r="D142" s="562" t="s">
        <v>461</v>
      </c>
      <c r="E142" s="561" t="s">
        <v>445</v>
      </c>
      <c r="F142" s="562" t="s">
        <v>446</v>
      </c>
      <c r="G142" s="561" t="s">
        <v>474</v>
      </c>
      <c r="H142" s="561" t="s">
        <v>878</v>
      </c>
      <c r="I142" s="561" t="s">
        <v>879</v>
      </c>
      <c r="J142" s="561" t="s">
        <v>880</v>
      </c>
      <c r="K142" s="561" t="s">
        <v>881</v>
      </c>
      <c r="L142" s="563">
        <v>72.069999999999993</v>
      </c>
      <c r="M142" s="563">
        <v>1</v>
      </c>
      <c r="N142" s="564">
        <v>72.069999999999993</v>
      </c>
    </row>
    <row r="143" spans="1:14" ht="14.4" customHeight="1" x14ac:dyDescent="0.3">
      <c r="A143" s="559" t="s">
        <v>442</v>
      </c>
      <c r="B143" s="560" t="s">
        <v>444</v>
      </c>
      <c r="C143" s="561" t="s">
        <v>460</v>
      </c>
      <c r="D143" s="562" t="s">
        <v>461</v>
      </c>
      <c r="E143" s="561" t="s">
        <v>445</v>
      </c>
      <c r="F143" s="562" t="s">
        <v>446</v>
      </c>
      <c r="G143" s="561" t="s">
        <v>474</v>
      </c>
      <c r="H143" s="561" t="s">
        <v>619</v>
      </c>
      <c r="I143" s="561" t="s">
        <v>620</v>
      </c>
      <c r="J143" s="561" t="s">
        <v>621</v>
      </c>
      <c r="K143" s="561" t="s">
        <v>622</v>
      </c>
      <c r="L143" s="563">
        <v>54.65</v>
      </c>
      <c r="M143" s="563">
        <v>1</v>
      </c>
      <c r="N143" s="564">
        <v>54.65</v>
      </c>
    </row>
    <row r="144" spans="1:14" ht="14.4" customHeight="1" x14ac:dyDescent="0.3">
      <c r="A144" s="559" t="s">
        <v>442</v>
      </c>
      <c r="B144" s="560" t="s">
        <v>444</v>
      </c>
      <c r="C144" s="561" t="s">
        <v>460</v>
      </c>
      <c r="D144" s="562" t="s">
        <v>461</v>
      </c>
      <c r="E144" s="561" t="s">
        <v>445</v>
      </c>
      <c r="F144" s="562" t="s">
        <v>446</v>
      </c>
      <c r="G144" s="561" t="s">
        <v>474</v>
      </c>
      <c r="H144" s="561" t="s">
        <v>810</v>
      </c>
      <c r="I144" s="561" t="s">
        <v>811</v>
      </c>
      <c r="J144" s="561" t="s">
        <v>771</v>
      </c>
      <c r="K144" s="561" t="s">
        <v>812</v>
      </c>
      <c r="L144" s="563">
        <v>148.21</v>
      </c>
      <c r="M144" s="563">
        <v>1</v>
      </c>
      <c r="N144" s="564">
        <v>148.21</v>
      </c>
    </row>
    <row r="145" spans="1:14" ht="14.4" customHeight="1" x14ac:dyDescent="0.3">
      <c r="A145" s="559" t="s">
        <v>442</v>
      </c>
      <c r="B145" s="560" t="s">
        <v>444</v>
      </c>
      <c r="C145" s="561" t="s">
        <v>460</v>
      </c>
      <c r="D145" s="562" t="s">
        <v>461</v>
      </c>
      <c r="E145" s="561" t="s">
        <v>445</v>
      </c>
      <c r="F145" s="562" t="s">
        <v>446</v>
      </c>
      <c r="G145" s="561" t="s">
        <v>474</v>
      </c>
      <c r="H145" s="561" t="s">
        <v>882</v>
      </c>
      <c r="I145" s="561" t="s">
        <v>883</v>
      </c>
      <c r="J145" s="561" t="s">
        <v>884</v>
      </c>
      <c r="K145" s="561" t="s">
        <v>482</v>
      </c>
      <c r="L145" s="563">
        <v>69.539999999999992</v>
      </c>
      <c r="M145" s="563">
        <v>2</v>
      </c>
      <c r="N145" s="564">
        <v>139.07999999999998</v>
      </c>
    </row>
    <row r="146" spans="1:14" ht="14.4" customHeight="1" x14ac:dyDescent="0.3">
      <c r="A146" s="559" t="s">
        <v>442</v>
      </c>
      <c r="B146" s="560" t="s">
        <v>444</v>
      </c>
      <c r="C146" s="561" t="s">
        <v>460</v>
      </c>
      <c r="D146" s="562" t="s">
        <v>461</v>
      </c>
      <c r="E146" s="561" t="s">
        <v>445</v>
      </c>
      <c r="F146" s="562" t="s">
        <v>446</v>
      </c>
      <c r="G146" s="561" t="s">
        <v>474</v>
      </c>
      <c r="H146" s="561" t="s">
        <v>885</v>
      </c>
      <c r="I146" s="561" t="s">
        <v>886</v>
      </c>
      <c r="J146" s="561" t="s">
        <v>887</v>
      </c>
      <c r="K146" s="561" t="s">
        <v>888</v>
      </c>
      <c r="L146" s="563">
        <v>27.328286532039002</v>
      </c>
      <c r="M146" s="563">
        <v>50</v>
      </c>
      <c r="N146" s="564">
        <v>1366.4143266019501</v>
      </c>
    </row>
    <row r="147" spans="1:14" ht="14.4" customHeight="1" x14ac:dyDescent="0.3">
      <c r="A147" s="559" t="s">
        <v>442</v>
      </c>
      <c r="B147" s="560" t="s">
        <v>444</v>
      </c>
      <c r="C147" s="561" t="s">
        <v>460</v>
      </c>
      <c r="D147" s="562" t="s">
        <v>461</v>
      </c>
      <c r="E147" s="561" t="s">
        <v>445</v>
      </c>
      <c r="F147" s="562" t="s">
        <v>446</v>
      </c>
      <c r="G147" s="561" t="s">
        <v>474</v>
      </c>
      <c r="H147" s="561" t="s">
        <v>813</v>
      </c>
      <c r="I147" s="561" t="s">
        <v>572</v>
      </c>
      <c r="J147" s="561" t="s">
        <v>814</v>
      </c>
      <c r="K147" s="561"/>
      <c r="L147" s="563">
        <v>45.56</v>
      </c>
      <c r="M147" s="563">
        <v>1</v>
      </c>
      <c r="N147" s="564">
        <v>45.56</v>
      </c>
    </row>
    <row r="148" spans="1:14" ht="14.4" customHeight="1" x14ac:dyDescent="0.3">
      <c r="A148" s="559" t="s">
        <v>442</v>
      </c>
      <c r="B148" s="560" t="s">
        <v>444</v>
      </c>
      <c r="C148" s="561" t="s">
        <v>460</v>
      </c>
      <c r="D148" s="562" t="s">
        <v>461</v>
      </c>
      <c r="E148" s="561" t="s">
        <v>445</v>
      </c>
      <c r="F148" s="562" t="s">
        <v>446</v>
      </c>
      <c r="G148" s="561" t="s">
        <v>474</v>
      </c>
      <c r="H148" s="561" t="s">
        <v>641</v>
      </c>
      <c r="I148" s="561" t="s">
        <v>642</v>
      </c>
      <c r="J148" s="561" t="s">
        <v>643</v>
      </c>
      <c r="K148" s="561" t="s">
        <v>644</v>
      </c>
      <c r="L148" s="563">
        <v>128.40988127372299</v>
      </c>
      <c r="M148" s="563">
        <v>1</v>
      </c>
      <c r="N148" s="564">
        <v>128.40988127372299</v>
      </c>
    </row>
    <row r="149" spans="1:14" ht="14.4" customHeight="1" x14ac:dyDescent="0.3">
      <c r="A149" s="559" t="s">
        <v>442</v>
      </c>
      <c r="B149" s="560" t="s">
        <v>444</v>
      </c>
      <c r="C149" s="561" t="s">
        <v>460</v>
      </c>
      <c r="D149" s="562" t="s">
        <v>461</v>
      </c>
      <c r="E149" s="561" t="s">
        <v>445</v>
      </c>
      <c r="F149" s="562" t="s">
        <v>446</v>
      </c>
      <c r="G149" s="561" t="s">
        <v>474</v>
      </c>
      <c r="H149" s="561" t="s">
        <v>889</v>
      </c>
      <c r="I149" s="561" t="s">
        <v>890</v>
      </c>
      <c r="J149" s="561" t="s">
        <v>891</v>
      </c>
      <c r="K149" s="561" t="s">
        <v>892</v>
      </c>
      <c r="L149" s="563">
        <v>244.18432073012801</v>
      </c>
      <c r="M149" s="563">
        <v>-2</v>
      </c>
      <c r="N149" s="564">
        <v>-488.36864146025601</v>
      </c>
    </row>
    <row r="150" spans="1:14" ht="14.4" customHeight="1" x14ac:dyDescent="0.3">
      <c r="A150" s="559" t="s">
        <v>442</v>
      </c>
      <c r="B150" s="560" t="s">
        <v>444</v>
      </c>
      <c r="C150" s="561" t="s">
        <v>460</v>
      </c>
      <c r="D150" s="562" t="s">
        <v>461</v>
      </c>
      <c r="E150" s="561" t="s">
        <v>445</v>
      </c>
      <c r="F150" s="562" t="s">
        <v>446</v>
      </c>
      <c r="G150" s="561" t="s">
        <v>474</v>
      </c>
      <c r="H150" s="561" t="s">
        <v>893</v>
      </c>
      <c r="I150" s="561" t="s">
        <v>893</v>
      </c>
      <c r="J150" s="561" t="s">
        <v>894</v>
      </c>
      <c r="K150" s="561" t="s">
        <v>895</v>
      </c>
      <c r="L150" s="563">
        <v>117.93999999999815</v>
      </c>
      <c r="M150" s="563">
        <v>5.0000000000000711E-2</v>
      </c>
      <c r="N150" s="564">
        <v>5.8969999999999914</v>
      </c>
    </row>
    <row r="151" spans="1:14" ht="14.4" customHeight="1" x14ac:dyDescent="0.3">
      <c r="A151" s="559" t="s">
        <v>442</v>
      </c>
      <c r="B151" s="560" t="s">
        <v>444</v>
      </c>
      <c r="C151" s="561" t="s">
        <v>460</v>
      </c>
      <c r="D151" s="562" t="s">
        <v>461</v>
      </c>
      <c r="E151" s="561" t="s">
        <v>445</v>
      </c>
      <c r="F151" s="562" t="s">
        <v>446</v>
      </c>
      <c r="G151" s="561" t="s">
        <v>474</v>
      </c>
      <c r="H151" s="561" t="s">
        <v>896</v>
      </c>
      <c r="I151" s="561" t="s">
        <v>897</v>
      </c>
      <c r="J151" s="561" t="s">
        <v>898</v>
      </c>
      <c r="K151" s="561" t="s">
        <v>899</v>
      </c>
      <c r="L151" s="563">
        <v>92.966369290127759</v>
      </c>
      <c r="M151" s="563">
        <v>240</v>
      </c>
      <c r="N151" s="564">
        <v>22311.928629630664</v>
      </c>
    </row>
    <row r="152" spans="1:14" ht="14.4" customHeight="1" x14ac:dyDescent="0.3">
      <c r="A152" s="559" t="s">
        <v>442</v>
      </c>
      <c r="B152" s="560" t="s">
        <v>444</v>
      </c>
      <c r="C152" s="561" t="s">
        <v>460</v>
      </c>
      <c r="D152" s="562" t="s">
        <v>461</v>
      </c>
      <c r="E152" s="561" t="s">
        <v>445</v>
      </c>
      <c r="F152" s="562" t="s">
        <v>446</v>
      </c>
      <c r="G152" s="561" t="s">
        <v>474</v>
      </c>
      <c r="H152" s="561" t="s">
        <v>900</v>
      </c>
      <c r="I152" s="561" t="s">
        <v>901</v>
      </c>
      <c r="J152" s="561" t="s">
        <v>902</v>
      </c>
      <c r="K152" s="561" t="s">
        <v>903</v>
      </c>
      <c r="L152" s="563">
        <v>734.05</v>
      </c>
      <c r="M152" s="563">
        <v>0.1</v>
      </c>
      <c r="N152" s="564">
        <v>73.405000000000001</v>
      </c>
    </row>
    <row r="153" spans="1:14" ht="14.4" customHeight="1" x14ac:dyDescent="0.3">
      <c r="A153" s="559" t="s">
        <v>442</v>
      </c>
      <c r="B153" s="560" t="s">
        <v>444</v>
      </c>
      <c r="C153" s="561" t="s">
        <v>460</v>
      </c>
      <c r="D153" s="562" t="s">
        <v>461</v>
      </c>
      <c r="E153" s="561" t="s">
        <v>445</v>
      </c>
      <c r="F153" s="562" t="s">
        <v>446</v>
      </c>
      <c r="G153" s="561" t="s">
        <v>474</v>
      </c>
      <c r="H153" s="561" t="s">
        <v>904</v>
      </c>
      <c r="I153" s="561" t="s">
        <v>905</v>
      </c>
      <c r="J153" s="561" t="s">
        <v>891</v>
      </c>
      <c r="K153" s="561" t="s">
        <v>906</v>
      </c>
      <c r="L153" s="563">
        <v>208.62</v>
      </c>
      <c r="M153" s="563">
        <v>-3</v>
      </c>
      <c r="N153" s="564">
        <v>-625.86</v>
      </c>
    </row>
    <row r="154" spans="1:14" ht="14.4" customHeight="1" x14ac:dyDescent="0.3">
      <c r="A154" s="559" t="s">
        <v>442</v>
      </c>
      <c r="B154" s="560" t="s">
        <v>444</v>
      </c>
      <c r="C154" s="561" t="s">
        <v>460</v>
      </c>
      <c r="D154" s="562" t="s">
        <v>461</v>
      </c>
      <c r="E154" s="561" t="s">
        <v>445</v>
      </c>
      <c r="F154" s="562" t="s">
        <v>446</v>
      </c>
      <c r="G154" s="561" t="s">
        <v>474</v>
      </c>
      <c r="H154" s="561" t="s">
        <v>907</v>
      </c>
      <c r="I154" s="561" t="s">
        <v>908</v>
      </c>
      <c r="J154" s="561" t="s">
        <v>909</v>
      </c>
      <c r="K154" s="561" t="s">
        <v>910</v>
      </c>
      <c r="L154" s="563">
        <v>41.303734208247064</v>
      </c>
      <c r="M154" s="563">
        <v>320</v>
      </c>
      <c r="N154" s="564">
        <v>13217.194946639062</v>
      </c>
    </row>
    <row r="155" spans="1:14" ht="14.4" customHeight="1" x14ac:dyDescent="0.3">
      <c r="A155" s="559" t="s">
        <v>442</v>
      </c>
      <c r="B155" s="560" t="s">
        <v>444</v>
      </c>
      <c r="C155" s="561" t="s">
        <v>460</v>
      </c>
      <c r="D155" s="562" t="s">
        <v>461</v>
      </c>
      <c r="E155" s="561" t="s">
        <v>445</v>
      </c>
      <c r="F155" s="562" t="s">
        <v>446</v>
      </c>
      <c r="G155" s="561" t="s">
        <v>474</v>
      </c>
      <c r="H155" s="561" t="s">
        <v>911</v>
      </c>
      <c r="I155" s="561" t="s">
        <v>912</v>
      </c>
      <c r="J155" s="561" t="s">
        <v>913</v>
      </c>
      <c r="K155" s="561" t="s">
        <v>914</v>
      </c>
      <c r="L155" s="563">
        <v>73.841205662232397</v>
      </c>
      <c r="M155" s="563">
        <v>10</v>
      </c>
      <c r="N155" s="564">
        <v>738.41205662232392</v>
      </c>
    </row>
    <row r="156" spans="1:14" ht="14.4" customHeight="1" x14ac:dyDescent="0.3">
      <c r="A156" s="559" t="s">
        <v>442</v>
      </c>
      <c r="B156" s="560" t="s">
        <v>444</v>
      </c>
      <c r="C156" s="561" t="s">
        <v>460</v>
      </c>
      <c r="D156" s="562" t="s">
        <v>461</v>
      </c>
      <c r="E156" s="561" t="s">
        <v>445</v>
      </c>
      <c r="F156" s="562" t="s">
        <v>446</v>
      </c>
      <c r="G156" s="561" t="s">
        <v>474</v>
      </c>
      <c r="H156" s="561" t="s">
        <v>915</v>
      </c>
      <c r="I156" s="561" t="s">
        <v>916</v>
      </c>
      <c r="J156" s="561" t="s">
        <v>917</v>
      </c>
      <c r="K156" s="561" t="s">
        <v>918</v>
      </c>
      <c r="L156" s="563">
        <v>33.299999999999997</v>
      </c>
      <c r="M156" s="563">
        <v>1</v>
      </c>
      <c r="N156" s="564">
        <v>33.299999999999997</v>
      </c>
    </row>
    <row r="157" spans="1:14" ht="14.4" customHeight="1" x14ac:dyDescent="0.3">
      <c r="A157" s="559" t="s">
        <v>442</v>
      </c>
      <c r="B157" s="560" t="s">
        <v>444</v>
      </c>
      <c r="C157" s="561" t="s">
        <v>460</v>
      </c>
      <c r="D157" s="562" t="s">
        <v>461</v>
      </c>
      <c r="E157" s="561" t="s">
        <v>445</v>
      </c>
      <c r="F157" s="562" t="s">
        <v>446</v>
      </c>
      <c r="G157" s="561" t="s">
        <v>474</v>
      </c>
      <c r="H157" s="561" t="s">
        <v>919</v>
      </c>
      <c r="I157" s="561" t="s">
        <v>920</v>
      </c>
      <c r="J157" s="561" t="s">
        <v>921</v>
      </c>
      <c r="K157" s="561" t="s">
        <v>922</v>
      </c>
      <c r="L157" s="563">
        <v>521.19000000000005</v>
      </c>
      <c r="M157" s="563">
        <v>1</v>
      </c>
      <c r="N157" s="564">
        <v>521.19000000000005</v>
      </c>
    </row>
    <row r="158" spans="1:14" ht="14.4" customHeight="1" x14ac:dyDescent="0.3">
      <c r="A158" s="559" t="s">
        <v>442</v>
      </c>
      <c r="B158" s="560" t="s">
        <v>444</v>
      </c>
      <c r="C158" s="561" t="s">
        <v>460</v>
      </c>
      <c r="D158" s="562" t="s">
        <v>461</v>
      </c>
      <c r="E158" s="561" t="s">
        <v>445</v>
      </c>
      <c r="F158" s="562" t="s">
        <v>446</v>
      </c>
      <c r="G158" s="561" t="s">
        <v>474</v>
      </c>
      <c r="H158" s="561" t="s">
        <v>923</v>
      </c>
      <c r="I158" s="561" t="s">
        <v>572</v>
      </c>
      <c r="J158" s="561" t="s">
        <v>924</v>
      </c>
      <c r="K158" s="561"/>
      <c r="L158" s="563">
        <v>167.12586666666647</v>
      </c>
      <c r="M158" s="563">
        <v>225</v>
      </c>
      <c r="N158" s="564">
        <v>37603.319999999956</v>
      </c>
    </row>
    <row r="159" spans="1:14" ht="14.4" customHeight="1" x14ac:dyDescent="0.3">
      <c r="A159" s="559" t="s">
        <v>442</v>
      </c>
      <c r="B159" s="560" t="s">
        <v>444</v>
      </c>
      <c r="C159" s="561" t="s">
        <v>460</v>
      </c>
      <c r="D159" s="562" t="s">
        <v>461</v>
      </c>
      <c r="E159" s="561" t="s">
        <v>445</v>
      </c>
      <c r="F159" s="562" t="s">
        <v>446</v>
      </c>
      <c r="G159" s="561" t="s">
        <v>474</v>
      </c>
      <c r="H159" s="561" t="s">
        <v>925</v>
      </c>
      <c r="I159" s="561" t="s">
        <v>572</v>
      </c>
      <c r="J159" s="561" t="s">
        <v>926</v>
      </c>
      <c r="K159" s="561"/>
      <c r="L159" s="563">
        <v>384.25</v>
      </c>
      <c r="M159" s="563">
        <v>2</v>
      </c>
      <c r="N159" s="564">
        <v>768.5</v>
      </c>
    </row>
    <row r="160" spans="1:14" ht="14.4" customHeight="1" x14ac:dyDescent="0.3">
      <c r="A160" s="559" t="s">
        <v>442</v>
      </c>
      <c r="B160" s="560" t="s">
        <v>444</v>
      </c>
      <c r="C160" s="561" t="s">
        <v>460</v>
      </c>
      <c r="D160" s="562" t="s">
        <v>461</v>
      </c>
      <c r="E160" s="561" t="s">
        <v>445</v>
      </c>
      <c r="F160" s="562" t="s">
        <v>446</v>
      </c>
      <c r="G160" s="561" t="s">
        <v>695</v>
      </c>
      <c r="H160" s="561" t="s">
        <v>927</v>
      </c>
      <c r="I160" s="561" t="s">
        <v>928</v>
      </c>
      <c r="J160" s="561" t="s">
        <v>929</v>
      </c>
      <c r="K160" s="561" t="s">
        <v>930</v>
      </c>
      <c r="L160" s="563">
        <v>61.224999999999994</v>
      </c>
      <c r="M160" s="563">
        <v>2</v>
      </c>
      <c r="N160" s="564">
        <v>122.44999999999999</v>
      </c>
    </row>
    <row r="161" spans="1:14" ht="14.4" customHeight="1" x14ac:dyDescent="0.3">
      <c r="A161" s="559" t="s">
        <v>442</v>
      </c>
      <c r="B161" s="560" t="s">
        <v>444</v>
      </c>
      <c r="C161" s="561" t="s">
        <v>460</v>
      </c>
      <c r="D161" s="562" t="s">
        <v>461</v>
      </c>
      <c r="E161" s="561" t="s">
        <v>445</v>
      </c>
      <c r="F161" s="562" t="s">
        <v>446</v>
      </c>
      <c r="G161" s="561" t="s">
        <v>695</v>
      </c>
      <c r="H161" s="561" t="s">
        <v>931</v>
      </c>
      <c r="I161" s="561" t="s">
        <v>932</v>
      </c>
      <c r="J161" s="561" t="s">
        <v>933</v>
      </c>
      <c r="K161" s="561" t="s">
        <v>934</v>
      </c>
      <c r="L161" s="563">
        <v>472.48030657045149</v>
      </c>
      <c r="M161" s="563">
        <v>2</v>
      </c>
      <c r="N161" s="564">
        <v>944.96061314090298</v>
      </c>
    </row>
    <row r="162" spans="1:14" ht="14.4" customHeight="1" x14ac:dyDescent="0.3">
      <c r="A162" s="559" t="s">
        <v>442</v>
      </c>
      <c r="B162" s="560" t="s">
        <v>444</v>
      </c>
      <c r="C162" s="561" t="s">
        <v>460</v>
      </c>
      <c r="D162" s="562" t="s">
        <v>461</v>
      </c>
      <c r="E162" s="561" t="s">
        <v>447</v>
      </c>
      <c r="F162" s="562" t="s">
        <v>448</v>
      </c>
      <c r="G162" s="561" t="s">
        <v>474</v>
      </c>
      <c r="H162" s="561" t="s">
        <v>734</v>
      </c>
      <c r="I162" s="561" t="s">
        <v>734</v>
      </c>
      <c r="J162" s="561" t="s">
        <v>735</v>
      </c>
      <c r="K162" s="561" t="s">
        <v>736</v>
      </c>
      <c r="L162" s="563">
        <v>19754.989999999998</v>
      </c>
      <c r="M162" s="563">
        <v>2</v>
      </c>
      <c r="N162" s="564">
        <v>39509.979999999996</v>
      </c>
    </row>
    <row r="163" spans="1:14" ht="14.4" customHeight="1" x14ac:dyDescent="0.3">
      <c r="A163" s="559" t="s">
        <v>442</v>
      </c>
      <c r="B163" s="560" t="s">
        <v>444</v>
      </c>
      <c r="C163" s="561" t="s">
        <v>460</v>
      </c>
      <c r="D163" s="562" t="s">
        <v>461</v>
      </c>
      <c r="E163" s="561" t="s">
        <v>447</v>
      </c>
      <c r="F163" s="562" t="s">
        <v>448</v>
      </c>
      <c r="G163" s="561" t="s">
        <v>474</v>
      </c>
      <c r="H163" s="561" t="s">
        <v>935</v>
      </c>
      <c r="I163" s="561" t="s">
        <v>936</v>
      </c>
      <c r="J163" s="561" t="s">
        <v>937</v>
      </c>
      <c r="K163" s="561" t="s">
        <v>938</v>
      </c>
      <c r="L163" s="563">
        <v>1978.046</v>
      </c>
      <c r="M163" s="563">
        <v>135</v>
      </c>
      <c r="N163" s="564">
        <v>267036.21000000002</v>
      </c>
    </row>
    <row r="164" spans="1:14" ht="14.4" customHeight="1" x14ac:dyDescent="0.3">
      <c r="A164" s="559" t="s">
        <v>442</v>
      </c>
      <c r="B164" s="560" t="s">
        <v>444</v>
      </c>
      <c r="C164" s="561" t="s">
        <v>460</v>
      </c>
      <c r="D164" s="562" t="s">
        <v>461</v>
      </c>
      <c r="E164" s="561" t="s">
        <v>447</v>
      </c>
      <c r="F164" s="562" t="s">
        <v>448</v>
      </c>
      <c r="G164" s="561" t="s">
        <v>474</v>
      </c>
      <c r="H164" s="561" t="s">
        <v>939</v>
      </c>
      <c r="I164" s="561" t="s">
        <v>940</v>
      </c>
      <c r="J164" s="561" t="s">
        <v>941</v>
      </c>
      <c r="K164" s="561" t="s">
        <v>942</v>
      </c>
      <c r="L164" s="563">
        <v>9512.7687852749295</v>
      </c>
      <c r="M164" s="563">
        <v>1</v>
      </c>
      <c r="N164" s="564">
        <v>9512.7687852749295</v>
      </c>
    </row>
    <row r="165" spans="1:14" ht="14.4" customHeight="1" x14ac:dyDescent="0.3">
      <c r="A165" s="559" t="s">
        <v>442</v>
      </c>
      <c r="B165" s="560" t="s">
        <v>444</v>
      </c>
      <c r="C165" s="561" t="s">
        <v>460</v>
      </c>
      <c r="D165" s="562" t="s">
        <v>461</v>
      </c>
      <c r="E165" s="561" t="s">
        <v>447</v>
      </c>
      <c r="F165" s="562" t="s">
        <v>448</v>
      </c>
      <c r="G165" s="561" t="s">
        <v>474</v>
      </c>
      <c r="H165" s="561" t="s">
        <v>943</v>
      </c>
      <c r="I165" s="561" t="s">
        <v>943</v>
      </c>
      <c r="J165" s="561" t="s">
        <v>944</v>
      </c>
      <c r="K165" s="561" t="s">
        <v>945</v>
      </c>
      <c r="L165" s="563">
        <v>2001</v>
      </c>
      <c r="M165" s="563">
        <v>26</v>
      </c>
      <c r="N165" s="564">
        <v>52026</v>
      </c>
    </row>
    <row r="166" spans="1:14" ht="14.4" customHeight="1" x14ac:dyDescent="0.3">
      <c r="A166" s="559" t="s">
        <v>442</v>
      </c>
      <c r="B166" s="560" t="s">
        <v>444</v>
      </c>
      <c r="C166" s="561" t="s">
        <v>460</v>
      </c>
      <c r="D166" s="562" t="s">
        <v>461</v>
      </c>
      <c r="E166" s="561" t="s">
        <v>447</v>
      </c>
      <c r="F166" s="562" t="s">
        <v>448</v>
      </c>
      <c r="G166" s="561" t="s">
        <v>474</v>
      </c>
      <c r="H166" s="561" t="s">
        <v>946</v>
      </c>
      <c r="I166" s="561" t="s">
        <v>947</v>
      </c>
      <c r="J166" s="561" t="s">
        <v>948</v>
      </c>
      <c r="K166" s="561" t="s">
        <v>949</v>
      </c>
      <c r="L166" s="563">
        <v>810.85646038588993</v>
      </c>
      <c r="M166" s="563">
        <v>80</v>
      </c>
      <c r="N166" s="564">
        <v>64868.516830871195</v>
      </c>
    </row>
    <row r="167" spans="1:14" ht="14.4" customHeight="1" x14ac:dyDescent="0.3">
      <c r="A167" s="559" t="s">
        <v>442</v>
      </c>
      <c r="B167" s="560" t="s">
        <v>444</v>
      </c>
      <c r="C167" s="561" t="s">
        <v>460</v>
      </c>
      <c r="D167" s="562" t="s">
        <v>461</v>
      </c>
      <c r="E167" s="561" t="s">
        <v>447</v>
      </c>
      <c r="F167" s="562" t="s">
        <v>448</v>
      </c>
      <c r="G167" s="561" t="s">
        <v>695</v>
      </c>
      <c r="H167" s="561" t="s">
        <v>950</v>
      </c>
      <c r="I167" s="561" t="s">
        <v>951</v>
      </c>
      <c r="J167" s="561" t="s">
        <v>952</v>
      </c>
      <c r="K167" s="561" t="s">
        <v>953</v>
      </c>
      <c r="L167" s="563">
        <v>5460.7974188689559</v>
      </c>
      <c r="M167" s="563">
        <v>6</v>
      </c>
      <c r="N167" s="564">
        <v>32764.784513213737</v>
      </c>
    </row>
    <row r="168" spans="1:14" ht="14.4" customHeight="1" x14ac:dyDescent="0.3">
      <c r="A168" s="559" t="s">
        <v>442</v>
      </c>
      <c r="B168" s="560" t="s">
        <v>444</v>
      </c>
      <c r="C168" s="561" t="s">
        <v>460</v>
      </c>
      <c r="D168" s="562" t="s">
        <v>461</v>
      </c>
      <c r="E168" s="561" t="s">
        <v>447</v>
      </c>
      <c r="F168" s="562" t="s">
        <v>448</v>
      </c>
      <c r="G168" s="561" t="s">
        <v>695</v>
      </c>
      <c r="H168" s="561" t="s">
        <v>954</v>
      </c>
      <c r="I168" s="561" t="s">
        <v>955</v>
      </c>
      <c r="J168" s="561" t="s">
        <v>952</v>
      </c>
      <c r="K168" s="561" t="s">
        <v>956</v>
      </c>
      <c r="L168" s="563">
        <v>10909.831414617958</v>
      </c>
      <c r="M168" s="563">
        <v>27</v>
      </c>
      <c r="N168" s="564">
        <v>294565.44819468487</v>
      </c>
    </row>
    <row r="169" spans="1:14" ht="14.4" customHeight="1" thickBot="1" x14ac:dyDescent="0.35">
      <c r="A169" s="565" t="s">
        <v>442</v>
      </c>
      <c r="B169" s="566" t="s">
        <v>444</v>
      </c>
      <c r="C169" s="567" t="s">
        <v>460</v>
      </c>
      <c r="D169" s="568" t="s">
        <v>461</v>
      </c>
      <c r="E169" s="567" t="s">
        <v>447</v>
      </c>
      <c r="F169" s="568" t="s">
        <v>448</v>
      </c>
      <c r="G169" s="567" t="s">
        <v>695</v>
      </c>
      <c r="H169" s="567" t="s">
        <v>957</v>
      </c>
      <c r="I169" s="567" t="s">
        <v>958</v>
      </c>
      <c r="J169" s="567" t="s">
        <v>959</v>
      </c>
      <c r="K169" s="567" t="s">
        <v>938</v>
      </c>
      <c r="L169" s="569">
        <v>2136.249379691882</v>
      </c>
      <c r="M169" s="569">
        <v>1358</v>
      </c>
      <c r="N169" s="570">
        <v>2901026.6576215755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427" t="s">
        <v>963</v>
      </c>
      <c r="B1" s="427"/>
      <c r="C1" s="427"/>
      <c r="D1" s="427"/>
      <c r="E1" s="427"/>
      <c r="F1" s="427"/>
    </row>
    <row r="2" spans="1:6" ht="14.4" customHeight="1" thickBot="1" x14ac:dyDescent="0.35">
      <c r="A2" s="521" t="s">
        <v>245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428" t="s">
        <v>205</v>
      </c>
      <c r="C3" s="429"/>
      <c r="D3" s="430" t="s">
        <v>204</v>
      </c>
      <c r="E3" s="429"/>
      <c r="F3" s="156" t="s">
        <v>6</v>
      </c>
    </row>
    <row r="4" spans="1:6" ht="14.4" customHeight="1" thickBot="1" x14ac:dyDescent="0.35">
      <c r="A4" s="571" t="s">
        <v>228</v>
      </c>
      <c r="B4" s="572" t="s">
        <v>17</v>
      </c>
      <c r="C4" s="573" t="s">
        <v>5</v>
      </c>
      <c r="D4" s="572" t="s">
        <v>17</v>
      </c>
      <c r="E4" s="573" t="s">
        <v>5</v>
      </c>
      <c r="F4" s="574" t="s">
        <v>17</v>
      </c>
    </row>
    <row r="5" spans="1:6" ht="14.4" customHeight="1" x14ac:dyDescent="0.3">
      <c r="A5" s="586" t="s">
        <v>960</v>
      </c>
      <c r="B5" s="557">
        <v>1295.5385508784525</v>
      </c>
      <c r="C5" s="575">
        <v>0.26226374675213909</v>
      </c>
      <c r="D5" s="557">
        <v>3644.2923137467042</v>
      </c>
      <c r="E5" s="575">
        <v>0.73773625324786085</v>
      </c>
      <c r="F5" s="558">
        <v>4939.8308646251571</v>
      </c>
    </row>
    <row r="6" spans="1:6" ht="14.4" customHeight="1" x14ac:dyDescent="0.3">
      <c r="A6" s="587" t="s">
        <v>961</v>
      </c>
      <c r="B6" s="563">
        <v>108.270008787609</v>
      </c>
      <c r="C6" s="576">
        <v>3.3524978122674028E-5</v>
      </c>
      <c r="D6" s="563">
        <v>3229424.3009426156</v>
      </c>
      <c r="E6" s="576">
        <v>0.99996647502187741</v>
      </c>
      <c r="F6" s="564">
        <v>3229532.5709514031</v>
      </c>
    </row>
    <row r="7" spans="1:6" ht="14.4" customHeight="1" thickBot="1" x14ac:dyDescent="0.35">
      <c r="A7" s="588" t="s">
        <v>962</v>
      </c>
      <c r="B7" s="578">
        <v>108.270008787609</v>
      </c>
      <c r="C7" s="579">
        <v>0.67215038949375427</v>
      </c>
      <c r="D7" s="578">
        <v>52.810026990031602</v>
      </c>
      <c r="E7" s="579">
        <v>0.32784961050624573</v>
      </c>
      <c r="F7" s="580">
        <v>161.0800357776406</v>
      </c>
    </row>
    <row r="8" spans="1:6" ht="14.4" customHeight="1" thickBot="1" x14ac:dyDescent="0.35">
      <c r="A8" s="582" t="s">
        <v>6</v>
      </c>
      <c r="B8" s="583">
        <v>1512.0785684536704</v>
      </c>
      <c r="C8" s="584">
        <v>4.6746519410539693E-4</v>
      </c>
      <c r="D8" s="583">
        <v>3233121.4032833525</v>
      </c>
      <c r="E8" s="584">
        <v>0.99953253480589466</v>
      </c>
      <c r="F8" s="585">
        <v>3234633.4818518059</v>
      </c>
    </row>
    <row r="9" spans="1:6" ht="14.4" customHeight="1" thickBot="1" x14ac:dyDescent="0.35"/>
    <row r="10" spans="1:6" ht="14.4" customHeight="1" x14ac:dyDescent="0.3">
      <c r="A10" s="586" t="s">
        <v>964</v>
      </c>
      <c r="B10" s="557">
        <v>938.09969627338251</v>
      </c>
      <c r="C10" s="575">
        <v>0.40270445745045153</v>
      </c>
      <c r="D10" s="557">
        <v>1391.3994659970167</v>
      </c>
      <c r="E10" s="575">
        <v>0.59729554254954842</v>
      </c>
      <c r="F10" s="558">
        <v>2329.4991622703992</v>
      </c>
    </row>
    <row r="11" spans="1:6" ht="14.4" customHeight="1" x14ac:dyDescent="0.3">
      <c r="A11" s="587" t="s">
        <v>965</v>
      </c>
      <c r="B11" s="563">
        <v>253.25885460506998</v>
      </c>
      <c r="C11" s="576">
        <v>0.41885278153795147</v>
      </c>
      <c r="D11" s="563">
        <v>351.39</v>
      </c>
      <c r="E11" s="576">
        <v>0.58114721846204842</v>
      </c>
      <c r="F11" s="564">
        <v>604.64885460507003</v>
      </c>
    </row>
    <row r="12" spans="1:6" ht="14.4" customHeight="1" x14ac:dyDescent="0.3">
      <c r="A12" s="587" t="s">
        <v>966</v>
      </c>
      <c r="B12" s="563">
        <v>216.540017575218</v>
      </c>
      <c r="C12" s="576">
        <v>1</v>
      </c>
      <c r="D12" s="563"/>
      <c r="E12" s="576">
        <v>0</v>
      </c>
      <c r="F12" s="564">
        <v>216.540017575218</v>
      </c>
    </row>
    <row r="13" spans="1:6" ht="14.4" customHeight="1" x14ac:dyDescent="0.3">
      <c r="A13" s="587" t="s">
        <v>967</v>
      </c>
      <c r="B13" s="563">
        <v>104.18</v>
      </c>
      <c r="C13" s="576">
        <v>0.49609523809523814</v>
      </c>
      <c r="D13" s="563">
        <v>105.82</v>
      </c>
      <c r="E13" s="576">
        <v>0.50390476190476186</v>
      </c>
      <c r="F13" s="564">
        <v>210</v>
      </c>
    </row>
    <row r="14" spans="1:6" ht="14.4" customHeight="1" x14ac:dyDescent="0.3">
      <c r="A14" s="587" t="s">
        <v>968</v>
      </c>
      <c r="B14" s="563"/>
      <c r="C14" s="576">
        <v>0</v>
      </c>
      <c r="D14" s="563">
        <v>180.87</v>
      </c>
      <c r="E14" s="576">
        <v>1</v>
      </c>
      <c r="F14" s="564">
        <v>180.87</v>
      </c>
    </row>
    <row r="15" spans="1:6" ht="14.4" customHeight="1" x14ac:dyDescent="0.3">
      <c r="A15" s="587" t="s">
        <v>969</v>
      </c>
      <c r="B15" s="563"/>
      <c r="C15" s="576">
        <v>0</v>
      </c>
      <c r="D15" s="563">
        <v>381.97418330862297</v>
      </c>
      <c r="E15" s="576">
        <v>1</v>
      </c>
      <c r="F15" s="564">
        <v>381.97418330862297</v>
      </c>
    </row>
    <row r="16" spans="1:6" ht="14.4" customHeight="1" x14ac:dyDescent="0.3">
      <c r="A16" s="587" t="s">
        <v>970</v>
      </c>
      <c r="B16" s="563"/>
      <c r="C16" s="576">
        <v>0</v>
      </c>
      <c r="D16" s="563">
        <v>30.59</v>
      </c>
      <c r="E16" s="576">
        <v>1</v>
      </c>
      <c r="F16" s="564">
        <v>30.59</v>
      </c>
    </row>
    <row r="17" spans="1:6" ht="14.4" customHeight="1" x14ac:dyDescent="0.3">
      <c r="A17" s="587" t="s">
        <v>971</v>
      </c>
      <c r="B17" s="563"/>
      <c r="C17" s="576">
        <v>0</v>
      </c>
      <c r="D17" s="563">
        <v>195.5</v>
      </c>
      <c r="E17" s="576">
        <v>1</v>
      </c>
      <c r="F17" s="564">
        <v>195.5</v>
      </c>
    </row>
    <row r="18" spans="1:6" ht="14.4" customHeight="1" x14ac:dyDescent="0.3">
      <c r="A18" s="587" t="s">
        <v>972</v>
      </c>
      <c r="B18" s="563"/>
      <c r="C18" s="576">
        <v>0</v>
      </c>
      <c r="D18" s="563">
        <v>131.09</v>
      </c>
      <c r="E18" s="576">
        <v>1</v>
      </c>
      <c r="F18" s="564">
        <v>131.09</v>
      </c>
    </row>
    <row r="19" spans="1:6" ht="14.4" customHeight="1" x14ac:dyDescent="0.3">
      <c r="A19" s="587" t="s">
        <v>973</v>
      </c>
      <c r="B19" s="563"/>
      <c r="C19" s="576">
        <v>0</v>
      </c>
      <c r="D19" s="563">
        <v>944.96061314090298</v>
      </c>
      <c r="E19" s="576">
        <v>1</v>
      </c>
      <c r="F19" s="564">
        <v>944.96061314090298</v>
      </c>
    </row>
    <row r="20" spans="1:6" ht="14.4" customHeight="1" x14ac:dyDescent="0.3">
      <c r="A20" s="587" t="s">
        <v>974</v>
      </c>
      <c r="B20" s="563"/>
      <c r="C20" s="576">
        <v>0</v>
      </c>
      <c r="D20" s="563">
        <v>43.06</v>
      </c>
      <c r="E20" s="576">
        <v>1</v>
      </c>
      <c r="F20" s="564">
        <v>43.06</v>
      </c>
    </row>
    <row r="21" spans="1:6" ht="14.4" customHeight="1" x14ac:dyDescent="0.3">
      <c r="A21" s="587" t="s">
        <v>975</v>
      </c>
      <c r="B21" s="563"/>
      <c r="C21" s="576">
        <v>0</v>
      </c>
      <c r="D21" s="563">
        <v>52.810026990031602</v>
      </c>
      <c r="E21" s="576">
        <v>1</v>
      </c>
      <c r="F21" s="564">
        <v>52.810026990031602</v>
      </c>
    </row>
    <row r="22" spans="1:6" ht="14.4" customHeight="1" x14ac:dyDescent="0.3">
      <c r="A22" s="587" t="s">
        <v>976</v>
      </c>
      <c r="B22" s="563"/>
      <c r="C22" s="576">
        <v>0</v>
      </c>
      <c r="D22" s="563">
        <v>3228356.8903294746</v>
      </c>
      <c r="E22" s="576">
        <v>1</v>
      </c>
      <c r="F22" s="564">
        <v>3228356.8903294746</v>
      </c>
    </row>
    <row r="23" spans="1:6" ht="14.4" customHeight="1" x14ac:dyDescent="0.3">
      <c r="A23" s="587" t="s">
        <v>977</v>
      </c>
      <c r="B23" s="563"/>
      <c r="C23" s="576">
        <v>0</v>
      </c>
      <c r="D23" s="563">
        <v>108.92</v>
      </c>
      <c r="E23" s="576">
        <v>1</v>
      </c>
      <c r="F23" s="564">
        <v>108.92</v>
      </c>
    </row>
    <row r="24" spans="1:6" ht="14.4" customHeight="1" x14ac:dyDescent="0.3">
      <c r="A24" s="587" t="s">
        <v>978</v>
      </c>
      <c r="B24" s="563"/>
      <c r="C24" s="576">
        <v>0</v>
      </c>
      <c r="D24" s="563">
        <v>98.269537772597602</v>
      </c>
      <c r="E24" s="576">
        <v>1</v>
      </c>
      <c r="F24" s="564">
        <v>98.269537772597602</v>
      </c>
    </row>
    <row r="25" spans="1:6" ht="14.4" customHeight="1" x14ac:dyDescent="0.3">
      <c r="A25" s="587" t="s">
        <v>979</v>
      </c>
      <c r="B25" s="563"/>
      <c r="C25" s="576">
        <v>0</v>
      </c>
      <c r="D25" s="563">
        <v>128.20928345395399</v>
      </c>
      <c r="E25" s="576">
        <v>1</v>
      </c>
      <c r="F25" s="564">
        <v>128.20928345395399</v>
      </c>
    </row>
    <row r="26" spans="1:6" ht="14.4" customHeight="1" thickBot="1" x14ac:dyDescent="0.35">
      <c r="A26" s="588" t="s">
        <v>980</v>
      </c>
      <c r="B26" s="578"/>
      <c r="C26" s="579">
        <v>0</v>
      </c>
      <c r="D26" s="578">
        <v>619.649843214513</v>
      </c>
      <c r="E26" s="579">
        <v>1</v>
      </c>
      <c r="F26" s="580">
        <v>619.649843214513</v>
      </c>
    </row>
    <row r="27" spans="1:6" ht="14.4" customHeight="1" thickBot="1" x14ac:dyDescent="0.35">
      <c r="A27" s="582" t="s">
        <v>6</v>
      </c>
      <c r="B27" s="583">
        <v>1512.0785684536704</v>
      </c>
      <c r="C27" s="584">
        <v>4.6746519410539693E-4</v>
      </c>
      <c r="D27" s="583">
        <v>3233121.403283352</v>
      </c>
      <c r="E27" s="584">
        <v>0.99953253480589455</v>
      </c>
      <c r="F27" s="585">
        <v>3234633.4818518059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3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2014-01-27T12:53:02Z</dcterms:modified>
</cp:coreProperties>
</file>