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12" i="371" l="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AH26" i="419" l="1"/>
  <c r="AH25" i="419"/>
  <c r="C11" i="340" l="1"/>
  <c r="A20" i="383" l="1"/>
  <c r="A11" i="383"/>
  <c r="C15" i="414"/>
  <c r="D15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H18" i="419" s="1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F18" i="419" l="1"/>
  <c r="J18" i="419"/>
  <c r="N18" i="419"/>
  <c r="R18" i="419"/>
  <c r="V18" i="419"/>
  <c r="Z18" i="419"/>
  <c r="AD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H18" i="419"/>
  <c r="C25" i="419"/>
  <c r="AH27" i="419" l="1"/>
  <c r="G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H28" i="419" l="1"/>
  <c r="G25" i="419"/>
  <c r="G27" i="419" s="1"/>
  <c r="B25" i="419" l="1"/>
  <c r="B27" i="419" s="1"/>
  <c r="G28" i="419"/>
  <c r="B28" i="419" s="1"/>
  <c r="A7" i="339"/>
  <c r="D3" i="418" l="1"/>
  <c r="AG6" i="419" l="1"/>
  <c r="AC6" i="419"/>
  <c r="Y6" i="419"/>
  <c r="U6" i="419"/>
  <c r="Q6" i="419"/>
  <c r="M6" i="419"/>
  <c r="I6" i="419"/>
  <c r="E6" i="419"/>
  <c r="AF6" i="419"/>
  <c r="AB6" i="419"/>
  <c r="X6" i="419"/>
  <c r="T6" i="419"/>
  <c r="P6" i="419"/>
  <c r="L6" i="419"/>
  <c r="H6" i="419"/>
  <c r="D6" i="419"/>
  <c r="AH6" i="419"/>
  <c r="AE6" i="419"/>
  <c r="AA6" i="419"/>
  <c r="W6" i="419"/>
  <c r="S6" i="419"/>
  <c r="O6" i="419"/>
  <c r="K6" i="419"/>
  <c r="G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H3" i="390" l="1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<sst xmlns="http://schemas.openxmlformats.org/spreadsheetml/2006/main" count="9214" uniqueCount="1831">
  <si>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</si>
  <si>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</si>
  <si>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</si>
  <si>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</si>
  <si>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</si>
  <si>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</si>
  <si>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</si>
  <si>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</si>
  <si>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</si>
  <si>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</si>
  <si>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</si>
  <si>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</si>
  <si>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</si>
  <si>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</si>
  <si>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</si>
  <si>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</si>
  <si>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</si>
  <si>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</si>
  <si>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</si>
  <si>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</si>
  <si>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</si>
  <si>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</si>
  <si>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</si>
  <si>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</si>
  <si>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</si>
  <si>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</si>
  <si>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</si>
  <si>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</si>
  <si>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</si>
  <si>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</si>
  <si>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</si>
  <si>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</si>
  <si>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</si>
  <si>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</si>
  <si>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</si>
  <si>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</si>
  <si>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</si>
  <si>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</si>
  <si>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</si>
  <si>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</si>
  <si>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</si>
  <si>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</si>
  <si>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</si>
  <si>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</si>
  <si>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</si>
  <si>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</si>
  <si>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</si>
  <si>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</si>
  <si>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</si>
  <si>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</si>
  <si>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</si>
  <si>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</si>
  <si>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</si>
  <si>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</si>
  <si>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</si>
  <si>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</si>
  <si>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</si>
  <si>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</si>
  <si>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</si>
  <si>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</si>
  <si>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</si>
  <si>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</si>
  <si>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</si>
  <si>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</si>
  <si>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</si>
  <si>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</si>
  <si>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</si>
  <si>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</si>
  <si>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</si>
  <si>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</si>
  <si>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</si>
  <si>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</si>
  <si>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</si>
  <si>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</si>
  <si>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</si>
  <si>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</si>
  <si>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</si>
  <si>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</si>
  <si>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</si>
  <si>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</si>
  <si>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</si>
  <si>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</si>
  <si>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</si>
  <si>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</si>
  <si>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</si>
  <si>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</si>
  <si>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</si>
  <si>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</si>
  <si>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</si>
  <si>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</si>
  <si>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</si>
  <si>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</si>
  <si>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</si>
  <si>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</si>
  <si>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</si>
  <si>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</si>
  <si>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</si>
  <si>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</si>
  <si>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</si>
  <si>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</si>
  <si>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</si>
  <si>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</si>
  <si>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</si>
  <si>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</si>
  <si>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</si>
  <si>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</si>
  <si>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</si>
  <si>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</si>
  <si>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</si>
  <si>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</si>
  <si>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</si>
  <si>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</si>
  <si>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</si>
  <si>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</si>
  <si>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</si>
  <si>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</si>
  <si>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</si>
  <si>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</si>
  <si>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</si>
  <si>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</si>
  <si>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</si>
  <si>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</si>
  <si>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</si>
  <si>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</si>
  <si>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</si>
  <si>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</si>
  <si>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</si>
  <si>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</si>
  <si>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</si>
  <si>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</si>
  <si>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</si>
  <si>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</si>
  <si>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</si>
  <si>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</si>
  <si>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</si>
  <si>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</si>
  <si>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</si>
  <si>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</si>
  <si>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</si>
  <si>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</si>
  <si>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</si>
  <si>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</si>
  <si>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</si>
  <si>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</si>
  <si>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</si>
  <si>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</si>
  <si>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</si>
  <si>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</si>
  <si>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</si>
  <si>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</si>
  <si>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</si>
  <si>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</si>
  <si>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</si>
  <si>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</si>
  <si>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</si>
  <si>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</si>
  <si>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</si>
  <si>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</si>
  <si>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</si>
  <si>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</si>
  <si>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</si>
  <si>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</si>
  <si>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</si>
  <si>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</si>
  <si>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</si>
  <si>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</si>
  <si>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</si>
  <si>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</si>
  <si>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</si>
  <si>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</si>
  <si>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</si>
  <si>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</si>
  <si>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</si>
  <si>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</si>
  <si>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</si>
  <si>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</si>
  <si>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</si>
  <si>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</si>
  <si>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</si>
  <si>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</si>
  <si>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</si>
  <si>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</si>
  <si>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</si>
  <si>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</si>
  <si>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</si>
  <si>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</si>
  <si>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</si>
  <si>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</si>
  <si>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</si>
  <si>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</si>
  <si>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</si>
  <si>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</si>
  <si>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</si>
  <si>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</si>
  <si>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</si>
  <si>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</si>
  <si>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</si>
  <si>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</si>
  <si>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</si>
  <si>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</si>
  <si>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</si>
  <si>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</si>
  <si>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</si>
  <si>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</si>
  <si>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</si>
  <si>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</si>
  <si>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</si>
  <si>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</si>
  <si>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</si>
  <si>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</si>
  <si>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</si>
  <si>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</si>
  <si>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</si>
  <si>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</si>
  <si>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</si>
  <si>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</si>
  <si>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</si>
  <si>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</si>
  <si>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</si>
  <si>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</si>
  <si>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</si>
  <si>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</si>
  <si>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</si>
  <si>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</si>
  <si>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</si>
  <si>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</si>
  <si>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</si>
  <si>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</si>
  <si>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</si>
  <si>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</si>
  <si>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</si>
  <si>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</si>
  <si>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</si>
  <si>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</si>
  <si>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</si>
  <si>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</si>
  <si>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</si>
  <si>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</si>
  <si>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</si>
  <si>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</si>
  <si>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</si>
  <si>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</si>
  <si>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</si>
  <si>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</si>
  <si>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</si>
  <si>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</si>
  <si>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</si>
  <si>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</si>
  <si>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</si>
  <si>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</si>
  <si>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</si>
  <si>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</si>
  <si>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</si>
  <si>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</si>
  <si>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</si>
  <si>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</si>
  <si>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</si>
  <si>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</si>
  <si>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</si>
  <si>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</si>
  <si>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</si>
  <si>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</si>
  <si>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</si>
  <si>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</si>
  <si>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</si>
  <si>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</si>
  <si>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</si>
  <si>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</si>
  <si>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</si>
  <si>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</si>
  <si>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</si>
  <si>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</si>
  <si>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</si>
  <si>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</si>
  <si>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</si>
  <si>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</si>
  <si>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</si>
  <si>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</si>
  <si>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</si>
  <si>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</si>
  <si>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</si>
  <si>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</si>
  <si>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</si>
  <si>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</si>
  <si>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</si>
  <si>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</si>
  <si>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</si>
  <si>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</si>
  <si>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</si>
  <si>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</si>
  <si>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</si>
  <si>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</si>
  <si>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</si>
  <si>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</si>
  <si>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</si>
  <si>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</si>
  <si>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</si>
  <si>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</si>
  <si>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</si>
  <si>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</si>
  <si>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</si>
  <si>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</si>
  <si>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</si>
  <si>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</si>
  <si>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</si>
  <si>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</si>
  <si>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</si>
  <si>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</si>
  <si>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</si>
  <si>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</si>
  <si>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</si>
  <si>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</si>
  <si>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</si>
  <si>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</si>
  <si>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</si>
  <si>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</si>
  <si>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</si>
  <si>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</si>
  <si>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</si>
  <si>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</si>
  <si>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</si>
  <si>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</si>
  <si>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</si>
  <si>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</si>
  <si>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</si>
  <si>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</si>
  <si>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</si>
  <si>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</si>
  <si>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</si>
  <si>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</si>
  <si>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</si>
  <si>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</si>
  <si>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</si>
  <si>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</si>
  <si>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</si>
  <si>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</si>
  <si>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</si>
  <si>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</si>
  <si>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</si>
  <si>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</si>
  <si>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</si>
  <si>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</si>
  <si>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</si>
  <si>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</si>
  <si>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</si>
  <si>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</si>
  <si>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</si>
  <si>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</si>
  <si>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</si>
  <si>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</si>
  <si>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</si>
  <si>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</si>
  <si>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</si>
  <si>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</si>
  <si>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</si>
  <si>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</si>
  <si>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</si>
  <si>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</si>
  <si>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</si>
  <si>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</si>
  <si>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</si>
  <si>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</si>
  <si>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</si>
  <si>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</si>
  <si>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</si>
  <si>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</si>
  <si>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</si>
  <si>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</si>
  <si>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</si>
  <si>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</si>
  <si>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</si>
  <si>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</si>
  <si>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</si>
  <si>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</si>
  <si>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</si>
  <si>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</si>
  <si>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</si>
  <si>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</si>
  <si>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</si>
  <si>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</si>
  <si>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</si>
  <si>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</si>
  <si>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</si>
  <si>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</si>
  <si>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</si>
  <si>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</si>
  <si>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</si>
  <si>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</si>
  <si>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</si>
  <si>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</si>
  <si>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</si>
  <si>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</si>
  <si>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</si>
  <si>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</si>
  <si>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</si>
  <si>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</si>
  <si>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</si>
  <si>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</si>
  <si>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</si>
  <si>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</si>
  <si>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</si>
  <si>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</si>
  <si>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</si>
  <si>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</si>
  <si>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</si>
  <si>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</si>
  <si>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</si>
  <si>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</si>
  <si>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</si>
  <si>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</si>
  <si>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</si>
  <si>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</si>
  <si>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</si>
  <si>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</si>
  <si>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</si>
  <si>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</si>
  <si>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</si>
  <si>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</si>
  <si>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</si>
  <si>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</si>
  <si>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</si>
  <si>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</si>
  <si>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</si>
  <si>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</si>
  <si>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</si>
  <si>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</si>
  <si>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</si>
  <si>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</si>
  <si>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</si>
  <si>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</si>
  <si>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</si>
  <si>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</si>
  <si>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</si>
  <si>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</si>
  <si>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</si>
  <si>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</si>
  <si>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</si>
  <si>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</si>
  <si>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</si>
  <si>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</si>
  <si>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</si>
  <si>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</si>
  <si>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</si>
  <si>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</si>
  <si>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</si>
  <si>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</si>
  <si>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</si>
  <si>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</si>
  <si>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</si>
  <si>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</si>
  <si>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</si>
  <si>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</si>
  <si>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</si>
  <si>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</si>
  <si>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</si>
  <si>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</si>
  <si>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</si>
  <si>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</si>
  <si>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</si>
  <si>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</si>
  <si>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</si>
  <si>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</si>
  <si>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</si>
  <si>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</si>
  <si>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</si>
  <si>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</si>
  <si>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</si>
  <si>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</si>
  <si>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</si>
  <si>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</si>
  <si>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</si>
  <si>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</si>
  <si>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</si>
  <si>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</si>
  <si>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</si>
  <si>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</si>
  <si>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</si>
  <si>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</si>
  <si>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</si>
  <si>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</si>
  <si>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</si>
  <si>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</si>
  <si>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</si>
  <si>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</si>
  <si>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</si>
  <si>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</si>
  <si>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</si>
  <si>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</si>
  <si>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</si>
  <si>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</si>
  <si>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</si>
  <si>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</si>
  <si>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</si>
  <si>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</si>
  <si>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</si>
  <si>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</si>
  <si>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</si>
  <si>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</si>
  <si>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</si>
  <si>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</si>
  <si>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</si>
  <si>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</si>
  <si>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</si>
  <si>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</si>
  <si>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</si>
  <si>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</si>
  <si>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</si>
  <si>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</si>
  <si>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</si>
  <si>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</si>
  <si>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22</t>
  </si>
  <si>
    <t>Klinika nukleární medicíny</t>
  </si>
  <si>
    <t/>
  </si>
  <si>
    <t>50113014     léky (paušál) - antimykotika (LEK)</t>
  </si>
  <si>
    <t>50113190     medicinální plyny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</si>
  <si>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</si>
  <si>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</si>
  <si>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</si>
  <si>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</si>
  <si>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</si>
  <si>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</si>
  <si>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</si>
  <si>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</si>
  <si>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</si>
  <si>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</si>
  <si>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</si>
  <si>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</si>
  <si>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</si>
  <si>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</si>
  <si>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</si>
  <si>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</si>
  <si>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</si>
  <si>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</si>
  <si>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</si>
  <si>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</si>
  <si>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187425</t>
  </si>
  <si>
    <t>LETROX 50</t>
  </si>
  <si>
    <t>POR TBL NOB 100X50RG II</t>
  </si>
  <si>
    <t>O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</si>
  <si>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</si>
  <si>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</si>
  <si>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</si>
  <si>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</si>
  <si>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</si>
  <si>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</si>
  <si>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</si>
  <si>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</si>
  <si>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102420</t>
  </si>
  <si>
    <t>2420</t>
  </si>
  <si>
    <t>PANCREOLAN FORTE</t>
  </si>
  <si>
    <t>TBL ENT 30X220MG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</si>
  <si>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</si>
  <si>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</si>
  <si>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</si>
  <si>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</si>
  <si>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</si>
  <si>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</si>
  <si>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</si>
  <si>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</si>
  <si>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117189</t>
  </si>
  <si>
    <t>17189</t>
  </si>
  <si>
    <t>KALIUM CHLORATUM BIOMEDICA</t>
  </si>
  <si>
    <t>POR TBLFLM100X500MG</t>
  </si>
  <si>
    <t>125365</t>
  </si>
  <si>
    <t>25365</t>
  </si>
  <si>
    <t>HELICID 20 ZENTIVA</t>
  </si>
  <si>
    <t>POR CPS ETD 28X20MG</t>
  </si>
  <si>
    <t>155947</t>
  </si>
  <si>
    <t>55947</t>
  </si>
  <si>
    <t>OPHTAL LIQ 2X50ML</t>
  </si>
  <si>
    <t>188217</t>
  </si>
  <si>
    <t>88217</t>
  </si>
  <si>
    <t>LEXAURIN</t>
  </si>
  <si>
    <t>TBL 30X1.5MG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</si>
  <si>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</si>
  <si>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</si>
  <si>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</si>
  <si>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</si>
  <si>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</si>
  <si>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</si>
  <si>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</si>
  <si>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840143</t>
  </si>
  <si>
    <t>Heřmánek Spofa her.20x1g nálev.sáčky LEROS</t>
  </si>
  <si>
    <t>841059</t>
  </si>
  <si>
    <t>Indulona olivová ung.100g</t>
  </si>
  <si>
    <t>847974</t>
  </si>
  <si>
    <t>125525</t>
  </si>
  <si>
    <t>APO-IBUPROFEN 400 MG</t>
  </si>
  <si>
    <t>POR TBL FLM 30X400MG</t>
  </si>
  <si>
    <t>146694</t>
  </si>
  <si>
    <t>46694</t>
  </si>
  <si>
    <t>EUTHYROX 125</t>
  </si>
  <si>
    <t>TBL 100X125RG</t>
  </si>
  <si>
    <t>169189</t>
  </si>
  <si>
    <t>69189</t>
  </si>
  <si>
    <t>EUTHYROX 50</t>
  </si>
  <si>
    <t>TBL 100X50RG</t>
  </si>
  <si>
    <t>197186</t>
  </si>
  <si>
    <t>97186</t>
  </si>
  <si>
    <t>EUTHYROX 100</t>
  </si>
  <si>
    <t>TBL 100X100RG</t>
  </si>
  <si>
    <t>900240</t>
  </si>
  <si>
    <t>DZ TRIXO LIND 500ML</t>
  </si>
  <si>
    <t>705608</t>
  </si>
  <si>
    <t>Indulona A/64 ung.100ml modrá</t>
  </si>
  <si>
    <t>841498</t>
  </si>
  <si>
    <t>Carbosorb tbl.20-blistr</t>
  </si>
  <si>
    <t>102963</t>
  </si>
  <si>
    <t>2963</t>
  </si>
  <si>
    <t>PREDNISON 20 LECIVA</t>
  </si>
  <si>
    <t>TBL 20X20MG(BLISTR)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</si>
  <si>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</si>
  <si>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</si>
  <si>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</si>
  <si>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</si>
  <si>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</si>
  <si>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</si>
  <si>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</si>
  <si>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</si>
  <si>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</si>
  <si>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</si>
  <si>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</si>
  <si>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</si>
  <si>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</si>
  <si>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</si>
  <si>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</si>
  <si>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</si>
  <si>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192414</t>
  </si>
  <si>
    <t>92414</t>
  </si>
  <si>
    <t>SEPTONEX</t>
  </si>
  <si>
    <t>SPR 1X45ML</t>
  </si>
  <si>
    <t>901235</t>
  </si>
  <si>
    <t>IR AC.BORICI AQ.OPHTAL.250 ml</t>
  </si>
  <si>
    <t>IR OČNÍ VODA 250 ml</t>
  </si>
  <si>
    <t>114826</t>
  </si>
  <si>
    <t>14826</t>
  </si>
  <si>
    <t>FLECTOR EP GEL</t>
  </si>
  <si>
    <t>DRM GEL 1X100GM</t>
  </si>
  <si>
    <t>196521</t>
  </si>
  <si>
    <t>96521</t>
  </si>
  <si>
    <t>SEPTISAN</t>
  </si>
  <si>
    <t>58159</t>
  </si>
  <si>
    <t>SANORIN 1 PM</t>
  </si>
  <si>
    <t>NAS SPR SOL 1X10ML</t>
  </si>
  <si>
    <t>200863</t>
  </si>
  <si>
    <t>OPHTHALMO-SEPTONEX</t>
  </si>
  <si>
    <t>OPH GTT SOL 1X10ML PLAST</t>
  </si>
  <si>
    <t>841023</t>
  </si>
  <si>
    <t>Apotheke Heřmánek pravý čaj 20x2g n.s.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</si>
  <si>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</si>
  <si>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</si>
  <si>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</si>
  <si>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</si>
  <si>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</si>
  <si>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</si>
  <si>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</si>
  <si>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</si>
  <si>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142546</t>
  </si>
  <si>
    <t>42546</t>
  </si>
  <si>
    <t>POR SIR 1X200ML</t>
  </si>
  <si>
    <t>183099</t>
  </si>
  <si>
    <t>83099</t>
  </si>
  <si>
    <t>XANAX SR</t>
  </si>
  <si>
    <t>TBL RET 30X0.5MG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</si>
  <si>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</si>
  <si>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</si>
  <si>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</si>
  <si>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</si>
  <si>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</si>
  <si>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</si>
  <si>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</si>
  <si>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</si>
  <si>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</si>
  <si>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</si>
  <si>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</si>
  <si>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</si>
  <si>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</si>
  <si>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105951</t>
  </si>
  <si>
    <t>5951</t>
  </si>
  <si>
    <t>AMOKSIKLAV 1G</t>
  </si>
  <si>
    <t>TBL OBD 14X1GM</t>
  </si>
  <si>
    <t>51366</t>
  </si>
  <si>
    <t>CHLORID SODNÝ 0,9% BRAUN</t>
  </si>
  <si>
    <t>INF SOL 20X100MLPELAH</t>
  </si>
  <si>
    <t>51367</t>
  </si>
  <si>
    <t>INF SOL 10X250MLPELAH</t>
  </si>
  <si>
    <t>100516</t>
  </si>
  <si>
    <t>516</t>
  </si>
  <si>
    <t>NATRIUM CHLORATUM BIOTIKA ISOT.</t>
  </si>
  <si>
    <t>INJ 10X10ML</t>
  </si>
  <si>
    <t>102477</t>
  </si>
  <si>
    <t>2477</t>
  </si>
  <si>
    <t>DIAZEPAM SLOVAKOFARMA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</si>
  <si>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</si>
  <si>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</si>
  <si>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</si>
  <si>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</si>
  <si>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</si>
  <si>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</si>
  <si>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</si>
  <si>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193746</t>
  </si>
  <si>
    <t>93746</t>
  </si>
  <si>
    <t>HEPARIN LECIVA</t>
  </si>
  <si>
    <t>INJ 1X10ML/50KU</t>
  </si>
  <si>
    <t>100536</t>
  </si>
  <si>
    <t>536</t>
  </si>
  <si>
    <t>NORADRENALIN LECIVA</t>
  </si>
  <si>
    <t>104071</t>
  </si>
  <si>
    <t>4071</t>
  </si>
  <si>
    <t>DITHIADEN</t>
  </si>
  <si>
    <t>INJ 10X2ML</t>
  </si>
  <si>
    <t>169755</t>
  </si>
  <si>
    <t>69755</t>
  </si>
  <si>
    <t>ARDEANUTRISOL G 40</t>
  </si>
  <si>
    <t>INF 1X80ML</t>
  </si>
  <si>
    <t>166503</t>
  </si>
  <si>
    <t>66503</t>
  </si>
  <si>
    <t>DRM SPR SOL 1X30ML</t>
  </si>
  <si>
    <t>394627</t>
  </si>
  <si>
    <t>KL BARVA NA  DETI 20 g</t>
  </si>
  <si>
    <t>157992</t>
  </si>
  <si>
    <t>57992</t>
  </si>
  <si>
    <t>STADALAX</t>
  </si>
  <si>
    <t>POR TBL OBD 20X5MG</t>
  </si>
  <si>
    <t>989497</t>
  </si>
  <si>
    <t>Diamox inj.sicc.1x500mg</t>
  </si>
  <si>
    <t>131934</t>
  </si>
  <si>
    <t>31934</t>
  </si>
  <si>
    <t>VENTOLIN INHALER N</t>
  </si>
  <si>
    <t>INHSUSPSS200X100RG</t>
  </si>
  <si>
    <t>930589</t>
  </si>
  <si>
    <t>KL ETHANOLUM BENZ.DENAT. 900 ml / 720g/</t>
  </si>
  <si>
    <t>UN 1170</t>
  </si>
  <si>
    <t>930224</t>
  </si>
  <si>
    <t>KL BENZINUM 900 ml</t>
  </si>
  <si>
    <t>UN 3295</t>
  </si>
  <si>
    <t>51383</t>
  </si>
  <si>
    <t>INF SOL 10X500MLPELAH</t>
  </si>
  <si>
    <t>103645</t>
  </si>
  <si>
    <t>3645</t>
  </si>
  <si>
    <t>DIMEXOL</t>
  </si>
  <si>
    <t>TBL 30X200MG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</si>
  <si>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</si>
  <si>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</si>
  <si>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</si>
  <si>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</si>
  <si>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</si>
  <si>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</si>
  <si>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</si>
  <si>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</si>
  <si>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191836</t>
  </si>
  <si>
    <t>91836</t>
  </si>
  <si>
    <t>TORECAN</t>
  </si>
  <si>
    <t>INJ 5X1ML/6.5MG</t>
  </si>
  <si>
    <t>847713</t>
  </si>
  <si>
    <t>125526</t>
  </si>
  <si>
    <t>POR TBL FLM 100X400MG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</si>
  <si>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</si>
  <si>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</si>
  <si>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</si>
  <si>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</si>
  <si>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</si>
  <si>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</si>
  <si>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</si>
  <si>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</si>
  <si>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</si>
  <si>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</si>
  <si>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900628</t>
  </si>
  <si>
    <t>IR  ACD/A 500 ML</t>
  </si>
  <si>
    <t>IR</t>
  </si>
  <si>
    <t>126786</t>
  </si>
  <si>
    <t>26786</t>
  </si>
  <si>
    <t>NOVORAPID 100 U/ML</t>
  </si>
  <si>
    <t>INJ SOL 1X10ML</t>
  </si>
  <si>
    <t>50113009</t>
  </si>
  <si>
    <t>122077</t>
  </si>
  <si>
    <t>22077</t>
  </si>
  <si>
    <t>IOMERON 400</t>
  </si>
  <si>
    <t>INJ SOL 1X200ML</t>
  </si>
  <si>
    <t>167779</t>
  </si>
  <si>
    <t>RAPISCAN 400 MCG</t>
  </si>
  <si>
    <t>INJ SOL 1X5ML</t>
  </si>
  <si>
    <t>195609</t>
  </si>
  <si>
    <t>95609</t>
  </si>
  <si>
    <t>MICROPAQUE CT</t>
  </si>
  <si>
    <t>SUS 1X2000ML/100GM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</si>
  <si>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</si>
  <si>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</si>
  <si>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</si>
  <si>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</si>
  <si>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</si>
  <si>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</si>
  <si>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</si>
  <si>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</si>
  <si>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</si>
  <si>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</si>
  <si>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</si>
  <si>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</si>
  <si>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</si>
  <si>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antibiotika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</si>
  <si>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</si>
  <si>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</si>
  <si>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</si>
  <si>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</si>
  <si>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</si>
  <si>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H03AA01 - Levothyroxin, sodná sůl</t>
  </si>
  <si>
    <t>N05BA12 - Alprazolam</t>
  </si>
  <si>
    <t>A10AB05 - Inzulin aspart</t>
  </si>
  <si>
    <t>R03AC02 - Salbutamol</t>
  </si>
  <si>
    <t>V08AB05 - Jopromid</t>
  </si>
  <si>
    <t>A06AD11 - Laktulóza</t>
  </si>
  <si>
    <t>J01CR02 - Amoxicilin a enzymový inhibitor</t>
  </si>
  <si>
    <t>A06AD11</t>
  </si>
  <si>
    <t>H03AA01</t>
  </si>
  <si>
    <t>POR TBL NOB 100X100RG I</t>
  </si>
  <si>
    <t>J01CR02</t>
  </si>
  <si>
    <t>AMOKSIKLAV 1 G</t>
  </si>
  <si>
    <t>POR TBL FLM 14X1GM</t>
  </si>
  <si>
    <t>N05BA12</t>
  </si>
  <si>
    <t>XANAX SR 0,5 MG</t>
  </si>
  <si>
    <t>POR TBL PRO 30X0.5MG</t>
  </si>
  <si>
    <t>R03AC02</t>
  </si>
  <si>
    <t>INH SUS PSS 200X100RG</t>
  </si>
  <si>
    <t>A10AB05</t>
  </si>
  <si>
    <t>V08AB05</t>
  </si>
  <si>
    <t>Přehled plnění pozitivního listu - spotřeba léčivých přípravků - orientační přehled</t>
  </si>
  <si>
    <t>HVLP</t>
  </si>
  <si>
    <t>IPLP</t>
  </si>
  <si>
    <t>89301221</t>
  </si>
  <si>
    <t>Standardní lůžková péče Celkem</t>
  </si>
  <si>
    <t>89301222</t>
  </si>
  <si>
    <t>Všeobecná ambulance Celkem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</si>
  <si>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</si>
  <si>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</si>
  <si>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</si>
  <si>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</si>
  <si>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</si>
  <si>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</si>
  <si>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</si>
  <si>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</si>
  <si>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</si>
  <si>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</si>
  <si>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Ambroxol</t>
  </si>
  <si>
    <t>Chlorid draselný</t>
  </si>
  <si>
    <t>17188</t>
  </si>
  <si>
    <t>POR TBL FLM 50X500MG</t>
  </si>
  <si>
    <t>Levothyroxin, sodná sůl</t>
  </si>
  <si>
    <t>147452</t>
  </si>
  <si>
    <t>EUTHYROX 88 MIKROGRAMŮ</t>
  </si>
  <si>
    <t>POR TBL NOB 100X88RG I</t>
  </si>
  <si>
    <t>147464</t>
  </si>
  <si>
    <t>EUTHYROX 137 MIKROGRAMŮ</t>
  </si>
  <si>
    <t>POR TBL NOB 100X137RG I</t>
  </si>
  <si>
    <t>30021</t>
  </si>
  <si>
    <t>LETROX 125</t>
  </si>
  <si>
    <t>POR TBL NOB 100X125MCG</t>
  </si>
  <si>
    <t>EUTHYROX 125 MIKROGRAMŮ</t>
  </si>
  <si>
    <t>POR TBL NOB 100X125RG</t>
  </si>
  <si>
    <t>47133</t>
  </si>
  <si>
    <t>LETROX 150</t>
  </si>
  <si>
    <t>POR TBL NOB 100X150RG</t>
  </si>
  <si>
    <t>47142</t>
  </si>
  <si>
    <t>POR TBL NOB 50X100RG I</t>
  </si>
  <si>
    <t>69191</t>
  </si>
  <si>
    <t>EUTHYROX 150 MIKROGRAMŮ</t>
  </si>
  <si>
    <t>EUTHYROX 100 MIKROGRAMŮ</t>
  </si>
  <si>
    <t>POR TBL NOB 100X100RG</t>
  </si>
  <si>
    <t>47132</t>
  </si>
  <si>
    <t>POR TBL NOB 50X150RG</t>
  </si>
  <si>
    <t>69192</t>
  </si>
  <si>
    <t>Omeprazol</t>
  </si>
  <si>
    <t>132526</t>
  </si>
  <si>
    <t>HELICID 10</t>
  </si>
  <si>
    <t>POR CPS ETD 28X10MG</t>
  </si>
  <si>
    <t>132531</t>
  </si>
  <si>
    <t>HELICID 20</t>
  </si>
  <si>
    <t>POR CPS ETD 90X20MG</t>
  </si>
  <si>
    <t>14449</t>
  </si>
  <si>
    <t>OMEPRAZOL 20 GALMED</t>
  </si>
  <si>
    <t>POR CPS DUR 56X20MG</t>
  </si>
  <si>
    <t>Prednison</t>
  </si>
  <si>
    <t>PREDNISON 20 LÉČIVA</t>
  </si>
  <si>
    <t>POR TBL NOB 20X20MG</t>
  </si>
  <si>
    <t>Thiamazol</t>
  </si>
  <si>
    <t>87148</t>
  </si>
  <si>
    <t>THYROZOL 10</t>
  </si>
  <si>
    <t>87149</t>
  </si>
  <si>
    <t>POR TBL FLM 50X10MG</t>
  </si>
  <si>
    <t>Uhličitan vápenatý</t>
  </si>
  <si>
    <t>POR TBL EFF 10X1000MG</t>
  </si>
  <si>
    <t>Jiná</t>
  </si>
  <si>
    <t>999999</t>
  </si>
  <si>
    <t>Jiný</t>
  </si>
  <si>
    <t>147460</t>
  </si>
  <si>
    <t>EUTHYROX 200 MIKROGRAMŮ</t>
  </si>
  <si>
    <t>POR TBL NOB 100X200RG I</t>
  </si>
  <si>
    <t>46692</t>
  </si>
  <si>
    <t>EUTHYROX 75 MIKROGRAMŮ</t>
  </si>
  <si>
    <t>POR TBL NOB 100X75RG</t>
  </si>
  <si>
    <t>Dexamethason a antiinfektiva</t>
  </si>
  <si>
    <t>57866</t>
  </si>
  <si>
    <t>TOBRADEX</t>
  </si>
  <si>
    <t>OPH GTT SUS 1X5ML</t>
  </si>
  <si>
    <t>Escitalopram</t>
  </si>
  <si>
    <t>20132</t>
  </si>
  <si>
    <t>CIPRALEX 10 MG</t>
  </si>
  <si>
    <t>POR TBL FLM 28X10MG I</t>
  </si>
  <si>
    <t>Hořčík (různé sole v kombinaci)</t>
  </si>
  <si>
    <t>66555</t>
  </si>
  <si>
    <t>MAGNOSOLV</t>
  </si>
  <si>
    <t>POR GRA SOL 30</t>
  </si>
  <si>
    <t>147456</t>
  </si>
  <si>
    <t>EUTHYROX 112 MIKROGRAMŮ</t>
  </si>
  <si>
    <t>POR TBL NOB 100X112RG I</t>
  </si>
  <si>
    <t>132530</t>
  </si>
  <si>
    <t>Vápník, kombinace s vitaminem D a/nebo jinými léčivy</t>
  </si>
  <si>
    <t>57610</t>
  </si>
  <si>
    <t>KOMBI-KALZ 1000/880</t>
  </si>
  <si>
    <t>POR GRA SOL 30-SÁČ</t>
  </si>
  <si>
    <t>Acebutolol</t>
  </si>
  <si>
    <t>80058</t>
  </si>
  <si>
    <t>SECTRAL 400 MG</t>
  </si>
  <si>
    <t>Adapalen</t>
  </si>
  <si>
    <t>46643</t>
  </si>
  <si>
    <t>DIFFERINE KRÉM</t>
  </si>
  <si>
    <t>DRM CRM 1X30GM/30MG</t>
  </si>
  <si>
    <t>Alprazolam</t>
  </si>
  <si>
    <t>90959</t>
  </si>
  <si>
    <t>XANAX 0,5 MG</t>
  </si>
  <si>
    <t>POR TBL NOB 30X0.5MG</t>
  </si>
  <si>
    <t>103185</t>
  </si>
  <si>
    <t>POR TBL NOB 100X0.5MG</t>
  </si>
  <si>
    <t>Amoxicilin a enzymový inhibitor</t>
  </si>
  <si>
    <t>200530</t>
  </si>
  <si>
    <t>AUGMENTIN 1 G</t>
  </si>
  <si>
    <t>POR TBL FLM 24X1GM</t>
  </si>
  <si>
    <t>Azithromycin</t>
  </si>
  <si>
    <t>10382</t>
  </si>
  <si>
    <t>AZITROX 500</t>
  </si>
  <si>
    <t>POR TBL FLM 3X500MG</t>
  </si>
  <si>
    <t>Citalopram</t>
  </si>
  <si>
    <t>17425</t>
  </si>
  <si>
    <t>CITALEC 10 ZENTIVA</t>
  </si>
  <si>
    <t>POR TBL FLM 30X10 MG</t>
  </si>
  <si>
    <t>17424</t>
  </si>
  <si>
    <t>POR TBL FLM 20X10 MG</t>
  </si>
  <si>
    <t>Desloratadin</t>
  </si>
  <si>
    <t>26330</t>
  </si>
  <si>
    <t>AERIUS 5 MG</t>
  </si>
  <si>
    <t>POR TBL FLM 50X5MG</t>
  </si>
  <si>
    <t>27899</t>
  </si>
  <si>
    <t>POR TBL FLM 90X5MG</t>
  </si>
  <si>
    <t>Erdostein</t>
  </si>
  <si>
    <t>87073</t>
  </si>
  <si>
    <t>ERDOMED</t>
  </si>
  <si>
    <t>POR PLV SOL 20X225MG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</si>
  <si>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</si>
  <si>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</si>
  <si>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</si>
  <si>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</si>
  <si>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</si>
  <si>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</si>
  <si>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</si>
  <si>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</si>
  <si>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Indapamid</t>
  </si>
  <si>
    <t>96696</t>
  </si>
  <si>
    <t>INDAP</t>
  </si>
  <si>
    <t>POR CPS DUR 30X2.5MG</t>
  </si>
  <si>
    <t>Isotretinoin, kombinace</t>
  </si>
  <si>
    <t>169737</t>
  </si>
  <si>
    <t>ISOTREXIN</t>
  </si>
  <si>
    <t>DRM GEL 1X30GM</t>
  </si>
  <si>
    <t>Jiná antibiotika pro lokální aplikaci</t>
  </si>
  <si>
    <t>DRM UNG 1X10GM</t>
  </si>
  <si>
    <t>Kalcitriol</t>
  </si>
  <si>
    <t>14938</t>
  </si>
  <si>
    <t>ROCALTROL 0,50 MCG</t>
  </si>
  <si>
    <t>POR CPS MOL 30X0.50RG</t>
  </si>
  <si>
    <t>Karvedilol</t>
  </si>
  <si>
    <t>21883</t>
  </si>
  <si>
    <t>CORYOL 6,25 MG</t>
  </si>
  <si>
    <t>POR TBL NOB 56X6.25 MG</t>
  </si>
  <si>
    <t>Klopidogrel</t>
  </si>
  <si>
    <t>149486</t>
  </si>
  <si>
    <t>ZYLLT 75 MG</t>
  </si>
  <si>
    <t>POR TBL FLM 90X75MG</t>
  </si>
  <si>
    <t>147466</t>
  </si>
  <si>
    <t>POR TBL NOB 100X137RG II</t>
  </si>
  <si>
    <t>164997</t>
  </si>
  <si>
    <t>ELTROXIN 100 MCG</t>
  </si>
  <si>
    <t>POR TBL NOB 100X0.1MG</t>
  </si>
  <si>
    <t>187427</t>
  </si>
  <si>
    <t>POR TBL NOB 100X100RG II</t>
  </si>
  <si>
    <t>30018</t>
  </si>
  <si>
    <t>LETROX 75</t>
  </si>
  <si>
    <t>POR TBL NOB 100X75MCG I</t>
  </si>
  <si>
    <t>47141</t>
  </si>
  <si>
    <t>POR TBL NOB 100X50RG I</t>
  </si>
  <si>
    <t>Metoprolol</t>
  </si>
  <si>
    <t>46981</t>
  </si>
  <si>
    <t>BETALOC SR 200 MG</t>
  </si>
  <si>
    <t>POR TBL PRO 30X200MG</t>
  </si>
  <si>
    <t>49941</t>
  </si>
  <si>
    <t>BETALOC ZOK 100 MG</t>
  </si>
  <si>
    <t>POR TBL PRO 100X100MG</t>
  </si>
  <si>
    <t>Perindopril</t>
  </si>
  <si>
    <t>101211</t>
  </si>
  <si>
    <t>PRESTARIUM NEO</t>
  </si>
  <si>
    <t>Perindopril a diuretika</t>
  </si>
  <si>
    <t>122690</t>
  </si>
  <si>
    <t>PRESTARIUM NEO COMBI 5 MG/1,25 MG</t>
  </si>
  <si>
    <t>POR TBL FLM 90</t>
  </si>
  <si>
    <t>Pseudoefedrin, kombinace</t>
  </si>
  <si>
    <t>83059</t>
  </si>
  <si>
    <t>CLARINASE REPETABS</t>
  </si>
  <si>
    <t>POR TBL RET 14</t>
  </si>
  <si>
    <t>Ramipril</t>
  </si>
  <si>
    <t>56981</t>
  </si>
  <si>
    <t>TRITACE 5 MG</t>
  </si>
  <si>
    <t>POR TBL NOB 30X5MG</t>
  </si>
  <si>
    <t>Rilmenidin</t>
  </si>
  <si>
    <t>125641</t>
  </si>
  <si>
    <t>TENAXUM</t>
  </si>
  <si>
    <t>POR TBL NOB 90X1MG</t>
  </si>
  <si>
    <t>84360</t>
  </si>
  <si>
    <t>POR TBL NOB 30X1MG</t>
  </si>
  <si>
    <t>Tamsulosin</t>
  </si>
  <si>
    <t>51819</t>
  </si>
  <si>
    <t>TANYZ</t>
  </si>
  <si>
    <t>POR CPS RDR 56X0,4MG</t>
  </si>
  <si>
    <t>Trandolapril a verapamil</t>
  </si>
  <si>
    <t>14693</t>
  </si>
  <si>
    <t>TARKA 180/2 MG TBL.</t>
  </si>
  <si>
    <t>POR TBL RET 28</t>
  </si>
  <si>
    <t>14694</t>
  </si>
  <si>
    <t>POR TBL RET 56</t>
  </si>
  <si>
    <t>Tretinoin</t>
  </si>
  <si>
    <t>15388</t>
  </si>
  <si>
    <t>RETIN-A 0,05%</t>
  </si>
  <si>
    <t>DRM CRM 1X30GM</t>
  </si>
  <si>
    <t>Troxerutin</t>
  </si>
  <si>
    <t>4336</t>
  </si>
  <si>
    <t>CILKANOL</t>
  </si>
  <si>
    <t>POR CPS DUR 30X300MG</t>
  </si>
  <si>
    <t>164888</t>
  </si>
  <si>
    <t>CALTRATE 600 MG/400 IU D3 POTAHOVANÁ TABLETA</t>
  </si>
  <si>
    <t>Zolpidem</t>
  </si>
  <si>
    <t>16285</t>
  </si>
  <si>
    <t>STILNOX</t>
  </si>
  <si>
    <t>16286</t>
  </si>
  <si>
    <t>Dienogest a ethinylestradiol</t>
  </si>
  <si>
    <t>171030</t>
  </si>
  <si>
    <t>BONADEA</t>
  </si>
  <si>
    <t>POR TBL FLM 3X21</t>
  </si>
  <si>
    <t>Alfakalcidol</t>
  </si>
  <si>
    <t>14398</t>
  </si>
  <si>
    <t>ALPHA D3 1 MCG</t>
  </si>
  <si>
    <t>POR CPS MOL 30X1RG</t>
  </si>
  <si>
    <t>2546</t>
  </si>
  <si>
    <t>MAXITROL</t>
  </si>
  <si>
    <t>Diosmin, kombinace</t>
  </si>
  <si>
    <t>132547</t>
  </si>
  <si>
    <t>DETRALEX</t>
  </si>
  <si>
    <t>POR TBL FLM 60X500MG</t>
  </si>
  <si>
    <t>Drotaverin</t>
  </si>
  <si>
    <t>192729</t>
  </si>
  <si>
    <t>NO-SPA</t>
  </si>
  <si>
    <t>POR TBL NOB 24X40MG</t>
  </si>
  <si>
    <t>Ibuprofen</t>
  </si>
  <si>
    <t>Kodein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</si>
  <si>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</si>
  <si>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</si>
  <si>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</si>
  <si>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</si>
  <si>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</si>
  <si>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</si>
  <si>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</si>
  <si>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147462</t>
  </si>
  <si>
    <t>POR TBL NOB 100X200RG II</t>
  </si>
  <si>
    <t>EUTHYROX 50 MIKROGRAMŮ</t>
  </si>
  <si>
    <t>POR TBL NOB 100X50RG</t>
  </si>
  <si>
    <t>Magnesium-laktát</t>
  </si>
  <si>
    <t>88630</t>
  </si>
  <si>
    <t>TBL.MAGNESII LACTICI 0,5 GLO</t>
  </si>
  <si>
    <t>POR TBL NOB 100X500MG</t>
  </si>
  <si>
    <t>Midazolam</t>
  </si>
  <si>
    <t>15010</t>
  </si>
  <si>
    <t>DORMICUM 15 MG</t>
  </si>
  <si>
    <t>POR TBL FLM 10X15MG</t>
  </si>
  <si>
    <t>25366</t>
  </si>
  <si>
    <t>POR CPS ETD 90X20MG SKLO</t>
  </si>
  <si>
    <t>169675</t>
  </si>
  <si>
    <t>CALTRATE PLUS</t>
  </si>
  <si>
    <t>POR TBL FLM 60</t>
  </si>
  <si>
    <t>47515</t>
  </si>
  <si>
    <t>CALCICHEW D3 200 IU</t>
  </si>
  <si>
    <t>POR TBL MND 60</t>
  </si>
  <si>
    <t>*2014</t>
  </si>
  <si>
    <t>14330</t>
  </si>
  <si>
    <t>ALPHA D3 0.25 MCG</t>
  </si>
  <si>
    <t>POR CPS MOL 100X0.25RG</t>
  </si>
  <si>
    <t>14399</t>
  </si>
  <si>
    <t>POR CPS MOL 100X1RG</t>
  </si>
  <si>
    <t>Alopurinol</t>
  </si>
  <si>
    <t>107869</t>
  </si>
  <si>
    <t>APO-ALLOPURINOL</t>
  </si>
  <si>
    <t>POR TBL NOB 100X100MG</t>
  </si>
  <si>
    <t>Atorvastatin</t>
  </si>
  <si>
    <t>93018</t>
  </si>
  <si>
    <t>SORTIS 20 MG</t>
  </si>
  <si>
    <t>POR TBL FLM 100X20MG</t>
  </si>
  <si>
    <t>53913</t>
  </si>
  <si>
    <t>AZITROMYCIN SANDOZ 250 MG</t>
  </si>
  <si>
    <t>POR TBL FLM 6X250MG</t>
  </si>
  <si>
    <t>Cetirizin</t>
  </si>
  <si>
    <t>99600</t>
  </si>
  <si>
    <t>ZODAC</t>
  </si>
  <si>
    <t>POR TBL FLM 90X10MG</t>
  </si>
  <si>
    <t>Cilazapril</t>
  </si>
  <si>
    <t>125440</t>
  </si>
  <si>
    <t>INHIBACE 2,5 MG</t>
  </si>
  <si>
    <t>POR TBL FLM 100X2.5MG</t>
  </si>
  <si>
    <t>Cyproteron a estrogen</t>
  </si>
  <si>
    <t>13940</t>
  </si>
  <si>
    <t>CHLOE</t>
  </si>
  <si>
    <t>POR TBL FLM 3X28</t>
  </si>
  <si>
    <t>Jodová terapie</t>
  </si>
  <si>
    <t>61158</t>
  </si>
  <si>
    <t>JODID 100</t>
  </si>
  <si>
    <t>POR TBL NOB 100</t>
  </si>
  <si>
    <t>141036</t>
  </si>
  <si>
    <t>TROMBEX 75 MG POTAHOVANÉ TABLETY</t>
  </si>
  <si>
    <t>169254</t>
  </si>
  <si>
    <t>POR TBL FLM 100X75MG</t>
  </si>
  <si>
    <t>Levocetirizin</t>
  </si>
  <si>
    <t>32720</t>
  </si>
  <si>
    <t>XYZAL</t>
  </si>
  <si>
    <t>87150</t>
  </si>
  <si>
    <t>POR TBL FLM 100X10MG</t>
  </si>
  <si>
    <t>Triamcinolon</t>
  </si>
  <si>
    <t>2828</t>
  </si>
  <si>
    <t>TRIAMCINOLON LÉČIVA CRM</t>
  </si>
  <si>
    <t>DRM CRM 1X10GM/10MG</t>
  </si>
  <si>
    <t>17994</t>
  </si>
  <si>
    <t>CALCII CARBONICI 0,5 TBL. MEDICAMENTA</t>
  </si>
  <si>
    <t>POR TBL NOB 100X0.5GM</t>
  </si>
  <si>
    <t>Amlodipin</t>
  </si>
  <si>
    <t>125059</t>
  </si>
  <si>
    <t>APO-AMLO 5</t>
  </si>
  <si>
    <t>125060</t>
  </si>
  <si>
    <t>26329</t>
  </si>
  <si>
    <t>POR TBL FLM 30X5MG</t>
  </si>
  <si>
    <t>Lansoprazol</t>
  </si>
  <si>
    <t>17121</t>
  </si>
  <si>
    <t>LANZUL 30 MG</t>
  </si>
  <si>
    <t>POR CPS DUR 28X30MG</t>
  </si>
  <si>
    <t>2592</t>
  </si>
  <si>
    <t>MILURIT 100</t>
  </si>
  <si>
    <t>POR TBL NOB 50X100MG</t>
  </si>
  <si>
    <t>Amoxicilin</t>
  </si>
  <si>
    <t>62052</t>
  </si>
  <si>
    <t>DUOMOX 1000</t>
  </si>
  <si>
    <t>POR TBL SUS 20X1000MG</t>
  </si>
  <si>
    <t>Betaxolol</t>
  </si>
  <si>
    <t>49909</t>
  </si>
  <si>
    <t>LOKREN 20 MG</t>
  </si>
  <si>
    <t>POR TBL FLM 28X20MG</t>
  </si>
  <si>
    <t>Bisoprolol</t>
  </si>
  <si>
    <t>3801</t>
  </si>
  <si>
    <t>CONCOR COR 2,5 MG</t>
  </si>
  <si>
    <t>POR TBL FLM 28X2.5MG</t>
  </si>
  <si>
    <t>Dimetinden</t>
  </si>
  <si>
    <t>15520</t>
  </si>
  <si>
    <t>FENISTIL</t>
  </si>
  <si>
    <t>POR GTT SOL 1X20ML</t>
  </si>
  <si>
    <t>858</t>
  </si>
  <si>
    <t>HYDROCORTISON LÉČIVA</t>
  </si>
  <si>
    <t>DRM UNG 1X10GM 1%</t>
  </si>
  <si>
    <t>85142</t>
  </si>
  <si>
    <t>147454</t>
  </si>
  <si>
    <t>POR TBL NOB 100X88RG II</t>
  </si>
  <si>
    <t>147458</t>
  </si>
  <si>
    <t>POR TBL NOB 100X112RG II</t>
  </si>
  <si>
    <t>169714</t>
  </si>
  <si>
    <t>98629</t>
  </si>
  <si>
    <t>Multienzymové přípravky (lipáza, proteáza apod.)</t>
  </si>
  <si>
    <t>40378</t>
  </si>
  <si>
    <t>PANZYNORM FORTE-N</t>
  </si>
  <si>
    <t>POR TBL FLM 30</t>
  </si>
  <si>
    <t>Pitofenon a analgetika</t>
  </si>
  <si>
    <t>50335</t>
  </si>
  <si>
    <t>ALGIFEN NEO</t>
  </si>
  <si>
    <t>POR GTT SOL 1X25ML</t>
  </si>
  <si>
    <t>64934</t>
  </si>
  <si>
    <t>POR TBL RET 7</t>
  </si>
  <si>
    <t>Tizanidin</t>
  </si>
  <si>
    <t>16051</t>
  </si>
  <si>
    <t>SIRDALUD 2 MG</t>
  </si>
  <si>
    <t>POR TBL NOB 30X2MG</t>
  </si>
  <si>
    <t>86656</t>
  </si>
  <si>
    <t>NEUROL 1,0</t>
  </si>
  <si>
    <t>93015</t>
  </si>
  <si>
    <t>SORTIS 10 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</si>
  <si>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</si>
  <si>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</si>
  <si>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</si>
  <si>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</si>
  <si>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</si>
  <si>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</si>
  <si>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</si>
  <si>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Diklofenak</t>
  </si>
  <si>
    <t>125122</t>
  </si>
  <si>
    <t>APO-DICLO SR 100</t>
  </si>
  <si>
    <t>POR TBL RET 100X100MG</t>
  </si>
  <si>
    <t>75633</t>
  </si>
  <si>
    <t>DICLOFENAC AL RETARD</t>
  </si>
  <si>
    <t>Fenofibrát</t>
  </si>
  <si>
    <t>11014</t>
  </si>
  <si>
    <t>LIPANTHYL 267 M</t>
  </si>
  <si>
    <t>POR CPS DUR 90X267MG</t>
  </si>
  <si>
    <t>Mefenoxalon</t>
  </si>
  <si>
    <t>85656</t>
  </si>
  <si>
    <t>DORSIFLEX 200 MG</t>
  </si>
  <si>
    <t>POR TBL NOB 30X200MG</t>
  </si>
  <si>
    <t>Norethisteron a estrogen</t>
  </si>
  <si>
    <t>56202</t>
  </si>
  <si>
    <t>TRISEQUENS</t>
  </si>
  <si>
    <t>Různé jiné kombinace železa</t>
  </si>
  <si>
    <t>119654</t>
  </si>
  <si>
    <t>SORBIFER DURULES</t>
  </si>
  <si>
    <t>POR TBL FLM 100X100MG</t>
  </si>
  <si>
    <t>14098</t>
  </si>
  <si>
    <t>OSTEOD 0,25 MCG</t>
  </si>
  <si>
    <t>POR CPS MOL 30X0.25RG</t>
  </si>
  <si>
    <t>172044</t>
  </si>
  <si>
    <t>Mometason</t>
  </si>
  <si>
    <t>47300</t>
  </si>
  <si>
    <t>ELOCOM</t>
  </si>
  <si>
    <t>DRM CRM 1X30GM 0.1%</t>
  </si>
  <si>
    <t>Nimesulid</t>
  </si>
  <si>
    <t>12893</t>
  </si>
  <si>
    <t>AULIN</t>
  </si>
  <si>
    <t>POR TBL NOB 60X100MG</t>
  </si>
  <si>
    <t>101205</t>
  </si>
  <si>
    <t>176954</t>
  </si>
  <si>
    <t>POR GTT SOL 1X50ML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</si>
  <si>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</si>
  <si>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</si>
  <si>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</si>
  <si>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</si>
  <si>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</si>
  <si>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B01AC04 - Klopidogrel</t>
  </si>
  <si>
    <t>J01FA10 - Azithromycin</t>
  </si>
  <si>
    <t>N06AB10 - Escitalopram</t>
  </si>
  <si>
    <t>C07AB07 - Bisoprolol</t>
  </si>
  <si>
    <t>C07AB02 - Metoprolol</t>
  </si>
  <si>
    <t>M04AA01 - Alopurinol</t>
  </si>
  <si>
    <t>N06AB04 - Citalopram</t>
  </si>
  <si>
    <t>C09AA05 - Ramipril</t>
  </si>
  <si>
    <t>G04CA02 - Tamsulosin</t>
  </si>
  <si>
    <t>C10AB05 - Fenofibrát</t>
  </si>
  <si>
    <t>R06AE07 - Cetirizin</t>
  </si>
  <si>
    <t>N05CD08 - Midazolam</t>
  </si>
  <si>
    <t>C07AB05 - Betaxolol</t>
  </si>
  <si>
    <t>C10AA05 - Atorvastatin</t>
  </si>
  <si>
    <t>C07AG02 - Karvedilol</t>
  </si>
  <si>
    <t>M01AX17 - Nimesulid</t>
  </si>
  <si>
    <t>A02BC03 - Lansoprazol</t>
  </si>
  <si>
    <t>B01AC04</t>
  </si>
  <si>
    <t>C07AB02</t>
  </si>
  <si>
    <t>C07AG02</t>
  </si>
  <si>
    <t>C09AA05</t>
  </si>
  <si>
    <t>G04CA02</t>
  </si>
  <si>
    <t>J01FA10</t>
  </si>
  <si>
    <t>N06AB04</t>
  </si>
  <si>
    <t>N05CD08</t>
  </si>
  <si>
    <t>C10AB05</t>
  </si>
  <si>
    <t>C10AA05</t>
  </si>
  <si>
    <t>N06AB10</t>
  </si>
  <si>
    <t>R06AE07</t>
  </si>
  <si>
    <t>R06AE09</t>
  </si>
  <si>
    <t>A02BC03</t>
  </si>
  <si>
    <t>C07AB05</t>
  </si>
  <si>
    <t>C07AB07</t>
  </si>
  <si>
    <t>M04AA01</t>
  </si>
  <si>
    <t>M01AX17</t>
  </si>
  <si>
    <t>Přehled plnění PL - Preskripce léčivých přípravků - orientační přehled</t>
  </si>
  <si>
    <t>ZA090</t>
  </si>
  <si>
    <t>Vata buničitá přířezy 37 x 57 cm 2730152</t>
  </si>
  <si>
    <t>ZA429</t>
  </si>
  <si>
    <t>Obinadlo elastické idealtex   8 cm x 5 m 931061</t>
  </si>
  <si>
    <t>ZA439</t>
  </si>
  <si>
    <t>Obinadlo pruban č.  6 427306</t>
  </si>
  <si>
    <t>ZA443</t>
  </si>
  <si>
    <t>Šátek trojcípý pletený 125 x 85 x 85 cm 20001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</si>
  <si>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</si>
  <si>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</si>
  <si>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</si>
  <si>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</si>
  <si>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</si>
  <si>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</si>
  <si>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</si>
  <si>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</si>
  <si>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ZA763</t>
  </si>
  <si>
    <t>Pohár na moč 250 ml UH 712253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</si>
  <si>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</si>
  <si>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</si>
  <si>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</si>
  <si>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</si>
  <si>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</si>
  <si>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</si>
  <si>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</si>
  <si>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</si>
  <si>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</si>
  <si>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</si>
  <si>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</si>
  <si>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</si>
  <si>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</si>
  <si>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</si>
  <si>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</si>
  <si>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</si>
  <si>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ZK798</t>
  </si>
  <si>
    <t xml:space="preserve">Zátka combi modrá 4495152 </t>
  </si>
  <si>
    <t>ZL688</t>
  </si>
  <si>
    <t>Proužky Accu-Check Inform IIStrip 50 EU1 á 50 ks 05942861</t>
  </si>
  <si>
    <t>ZJ672</t>
  </si>
  <si>
    <t>Pohár na moč 250 ml UH GAMA204809</t>
  </si>
  <si>
    <t>ZA360</t>
  </si>
  <si>
    <t>Jehla sterican 0,5 x 25 mm oranžová 9186158</t>
  </si>
  <si>
    <t>ZB768</t>
  </si>
  <si>
    <t>Jehla vakuová 216/38 mm zelená 450076</t>
  </si>
  <si>
    <t>ZE668</t>
  </si>
  <si>
    <t>Rukavice latex bez p.zdrsněné L 9421625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</si>
  <si>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</si>
  <si>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</si>
  <si>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</si>
  <si>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</si>
  <si>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</si>
  <si>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</si>
  <si>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ZB084</t>
  </si>
  <si>
    <t>Náplast transpore 2,50 cm x 9,14 m 1527-1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</si>
  <si>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</si>
  <si>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</si>
  <si>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</si>
  <si>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</si>
  <si>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</si>
  <si>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</si>
  <si>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</si>
  <si>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</si>
  <si>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ZA789</t>
  </si>
  <si>
    <t>Stříkačka injekční 2-dílná 2 ml L Inject Solo 4606027V</t>
  </si>
  <si>
    <t>ZB844</t>
  </si>
  <si>
    <t>Esmarch 60 x 1250 KVS 06125</t>
  </si>
  <si>
    <t>ZC648</t>
  </si>
  <si>
    <t>Elektroda EKG s gelem ovál 51 x 33 mm pro dospělé H-108006</t>
  </si>
  <si>
    <t>ZC769</t>
  </si>
  <si>
    <t>Hadička spojovací HS 1,8 x 450LL 606301</t>
  </si>
  <si>
    <t>ZD211</t>
  </si>
  <si>
    <t>Kohout trojcestný modrý á 50 ks, RO 301- pouze pro KNM</t>
  </si>
  <si>
    <t>ZD808</t>
  </si>
  <si>
    <t>Kanyla vasofix 22G modrá safety 4269098S-01</t>
  </si>
  <si>
    <t>ZD945</t>
  </si>
  <si>
    <t>Filtr bakteriální a virový 1544</t>
  </si>
  <si>
    <t>ZC799</t>
  </si>
  <si>
    <t>Filtr hygienický jednorázový DRN3693</t>
  </si>
  <si>
    <t>ZC800</t>
  </si>
  <si>
    <t>Náústek jednor.s nos.klipem,á 20 ks, DRN3694</t>
  </si>
  <si>
    <t>ZA832</t>
  </si>
  <si>
    <t>Jehla injekční 0,9 x   40 mm žlutá 4657519</t>
  </si>
  <si>
    <t>ZA835</t>
  </si>
  <si>
    <t>Jehla injekční 0,6 x   25 mm modrá 4657667</t>
  </si>
  <si>
    <t>ZL949</t>
  </si>
  <si>
    <t>Rukavice nitril promedica bez p. L bílé 6N á 100 ks 9399W4</t>
  </si>
  <si>
    <t>ZM051</t>
  </si>
  <si>
    <t>Rukavice nitril promedica bez p. S bílé 6N á 100 ks 9399W2</t>
  </si>
  <si>
    <t>ZM294</t>
  </si>
  <si>
    <t>Rukavice nitril sempercare bez p. XL bal. á 180 ks 30 818</t>
  </si>
  <si>
    <t>ZM291</t>
  </si>
  <si>
    <t>Rukavice nitril sempercare bez p. S bal. á 200 ks 30 802</t>
  </si>
  <si>
    <t>ZA338</t>
  </si>
  <si>
    <t>Obinadlo hydrofilní   6 cm x   5 m 13005</t>
  </si>
  <si>
    <t>ZA339</t>
  </si>
  <si>
    <t>Obinadlo hydrofilní   8 cm x   5 m 13006</t>
  </si>
  <si>
    <t>ZA790</t>
  </si>
  <si>
    <t>Stříkačka injekční 2-dílná 5 ml L Inject Solo4606051V</t>
  </si>
  <si>
    <t>ZF778</t>
  </si>
  <si>
    <t>Válec odměrný vysoký sklo 500 ml 632432151343</t>
  </si>
  <si>
    <t>ZC054</t>
  </si>
  <si>
    <t>Válec odměrný vysoký sklo 100 ml 713880</t>
  </si>
  <si>
    <t>ZF195</t>
  </si>
  <si>
    <t>Válec odměrný vysoký sklo 250 ml KAVA 632432111238</t>
  </si>
  <si>
    <t>804536</t>
  </si>
  <si>
    <t xml:space="preserve">-Diagnostikum připr. </t>
  </si>
  <si>
    <t>DG145</t>
  </si>
  <si>
    <t>kyselina CHLOROVOD.35% P.A.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</si>
  <si>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</si>
  <si>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</si>
  <si>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</si>
  <si>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</si>
  <si>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</si>
  <si>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</si>
  <si>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</si>
  <si>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</si>
  <si>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ZB289</t>
  </si>
  <si>
    <t>Válec tlak. stříkačky Medrad SDS-CTP-QFT 1H07169</t>
  </si>
  <si>
    <t>ZB600</t>
  </si>
  <si>
    <t>Kit denní DDK-LU pro systém LU</t>
  </si>
  <si>
    <t>ZB893</t>
  </si>
  <si>
    <t>Stříkačka inzulinová omnican 0,5 ml 100j s jehlou 30 G 9151125S</t>
  </si>
  <si>
    <t>ZC863</t>
  </si>
  <si>
    <t>Hadička spojovací HS 1,8 x 1800LL 606304</t>
  </si>
  <si>
    <t>ZD809</t>
  </si>
  <si>
    <t>Kanyla vasofix 20G růžová safety 4269110S-01</t>
  </si>
  <si>
    <t>ZJ222</t>
  </si>
  <si>
    <t>Stříkačka injekční ke kitu DDK-A/SYR, bal.á 15 ks, AF-D002</t>
  </si>
  <si>
    <t>ZJ102</t>
  </si>
  <si>
    <t>Vzduchovod nosní 9,0 bal. á 10 ks 321090</t>
  </si>
  <si>
    <t>ZL689</t>
  </si>
  <si>
    <t>Roztok Accu-Check Performa Int´l Controls 1+2 level 04861736</t>
  </si>
  <si>
    <t>ZB316</t>
  </si>
  <si>
    <t>Vzduchovod nosní 8.0 mm bal. á 10 ks 100/210/080</t>
  </si>
  <si>
    <t>ZB599</t>
  </si>
  <si>
    <t>Kit denní DDK-A pro dávávkovač DDK-A</t>
  </si>
  <si>
    <t>ZL072</t>
  </si>
  <si>
    <t>Rukavice operační gammex bez pudru PF EnLite vel. 7,0 353384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</si>
  <si>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</si>
  <si>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</si>
  <si>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</si>
  <si>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</si>
  <si>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</si>
  <si>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</si>
  <si>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</si>
  <si>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</si>
  <si>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</si>
  <si>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</si>
  <si>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</si>
  <si>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</si>
  <si>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</si>
  <si>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</si>
  <si>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407 - Pracoviště nukleární medicíny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</si>
  <si>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</si>
  <si>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</si>
  <si>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</si>
  <si>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</si>
  <si>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</si>
  <si>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</si>
  <si>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</si>
  <si>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</si>
  <si>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</si>
  <si>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</si>
  <si>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</si>
  <si>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</si>
  <si>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</si>
  <si>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</si>
  <si>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</si>
  <si>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0056340</t>
  </si>
  <si>
    <t>2</t>
  </si>
  <si>
    <t>0002013</t>
  </si>
  <si>
    <t>0002015</t>
  </si>
  <si>
    <t>0002018</t>
  </si>
  <si>
    <t>0002023</t>
  </si>
  <si>
    <t>0002025</t>
  </si>
  <si>
    <t>0002027</t>
  </si>
  <si>
    <t>0002028</t>
  </si>
  <si>
    <t>0002034</t>
  </si>
  <si>
    <t>0002035</t>
  </si>
  <si>
    <t>0002039</t>
  </si>
  <si>
    <t>0002049</t>
  </si>
  <si>
    <t>0002060</t>
  </si>
  <si>
    <t>0002061</t>
  </si>
  <si>
    <t>0002062</t>
  </si>
  <si>
    <t>0002066</t>
  </si>
  <si>
    <t>0002067</t>
  </si>
  <si>
    <t>0002072</t>
  </si>
  <si>
    <t>0002073</t>
  </si>
  <si>
    <t>0002077</t>
  </si>
  <si>
    <t>0002087</t>
  </si>
  <si>
    <t>0002089</t>
  </si>
  <si>
    <t>0002092</t>
  </si>
  <si>
    <t>0002095</t>
  </si>
  <si>
    <t>0002100</t>
  </si>
  <si>
    <t>9999999</t>
  </si>
  <si>
    <t>0002101</t>
  </si>
  <si>
    <t>0002099</t>
  </si>
  <si>
    <t>0002090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</si>
  <si>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</si>
  <si>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</si>
  <si>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</si>
  <si>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</si>
  <si>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</si>
  <si>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</si>
  <si>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</si>
  <si>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</si>
  <si>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</si>
  <si>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</si>
  <si>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</si>
  <si>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</si>
  <si>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</si>
  <si>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</si>
  <si>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</si>
  <si>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</si>
  <si>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</si>
  <si>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</si>
  <si>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</si>
  <si>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</si>
  <si>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</si>
  <si>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</si>
  <si>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</si>
  <si>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</si>
  <si>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</si>
  <si>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</si>
  <si>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</si>
  <si>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</si>
  <si>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</si>
  <si>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</si>
  <si>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</si>
  <si>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</si>
  <si>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</si>
  <si>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</si>
  <si>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</si>
  <si>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</si>
  <si>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</si>
  <si>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</si>
  <si>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</si>
  <si>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</si>
  <si>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</si>
  <si>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</si>
  <si>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</si>
  <si>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</si>
  <si>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</si>
  <si>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</si>
  <si>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</si>
  <si>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</si>
  <si>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</si>
  <si>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</si>
  <si>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</si>
  <si>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</si>
  <si>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</si>
  <si>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09543</t>
  </si>
  <si>
    <t>REGULAČNÍ POPLATEK ZA NÁVŠTĚVU -- POPLATEK UHRAZEN</t>
  </si>
  <si>
    <t>47302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</si>
  <si>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</si>
  <si>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</si>
  <si>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</si>
  <si>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</si>
  <si>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</si>
  <si>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</si>
  <si>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</si>
  <si>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</si>
  <si>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</si>
  <si>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</si>
  <si>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</si>
  <si>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</si>
  <si>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</si>
  <si>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</si>
  <si>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</si>
  <si>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</si>
  <si>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</si>
  <si>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</si>
  <si>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</si>
  <si>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</si>
  <si>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</si>
  <si>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</si>
  <si>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</si>
  <si>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</si>
  <si>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</si>
  <si>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</si>
  <si>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</si>
  <si>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</si>
  <si>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</si>
  <si>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</si>
  <si>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</si>
  <si>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</si>
  <si>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</si>
  <si>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</si>
  <si>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</si>
  <si>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</si>
  <si>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</si>
  <si>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</si>
  <si>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</si>
  <si>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</si>
  <si>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</si>
  <si>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</si>
  <si>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</si>
  <si>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</si>
  <si>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</si>
  <si>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</si>
  <si>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</si>
  <si>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</si>
  <si>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</si>
  <si>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</si>
  <si>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</si>
  <si>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</si>
  <si>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</si>
  <si>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</si>
  <si>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</si>
  <si>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</si>
  <si>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</si>
  <si>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</si>
  <si>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</si>
  <si>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</si>
  <si>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</si>
  <si>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</si>
  <si>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</si>
  <si>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</si>
  <si>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</si>
  <si>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</si>
  <si>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</si>
  <si>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</si>
  <si>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</si>
  <si>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0002030</t>
  </si>
  <si>
    <t>05</t>
  </si>
  <si>
    <t>06</t>
  </si>
  <si>
    <t>07</t>
  </si>
  <si>
    <t>08</t>
  </si>
  <si>
    <t>10</t>
  </si>
  <si>
    <t>11</t>
  </si>
  <si>
    <t>12</t>
  </si>
  <si>
    <t>13</t>
  </si>
  <si>
    <t>0002021</t>
  </si>
  <si>
    <t>14</t>
  </si>
  <si>
    <t>16</t>
  </si>
  <si>
    <t>17</t>
  </si>
  <si>
    <t>18</t>
  </si>
  <si>
    <t>19</t>
  </si>
  <si>
    <t>20</t>
  </si>
  <si>
    <t>21</t>
  </si>
  <si>
    <t>99999</t>
  </si>
  <si>
    <t>Nespecifikovany vykon</t>
  </si>
  <si>
    <t>4F7</t>
  </si>
  <si>
    <t>0027720</t>
  </si>
  <si>
    <t>0002050</t>
  </si>
  <si>
    <t>0002076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</si>
  <si>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</si>
  <si>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</si>
  <si>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</si>
  <si>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</si>
  <si>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</si>
  <si>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</si>
  <si>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</si>
  <si>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</si>
  <si>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</si>
  <si>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</si>
  <si>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</si>
  <si>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</si>
  <si>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09215</t>
  </si>
  <si>
    <t>INJEKCE I. M., S. C., I. D.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</si>
  <si>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</si>
  <si>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</si>
  <si>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</si>
  <si>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</si>
  <si>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</si>
  <si>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</si>
  <si>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</si>
  <si>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</si>
  <si>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</si>
  <si>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</si>
  <si>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29</t>
  </si>
  <si>
    <t>30</t>
  </si>
  <si>
    <t>31</t>
  </si>
  <si>
    <t>32</t>
  </si>
  <si>
    <t>0002097</t>
  </si>
  <si>
    <t>99Y-IB</t>
  </si>
  <si>
    <t>99991</t>
  </si>
  <si>
    <t>(VZP) KÓD POUZE PRO CENTRA DLE VYHL. 368/2006 - SL</t>
  </si>
  <si>
    <t>47311</t>
  </si>
  <si>
    <t>MALIGNÍ LYMFOMY - TERAPIE RADIONUKLIDY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</si>
  <si>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</si>
  <si>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</si>
  <si>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</si>
  <si>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</si>
  <si>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</si>
  <si>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</si>
  <si>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06381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</si>
  <si>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</si>
  <si>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</si>
  <si>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</si>
  <si>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</si>
  <si>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</si>
  <si>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</si>
  <si>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</si>
  <si>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</si>
  <si>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</si>
  <si>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</si>
  <si>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</si>
  <si>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</si>
  <si>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</si>
  <si>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</si>
  <si>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</si>
  <si>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40 - Ústav mikrobiologie</t>
  </si>
  <si>
    <t>41 - Ústav imunologie</t>
  </si>
  <si>
    <t>37 - Ústav klinické a molekulární patologie</t>
  </si>
  <si>
    <t>34 - Radiologická klinika</t>
  </si>
  <si>
    <t>603</t>
  </si>
  <si>
    <t>82056</t>
  </si>
  <si>
    <t>MIKROSKOPICKÉ STANOVENÍ MIKROBIÁLNÍHO OBRAZU POŠEV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</si>
  <si>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</si>
  <si>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</si>
  <si>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</si>
  <si>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</si>
  <si>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</si>
  <si>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</si>
  <si>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</si>
  <si>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</si>
  <si>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</si>
  <si>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</si>
  <si>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</si>
  <si>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</si>
  <si>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</si>
  <si>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</si>
  <si>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</si>
  <si>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</si>
  <si>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</si>
  <si>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</si>
  <si>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</si>
  <si>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</si>
  <si>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</si>
  <si>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</si>
  <si>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</si>
  <si>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</si>
  <si>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</si>
  <si>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</si>
  <si>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</si>
  <si>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81731</t>
  </si>
  <si>
    <t>STANOVENÍ NATRIURETICKÝCH PEPTIDŮ V SÉRU A V PLAZM</t>
  </si>
  <si>
    <t>93141</t>
  </si>
  <si>
    <t>KALCITONIN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</si>
  <si>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</si>
  <si>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</si>
  <si>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</si>
  <si>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</si>
  <si>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</si>
  <si>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</si>
  <si>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</si>
  <si>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</si>
  <si>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</si>
  <si>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</si>
  <si>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</si>
  <si>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</si>
  <si>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</si>
  <si>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</si>
  <si>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</si>
  <si>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</si>
  <si>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</si>
  <si>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</si>
  <si>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</si>
  <si>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</si>
  <si>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81113</t>
  </si>
  <si>
    <t>A S T  STATIM</t>
  </si>
  <si>
    <t>81169</t>
  </si>
  <si>
    <t>KREATININ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</si>
  <si>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</si>
  <si>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</si>
  <si>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</si>
  <si>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</si>
  <si>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</si>
  <si>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</si>
  <si>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</si>
  <si>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</si>
  <si>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</si>
  <si>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</si>
  <si>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</si>
  <si>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</si>
  <si>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</si>
  <si>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</si>
  <si>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</si>
  <si>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</si>
  <si>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</si>
  <si>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</si>
  <si>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</si>
  <si>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</si>
  <si>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</si>
  <si>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</si>
  <si>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</si>
  <si>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</si>
  <si>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34</t>
  </si>
  <si>
    <t>809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</si>
  <si>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</si>
  <si>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</si>
  <si>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</si>
  <si>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</si>
  <si>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</si>
  <si>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</si>
  <si>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</si>
  <si>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</si>
  <si>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</si>
  <si>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</si>
  <si>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</si>
  <si>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</si>
  <si>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89611</t>
  </si>
  <si>
    <t>CT VYŠETŘENÍ HLAVY NEBO TĚLA NATIVNÍ A KONTRASTNÍ</t>
  </si>
  <si>
    <t>37</t>
  </si>
  <si>
    <t>807</t>
  </si>
  <si>
    <t>87427</t>
  </si>
  <si>
    <t>CYTOLOGICKÉ NÁTĚRY  NECENTRIFUGOVANÉ TEKUTINY - 4-</t>
  </si>
  <si>
    <t>87513</t>
  </si>
  <si>
    <t>STANOVENÍ CYTOLOGICKÉ DIAGNÓZY I. STUPNĚ OBTÍŽNOST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</si>
  <si>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</si>
  <si>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</si>
  <si>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</si>
  <si>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</si>
  <si>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</si>
  <si>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</si>
  <si>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</si>
  <si>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</si>
  <si>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82025</t>
  </si>
  <si>
    <t>KULTIVAČNÍ VYŠETŘENÍ NA GO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</si>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</sst>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160" xfId="0" applyNumberFormat="1" applyFont="1" applyFill="1" applyBorder="1"/>
    <xf numFmtId="0" fontId="35" fillId="0" borderId="160" xfId="0" applyFont="1" applyFill="1" applyBorder="1"/>
    <xf numFmtId="9" fontId="35" fillId="0" borderId="160" xfId="0" applyNumberFormat="1" applyFont="1" applyFill="1" applyBorder="1"/>
    <xf numFmtId="9" fontId="35" fillId="0" borderId="167" xfId="0" applyNumberFormat="1" applyFont="1" applyFill="1" applyBorder="1"/>
    <xf numFmtId="0" fontId="42" fillId="0" borderId="166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8" xfId="0" applyNumberFormat="1" applyFont="1" applyBorder="1" applyAlignment="1">
      <alignment horizontal="center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5" fillId="0" borderId="137" xfId="0" applyNumberFormat="1" applyFont="1" applyBorder="1"/>
    <xf numFmtId="9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111" xfId="0" applyNumberFormat="1" applyFont="1" applyBorder="1"/>
    <xf numFmtId="167" fontId="12" fillId="0" borderId="111" xfId="0" applyNumberFormat="1" applyFont="1" applyBorder="1"/>
    <xf numFmtId="167" fontId="12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168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6" xfId="76" applyFont="1" applyFill="1" applyBorder="1"/>
    <xf numFmtId="0" fontId="32" fillId="0" borderId="169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0" xfId="76" applyNumberFormat="1" applyFont="1" applyFill="1" applyBorder="1" applyAlignment="1">
      <alignment horizontal="left"/>
    </xf>
    <xf numFmtId="3" fontId="32" fillId="0" borderId="166" xfId="76" applyNumberFormat="1" applyFont="1" applyFill="1" applyBorder="1"/>
    <xf numFmtId="3" fontId="32" fillId="0" borderId="160" xfId="76" applyNumberFormat="1" applyFont="1" applyFill="1" applyBorder="1"/>
    <xf numFmtId="9" fontId="32" fillId="0" borderId="169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6" xfId="76" applyNumberFormat="1" applyFont="1" applyFill="1" applyBorder="1"/>
    <xf numFmtId="170" fontId="32" fillId="0" borderId="160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6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0.93662697833392206</c:v>
                </c:pt>
                <c:pt idx="1">
                  <c:v>0.86010623490393334</c:v>
                </c:pt>
                <c:pt idx="2">
                  <c:v>0.91153108109195669</c:v>
                </c:pt>
                <c:pt idx="3">
                  <c:v>0.95189063694589804</c:v>
                </c:pt>
                <c:pt idx="4">
                  <c:v>0.96335372999225277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77792"/>
        <c:axId val="9730174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0.89598838477379206</c:v>
                </c:pt>
                <c:pt idx="1">
                  <c:v>0.89598838477379206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19392"/>
        <c:axId val="974528896"/>
      </c:scatterChart>
      <c:catAx>
        <c:axId val="9721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01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017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2177792"/>
        <c:crosses val="autoZero"/>
        <c:crossBetween val="between"/>
      </c:valAx>
      <c:valAx>
        <c:axId val="973019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4528896"/>
        <c:crosses val="max"/>
        <c:crossBetween val="midCat"/>
      </c:valAx>
      <c:valAx>
        <c:axId val="9745288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019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0.9627156371730663</c:v>
                </c:pt>
                <c:pt idx="1">
                  <c:v>1.1460536189371717</c:v>
                </c:pt>
                <c:pt idx="2">
                  <c:v>1.1064043791949554</c:v>
                </c:pt>
                <c:pt idx="3">
                  <c:v>1.0206552534082378</c:v>
                </c:pt>
                <c:pt idx="4">
                  <c:v>1.0111533276136782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05792"/>
        <c:axId val="9947077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360768"/>
        <c:axId val="995363840"/>
      </c:scatterChart>
      <c:catAx>
        <c:axId val="99470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70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707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4705792"/>
        <c:crosses val="autoZero"/>
        <c:crossBetween val="between"/>
      </c:valAx>
      <c:valAx>
        <c:axId val="995360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363840"/>
        <c:crosses val="max"/>
        <c:crossBetween val="midCat"/>
      </c:valAx>
      <c:valAx>
        <c:axId val="995363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53607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102.21875" style="257" bestFit="1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322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324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825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1248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1249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1286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1437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1443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1577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1669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1687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1829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825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322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99.689854252317417</v>
      </c>
      <c r="H3" s="48">
        <f>IF(M3=0,0,G3/M3)</f>
        <v>6.9081311102701663E-5</v>
      </c>
      <c r="I3" s="47">
        <f>SUBTOTAL(9,I6:I1048576)</f>
        <v>670</v>
      </c>
      <c r="J3" s="47">
        <f>SUBTOTAL(9,J6:J1048576)</f>
        <v>1442980.2497275355</v>
      </c>
      <c r="K3" s="48">
        <f>IF(M3=0,0,J3/M3)</f>
        <v>0.99993091868889727</v>
      </c>
      <c r="L3" s="47">
        <f>SUBTOTAL(9,L6:L1048576)</f>
        <v>672</v>
      </c>
      <c r="M3" s="49">
        <f>SUBTOTAL(9,M6:M1048576)</f>
        <v>1443079.9395817879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517</v>
      </c>
      <c r="B6" s="625" t="s">
        <v>812</v>
      </c>
      <c r="C6" s="625" t="s">
        <v>658</v>
      </c>
      <c r="D6" s="625" t="s">
        <v>652</v>
      </c>
      <c r="E6" s="625" t="s">
        <v>659</v>
      </c>
      <c r="F6" s="628"/>
      <c r="G6" s="628"/>
      <c r="H6" s="646">
        <v>0</v>
      </c>
      <c r="I6" s="628">
        <v>1</v>
      </c>
      <c r="J6" s="628">
        <v>73.849999999999966</v>
      </c>
      <c r="K6" s="646">
        <v>1</v>
      </c>
      <c r="L6" s="628">
        <v>1</v>
      </c>
      <c r="M6" s="629">
        <v>73.849999999999966</v>
      </c>
    </row>
    <row r="7" spans="1:13" ht="14.4" customHeight="1" x14ac:dyDescent="0.3">
      <c r="A7" s="630" t="s">
        <v>517</v>
      </c>
      <c r="B7" s="631" t="s">
        <v>812</v>
      </c>
      <c r="C7" s="631" t="s">
        <v>651</v>
      </c>
      <c r="D7" s="631" t="s">
        <v>652</v>
      </c>
      <c r="E7" s="631" t="s">
        <v>653</v>
      </c>
      <c r="F7" s="634"/>
      <c r="G7" s="634"/>
      <c r="H7" s="647">
        <v>0</v>
      </c>
      <c r="I7" s="634">
        <v>3</v>
      </c>
      <c r="J7" s="634">
        <v>346.04924485485373</v>
      </c>
      <c r="K7" s="647">
        <v>1</v>
      </c>
      <c r="L7" s="634">
        <v>3</v>
      </c>
      <c r="M7" s="635">
        <v>346.04924485485373</v>
      </c>
    </row>
    <row r="8" spans="1:13" ht="14.4" customHeight="1" x14ac:dyDescent="0.3">
      <c r="A8" s="630" t="s">
        <v>517</v>
      </c>
      <c r="B8" s="631" t="s">
        <v>813</v>
      </c>
      <c r="C8" s="631" t="s">
        <v>535</v>
      </c>
      <c r="D8" s="631" t="s">
        <v>536</v>
      </c>
      <c r="E8" s="631" t="s">
        <v>537</v>
      </c>
      <c r="F8" s="634">
        <v>2</v>
      </c>
      <c r="G8" s="634">
        <v>99.689854252317417</v>
      </c>
      <c r="H8" s="647">
        <v>1</v>
      </c>
      <c r="I8" s="634"/>
      <c r="J8" s="634"/>
      <c r="K8" s="647">
        <v>0</v>
      </c>
      <c r="L8" s="634">
        <v>2</v>
      </c>
      <c r="M8" s="635">
        <v>99.689854252317417</v>
      </c>
    </row>
    <row r="9" spans="1:13" ht="14.4" customHeight="1" x14ac:dyDescent="0.3">
      <c r="A9" s="630" t="s">
        <v>517</v>
      </c>
      <c r="B9" s="631" t="s">
        <v>813</v>
      </c>
      <c r="C9" s="631" t="s">
        <v>655</v>
      </c>
      <c r="D9" s="631" t="s">
        <v>656</v>
      </c>
      <c r="E9" s="631" t="s">
        <v>814</v>
      </c>
      <c r="F9" s="634"/>
      <c r="G9" s="634"/>
      <c r="H9" s="647">
        <v>0</v>
      </c>
      <c r="I9" s="634">
        <v>2</v>
      </c>
      <c r="J9" s="634">
        <v>124.09999999999998</v>
      </c>
      <c r="K9" s="647">
        <v>1</v>
      </c>
      <c r="L9" s="634">
        <v>2</v>
      </c>
      <c r="M9" s="635">
        <v>124.09999999999998</v>
      </c>
    </row>
    <row r="10" spans="1:13" ht="14.4" customHeight="1" x14ac:dyDescent="0.3">
      <c r="A10" s="630" t="s">
        <v>517</v>
      </c>
      <c r="B10" s="631" t="s">
        <v>815</v>
      </c>
      <c r="C10" s="631" t="s">
        <v>678</v>
      </c>
      <c r="D10" s="631" t="s">
        <v>816</v>
      </c>
      <c r="E10" s="631" t="s">
        <v>817</v>
      </c>
      <c r="F10" s="634"/>
      <c r="G10" s="634"/>
      <c r="H10" s="647">
        <v>0</v>
      </c>
      <c r="I10" s="634">
        <v>1</v>
      </c>
      <c r="J10" s="634">
        <v>166.81999999999991</v>
      </c>
      <c r="K10" s="647">
        <v>1</v>
      </c>
      <c r="L10" s="634">
        <v>1</v>
      </c>
      <c r="M10" s="635">
        <v>166.81999999999991</v>
      </c>
    </row>
    <row r="11" spans="1:13" ht="14.4" customHeight="1" x14ac:dyDescent="0.3">
      <c r="A11" s="630" t="s">
        <v>517</v>
      </c>
      <c r="B11" s="631" t="s">
        <v>818</v>
      </c>
      <c r="C11" s="631" t="s">
        <v>661</v>
      </c>
      <c r="D11" s="631" t="s">
        <v>819</v>
      </c>
      <c r="E11" s="631" t="s">
        <v>820</v>
      </c>
      <c r="F11" s="634"/>
      <c r="G11" s="634"/>
      <c r="H11" s="647">
        <v>0</v>
      </c>
      <c r="I11" s="634">
        <v>1</v>
      </c>
      <c r="J11" s="634">
        <v>91.169999999999987</v>
      </c>
      <c r="K11" s="647">
        <v>1</v>
      </c>
      <c r="L11" s="634">
        <v>1</v>
      </c>
      <c r="M11" s="635">
        <v>91.169999999999987</v>
      </c>
    </row>
    <row r="12" spans="1:13" ht="14.4" customHeight="1" x14ac:dyDescent="0.3">
      <c r="A12" s="630" t="s">
        <v>522</v>
      </c>
      <c r="B12" s="631" t="s">
        <v>821</v>
      </c>
      <c r="C12" s="631" t="s">
        <v>727</v>
      </c>
      <c r="D12" s="631" t="s">
        <v>728</v>
      </c>
      <c r="E12" s="631" t="s">
        <v>822</v>
      </c>
      <c r="F12" s="634"/>
      <c r="G12" s="634"/>
      <c r="H12" s="647">
        <v>0</v>
      </c>
      <c r="I12" s="634">
        <v>1</v>
      </c>
      <c r="J12" s="634">
        <v>52.810000000000016</v>
      </c>
      <c r="K12" s="647">
        <v>1</v>
      </c>
      <c r="L12" s="634">
        <v>1</v>
      </c>
      <c r="M12" s="635">
        <v>52.810000000000016</v>
      </c>
    </row>
    <row r="13" spans="1:13" ht="14.4" customHeight="1" x14ac:dyDescent="0.3">
      <c r="A13" s="630" t="s">
        <v>528</v>
      </c>
      <c r="B13" s="631" t="s">
        <v>823</v>
      </c>
      <c r="C13" s="631" t="s">
        <v>771</v>
      </c>
      <c r="D13" s="631" t="s">
        <v>772</v>
      </c>
      <c r="E13" s="631" t="s">
        <v>773</v>
      </c>
      <c r="F13" s="634"/>
      <c r="G13" s="634"/>
      <c r="H13" s="647">
        <v>0</v>
      </c>
      <c r="I13" s="634">
        <v>1</v>
      </c>
      <c r="J13" s="634">
        <v>472.4799999999999</v>
      </c>
      <c r="K13" s="647">
        <v>1</v>
      </c>
      <c r="L13" s="634">
        <v>1</v>
      </c>
      <c r="M13" s="635">
        <v>472.4799999999999</v>
      </c>
    </row>
    <row r="14" spans="1:13" ht="14.4" customHeight="1" thickBot="1" x14ac:dyDescent="0.35">
      <c r="A14" s="636" t="s">
        <v>528</v>
      </c>
      <c r="B14" s="637" t="s">
        <v>824</v>
      </c>
      <c r="C14" s="637" t="s">
        <v>787</v>
      </c>
      <c r="D14" s="637" t="s">
        <v>788</v>
      </c>
      <c r="E14" s="637" t="s">
        <v>778</v>
      </c>
      <c r="F14" s="640"/>
      <c r="G14" s="640"/>
      <c r="H14" s="648">
        <v>0</v>
      </c>
      <c r="I14" s="640">
        <v>660</v>
      </c>
      <c r="J14" s="640">
        <v>1441652.9704826807</v>
      </c>
      <c r="K14" s="648">
        <v>1</v>
      </c>
      <c r="L14" s="640">
        <v>660</v>
      </c>
      <c r="M14" s="641">
        <v>1441652.9704826807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322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22</v>
      </c>
      <c r="B5" s="615" t="s">
        <v>511</v>
      </c>
      <c r="C5" s="618">
        <v>149512.39000000007</v>
      </c>
      <c r="D5" s="618">
        <v>1040</v>
      </c>
      <c r="E5" s="618">
        <v>45763.530000000006</v>
      </c>
      <c r="F5" s="663">
        <v>0.30608520136692341</v>
      </c>
      <c r="G5" s="618">
        <v>316</v>
      </c>
      <c r="H5" s="663">
        <v>0.30384615384615382</v>
      </c>
      <c r="I5" s="618">
        <v>103748.86000000006</v>
      </c>
      <c r="J5" s="663">
        <v>0.69391479863307659</v>
      </c>
      <c r="K5" s="618">
        <v>724</v>
      </c>
      <c r="L5" s="663">
        <v>0.69615384615384612</v>
      </c>
      <c r="M5" s="618" t="s">
        <v>74</v>
      </c>
      <c r="N5" s="280"/>
    </row>
    <row r="6" spans="1:14" ht="14.4" customHeight="1" x14ac:dyDescent="0.3">
      <c r="A6" s="614">
        <v>22</v>
      </c>
      <c r="B6" s="615" t="s">
        <v>826</v>
      </c>
      <c r="C6" s="618">
        <v>149512.39000000007</v>
      </c>
      <c r="D6" s="618">
        <v>1039</v>
      </c>
      <c r="E6" s="618">
        <v>45763.530000000006</v>
      </c>
      <c r="F6" s="663">
        <v>0.30608520136692341</v>
      </c>
      <c r="G6" s="618">
        <v>315</v>
      </c>
      <c r="H6" s="663">
        <v>0.30317613089509143</v>
      </c>
      <c r="I6" s="618">
        <v>103748.86000000006</v>
      </c>
      <c r="J6" s="663">
        <v>0.69391479863307659</v>
      </c>
      <c r="K6" s="618">
        <v>724</v>
      </c>
      <c r="L6" s="663">
        <v>0.69682386910490857</v>
      </c>
      <c r="M6" s="618" t="s">
        <v>1</v>
      </c>
      <c r="N6" s="280"/>
    </row>
    <row r="7" spans="1:14" ht="14.4" customHeight="1" x14ac:dyDescent="0.3">
      <c r="A7" s="614">
        <v>22</v>
      </c>
      <c r="B7" s="615" t="s">
        <v>827</v>
      </c>
      <c r="C7" s="618">
        <v>0</v>
      </c>
      <c r="D7" s="618">
        <v>1</v>
      </c>
      <c r="E7" s="618">
        <v>0</v>
      </c>
      <c r="F7" s="663" t="s">
        <v>512</v>
      </c>
      <c r="G7" s="618">
        <v>1</v>
      </c>
      <c r="H7" s="663">
        <v>1</v>
      </c>
      <c r="I7" s="618" t="s">
        <v>512</v>
      </c>
      <c r="J7" s="663" t="s">
        <v>512</v>
      </c>
      <c r="K7" s="618" t="s">
        <v>512</v>
      </c>
      <c r="L7" s="663">
        <v>0</v>
      </c>
      <c r="M7" s="618" t="s">
        <v>1</v>
      </c>
      <c r="N7" s="280"/>
    </row>
    <row r="8" spans="1:14" ht="14.4" customHeight="1" x14ac:dyDescent="0.3">
      <c r="A8" s="614" t="s">
        <v>510</v>
      </c>
      <c r="B8" s="615" t="s">
        <v>3</v>
      </c>
      <c r="C8" s="618">
        <v>149512.39000000007</v>
      </c>
      <c r="D8" s="618">
        <v>1040</v>
      </c>
      <c r="E8" s="618">
        <v>45763.530000000006</v>
      </c>
      <c r="F8" s="663">
        <v>0.30608520136692341</v>
      </c>
      <c r="G8" s="618">
        <v>316</v>
      </c>
      <c r="H8" s="663">
        <v>0.30384615384615382</v>
      </c>
      <c r="I8" s="618">
        <v>103748.86000000006</v>
      </c>
      <c r="J8" s="663">
        <v>0.69391479863307659</v>
      </c>
      <c r="K8" s="618">
        <v>724</v>
      </c>
      <c r="L8" s="663">
        <v>0.69615384615384612</v>
      </c>
      <c r="M8" s="618" t="s">
        <v>516</v>
      </c>
      <c r="N8" s="280"/>
    </row>
    <row r="10" spans="1:14" ht="14.4" customHeight="1" x14ac:dyDescent="0.3">
      <c r="A10" s="614">
        <v>22</v>
      </c>
      <c r="B10" s="615" t="s">
        <v>511</v>
      </c>
      <c r="C10" s="618" t="s">
        <v>512</v>
      </c>
      <c r="D10" s="618" t="s">
        <v>512</v>
      </c>
      <c r="E10" s="618" t="s">
        <v>512</v>
      </c>
      <c r="F10" s="663" t="s">
        <v>512</v>
      </c>
      <c r="G10" s="618" t="s">
        <v>512</v>
      </c>
      <c r="H10" s="663" t="s">
        <v>512</v>
      </c>
      <c r="I10" s="618" t="s">
        <v>512</v>
      </c>
      <c r="J10" s="663" t="s">
        <v>512</v>
      </c>
      <c r="K10" s="618" t="s">
        <v>512</v>
      </c>
      <c r="L10" s="663" t="s">
        <v>512</v>
      </c>
      <c r="M10" s="618" t="s">
        <v>74</v>
      </c>
      <c r="N10" s="280"/>
    </row>
    <row r="11" spans="1:14" ht="14.4" customHeight="1" x14ac:dyDescent="0.3">
      <c r="A11" s="614">
        <v>89301221</v>
      </c>
      <c r="B11" s="615" t="s">
        <v>826</v>
      </c>
      <c r="C11" s="618">
        <v>24009.000000000011</v>
      </c>
      <c r="D11" s="618">
        <v>163</v>
      </c>
      <c r="E11" s="618">
        <v>3573.4500000000007</v>
      </c>
      <c r="F11" s="663">
        <v>0.14883793577408469</v>
      </c>
      <c r="G11" s="618">
        <v>25</v>
      </c>
      <c r="H11" s="663">
        <v>0.15337423312883436</v>
      </c>
      <c r="I11" s="618">
        <v>20435.55000000001</v>
      </c>
      <c r="J11" s="663">
        <v>0.85116206422591534</v>
      </c>
      <c r="K11" s="618">
        <v>138</v>
      </c>
      <c r="L11" s="663">
        <v>0.84662576687116564</v>
      </c>
      <c r="M11" s="618" t="s">
        <v>1</v>
      </c>
      <c r="N11" s="280"/>
    </row>
    <row r="12" spans="1:14" ht="14.4" customHeight="1" x14ac:dyDescent="0.3">
      <c r="A12" s="614" t="s">
        <v>828</v>
      </c>
      <c r="B12" s="615" t="s">
        <v>829</v>
      </c>
      <c r="C12" s="618">
        <v>24009.000000000011</v>
      </c>
      <c r="D12" s="618">
        <v>163</v>
      </c>
      <c r="E12" s="618">
        <v>3573.4500000000007</v>
      </c>
      <c r="F12" s="663">
        <v>0.14883793577408469</v>
      </c>
      <c r="G12" s="618">
        <v>25</v>
      </c>
      <c r="H12" s="663">
        <v>0.15337423312883436</v>
      </c>
      <c r="I12" s="618">
        <v>20435.55000000001</v>
      </c>
      <c r="J12" s="663">
        <v>0.85116206422591534</v>
      </c>
      <c r="K12" s="618">
        <v>138</v>
      </c>
      <c r="L12" s="663">
        <v>0.84662576687116564</v>
      </c>
      <c r="M12" s="618" t="s">
        <v>520</v>
      </c>
      <c r="N12" s="280"/>
    </row>
    <row r="13" spans="1:14" ht="14.4" customHeight="1" x14ac:dyDescent="0.3">
      <c r="A13" s="614" t="s">
        <v>512</v>
      </c>
      <c r="B13" s="615" t="s">
        <v>512</v>
      </c>
      <c r="C13" s="618" t="s">
        <v>512</v>
      </c>
      <c r="D13" s="618" t="s">
        <v>512</v>
      </c>
      <c r="E13" s="618" t="s">
        <v>512</v>
      </c>
      <c r="F13" s="663" t="s">
        <v>512</v>
      </c>
      <c r="G13" s="618" t="s">
        <v>512</v>
      </c>
      <c r="H13" s="663" t="s">
        <v>512</v>
      </c>
      <c r="I13" s="618" t="s">
        <v>512</v>
      </c>
      <c r="J13" s="663" t="s">
        <v>512</v>
      </c>
      <c r="K13" s="618" t="s">
        <v>512</v>
      </c>
      <c r="L13" s="663" t="s">
        <v>512</v>
      </c>
      <c r="M13" s="618" t="s">
        <v>521</v>
      </c>
      <c r="N13" s="280"/>
    </row>
    <row r="14" spans="1:14" ht="14.4" customHeight="1" x14ac:dyDescent="0.3">
      <c r="A14" s="614">
        <v>89301222</v>
      </c>
      <c r="B14" s="615" t="s">
        <v>826</v>
      </c>
      <c r="C14" s="618">
        <v>125503.39000000006</v>
      </c>
      <c r="D14" s="618">
        <v>876</v>
      </c>
      <c r="E14" s="618">
        <v>42190.080000000016</v>
      </c>
      <c r="F14" s="663">
        <v>0.33616685573194477</v>
      </c>
      <c r="G14" s="618">
        <v>290</v>
      </c>
      <c r="H14" s="663">
        <v>0.33105022831050229</v>
      </c>
      <c r="I14" s="618">
        <v>83313.310000000041</v>
      </c>
      <c r="J14" s="663">
        <v>0.66383314426805529</v>
      </c>
      <c r="K14" s="618">
        <v>586</v>
      </c>
      <c r="L14" s="663">
        <v>0.66894977168949776</v>
      </c>
      <c r="M14" s="618" t="s">
        <v>1</v>
      </c>
      <c r="N14" s="280"/>
    </row>
    <row r="15" spans="1:14" ht="14.4" customHeight="1" x14ac:dyDescent="0.3">
      <c r="A15" s="614">
        <v>89301222</v>
      </c>
      <c r="B15" s="615" t="s">
        <v>827</v>
      </c>
      <c r="C15" s="618">
        <v>0</v>
      </c>
      <c r="D15" s="618">
        <v>1</v>
      </c>
      <c r="E15" s="618">
        <v>0</v>
      </c>
      <c r="F15" s="663" t="s">
        <v>512</v>
      </c>
      <c r="G15" s="618">
        <v>1</v>
      </c>
      <c r="H15" s="663">
        <v>1</v>
      </c>
      <c r="I15" s="618" t="s">
        <v>512</v>
      </c>
      <c r="J15" s="663" t="s">
        <v>512</v>
      </c>
      <c r="K15" s="618" t="s">
        <v>512</v>
      </c>
      <c r="L15" s="663">
        <v>0</v>
      </c>
      <c r="M15" s="618" t="s">
        <v>1</v>
      </c>
      <c r="N15" s="280"/>
    </row>
    <row r="16" spans="1:14" ht="14.4" customHeight="1" x14ac:dyDescent="0.3">
      <c r="A16" s="614" t="s">
        <v>830</v>
      </c>
      <c r="B16" s="615" t="s">
        <v>831</v>
      </c>
      <c r="C16" s="618">
        <v>125503.39000000006</v>
      </c>
      <c r="D16" s="618">
        <v>877</v>
      </c>
      <c r="E16" s="618">
        <v>42190.080000000016</v>
      </c>
      <c r="F16" s="663">
        <v>0.33616685573194477</v>
      </c>
      <c r="G16" s="618">
        <v>291</v>
      </c>
      <c r="H16" s="663">
        <v>0.33181299885974913</v>
      </c>
      <c r="I16" s="618">
        <v>83313.310000000041</v>
      </c>
      <c r="J16" s="663">
        <v>0.66383314426805529</v>
      </c>
      <c r="K16" s="618">
        <v>586</v>
      </c>
      <c r="L16" s="663">
        <v>0.66818700114025087</v>
      </c>
      <c r="M16" s="618" t="s">
        <v>520</v>
      </c>
      <c r="N16" s="280"/>
    </row>
    <row r="17" spans="1:14" ht="14.4" customHeight="1" x14ac:dyDescent="0.3">
      <c r="A17" s="614" t="s">
        <v>512</v>
      </c>
      <c r="B17" s="615" t="s">
        <v>512</v>
      </c>
      <c r="C17" s="618" t="s">
        <v>512</v>
      </c>
      <c r="D17" s="618" t="s">
        <v>512</v>
      </c>
      <c r="E17" s="618" t="s">
        <v>512</v>
      </c>
      <c r="F17" s="663" t="s">
        <v>512</v>
      </c>
      <c r="G17" s="618" t="s">
        <v>512</v>
      </c>
      <c r="H17" s="663" t="s">
        <v>512</v>
      </c>
      <c r="I17" s="618" t="s">
        <v>512</v>
      </c>
      <c r="J17" s="663" t="s">
        <v>512</v>
      </c>
      <c r="K17" s="618" t="s">
        <v>512</v>
      </c>
      <c r="L17" s="663" t="s">
        <v>512</v>
      </c>
      <c r="M17" s="618" t="s">
        <v>521</v>
      </c>
      <c r="N17" s="280"/>
    </row>
    <row r="18" spans="1:14" ht="14.4" customHeight="1" x14ac:dyDescent="0.3">
      <c r="A18" s="614" t="s">
        <v>510</v>
      </c>
      <c r="B18" s="615" t="s">
        <v>515</v>
      </c>
      <c r="C18" s="618">
        <v>149512.39000000007</v>
      </c>
      <c r="D18" s="618">
        <v>1040</v>
      </c>
      <c r="E18" s="618">
        <v>45763.530000000013</v>
      </c>
      <c r="F18" s="663">
        <v>0.30608520136692347</v>
      </c>
      <c r="G18" s="618">
        <v>316</v>
      </c>
      <c r="H18" s="663">
        <v>0.30384615384615382</v>
      </c>
      <c r="I18" s="618">
        <v>103748.86000000004</v>
      </c>
      <c r="J18" s="663">
        <v>0.69391479863307648</v>
      </c>
      <c r="K18" s="618">
        <v>724</v>
      </c>
      <c r="L18" s="663">
        <v>0.69615384615384612</v>
      </c>
      <c r="M18" s="618" t="s">
        <v>516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322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832</v>
      </c>
      <c r="B5" s="670">
        <v>31004.160000000007</v>
      </c>
      <c r="C5" s="625">
        <v>1</v>
      </c>
      <c r="D5" s="673">
        <v>221</v>
      </c>
      <c r="E5" s="681" t="s">
        <v>832</v>
      </c>
      <c r="F5" s="670">
        <v>6552.38</v>
      </c>
      <c r="G5" s="646">
        <v>0.21133873647923371</v>
      </c>
      <c r="H5" s="628">
        <v>47</v>
      </c>
      <c r="I5" s="678">
        <v>0.21266968325791855</v>
      </c>
      <c r="J5" s="684">
        <v>24451.780000000006</v>
      </c>
      <c r="K5" s="646">
        <v>0.78866126352076626</v>
      </c>
      <c r="L5" s="628">
        <v>174</v>
      </c>
      <c r="M5" s="678">
        <v>0.78733031674208143</v>
      </c>
    </row>
    <row r="6" spans="1:13" ht="14.4" customHeight="1" x14ac:dyDescent="0.3">
      <c r="A6" s="666" t="s">
        <v>833</v>
      </c>
      <c r="B6" s="671">
        <v>24398.07</v>
      </c>
      <c r="C6" s="631">
        <v>1</v>
      </c>
      <c r="D6" s="674">
        <v>182</v>
      </c>
      <c r="E6" s="682" t="s">
        <v>833</v>
      </c>
      <c r="F6" s="671">
        <v>7534.2800000000007</v>
      </c>
      <c r="G6" s="647">
        <v>0.30880639329258425</v>
      </c>
      <c r="H6" s="634">
        <v>60</v>
      </c>
      <c r="I6" s="679">
        <v>0.32967032967032966</v>
      </c>
      <c r="J6" s="685">
        <v>16863.79</v>
      </c>
      <c r="K6" s="647">
        <v>0.69119360670741581</v>
      </c>
      <c r="L6" s="634">
        <v>122</v>
      </c>
      <c r="M6" s="679">
        <v>0.67032967032967028</v>
      </c>
    </row>
    <row r="7" spans="1:13" ht="14.4" customHeight="1" x14ac:dyDescent="0.3">
      <c r="A7" s="666" t="s">
        <v>834</v>
      </c>
      <c r="B7" s="671">
        <v>0</v>
      </c>
      <c r="C7" s="631"/>
      <c r="D7" s="674">
        <v>1</v>
      </c>
      <c r="E7" s="682" t="s">
        <v>834</v>
      </c>
      <c r="F7" s="671">
        <v>0</v>
      </c>
      <c r="G7" s="647"/>
      <c r="H7" s="634">
        <v>1</v>
      </c>
      <c r="I7" s="679">
        <v>1</v>
      </c>
      <c r="J7" s="685"/>
      <c r="K7" s="647"/>
      <c r="L7" s="634"/>
      <c r="M7" s="679">
        <v>0</v>
      </c>
    </row>
    <row r="8" spans="1:13" ht="14.4" customHeight="1" x14ac:dyDescent="0.3">
      <c r="A8" s="666" t="s">
        <v>835</v>
      </c>
      <c r="B8" s="671">
        <v>42795.41</v>
      </c>
      <c r="C8" s="631">
        <v>1</v>
      </c>
      <c r="D8" s="674">
        <v>286</v>
      </c>
      <c r="E8" s="682" t="s">
        <v>835</v>
      </c>
      <c r="F8" s="671">
        <v>11056.19</v>
      </c>
      <c r="G8" s="647">
        <v>0.25834990247785916</v>
      </c>
      <c r="H8" s="634">
        <v>76</v>
      </c>
      <c r="I8" s="679">
        <v>0.26573426573426573</v>
      </c>
      <c r="J8" s="685">
        <v>31739.22</v>
      </c>
      <c r="K8" s="647">
        <v>0.74165009752214073</v>
      </c>
      <c r="L8" s="634">
        <v>210</v>
      </c>
      <c r="M8" s="679">
        <v>0.73426573426573427</v>
      </c>
    </row>
    <row r="9" spans="1:13" ht="14.4" customHeight="1" x14ac:dyDescent="0.3">
      <c r="A9" s="666" t="s">
        <v>836</v>
      </c>
      <c r="B9" s="671">
        <v>1313.5700000000002</v>
      </c>
      <c r="C9" s="631">
        <v>1</v>
      </c>
      <c r="D9" s="674">
        <v>5</v>
      </c>
      <c r="E9" s="682" t="s">
        <v>836</v>
      </c>
      <c r="F9" s="671">
        <v>1313.5700000000002</v>
      </c>
      <c r="G9" s="647">
        <v>1</v>
      </c>
      <c r="H9" s="634">
        <v>5</v>
      </c>
      <c r="I9" s="679">
        <v>1</v>
      </c>
      <c r="J9" s="685"/>
      <c r="K9" s="647">
        <v>0</v>
      </c>
      <c r="L9" s="634"/>
      <c r="M9" s="679">
        <v>0</v>
      </c>
    </row>
    <row r="10" spans="1:13" ht="14.4" customHeight="1" x14ac:dyDescent="0.3">
      <c r="A10" s="666" t="s">
        <v>837</v>
      </c>
      <c r="B10" s="671">
        <v>712.49</v>
      </c>
      <c r="C10" s="631">
        <v>1</v>
      </c>
      <c r="D10" s="674">
        <v>11</v>
      </c>
      <c r="E10" s="682" t="s">
        <v>837</v>
      </c>
      <c r="F10" s="671">
        <v>423.33</v>
      </c>
      <c r="G10" s="647">
        <v>0.59415570744852553</v>
      </c>
      <c r="H10" s="634">
        <v>6</v>
      </c>
      <c r="I10" s="679">
        <v>0.54545454545454541</v>
      </c>
      <c r="J10" s="685">
        <v>289.15999999999997</v>
      </c>
      <c r="K10" s="647">
        <v>0.40584429255147436</v>
      </c>
      <c r="L10" s="634">
        <v>5</v>
      </c>
      <c r="M10" s="679">
        <v>0.45454545454545453</v>
      </c>
    </row>
    <row r="11" spans="1:13" ht="14.4" customHeight="1" x14ac:dyDescent="0.3">
      <c r="A11" s="666" t="s">
        <v>838</v>
      </c>
      <c r="B11" s="671">
        <v>19439.810000000005</v>
      </c>
      <c r="C11" s="631">
        <v>1</v>
      </c>
      <c r="D11" s="674">
        <v>163</v>
      </c>
      <c r="E11" s="682" t="s">
        <v>838</v>
      </c>
      <c r="F11" s="671">
        <v>9188.5500000000011</v>
      </c>
      <c r="G11" s="647">
        <v>0.47266665672143909</v>
      </c>
      <c r="H11" s="634">
        <v>70</v>
      </c>
      <c r="I11" s="679">
        <v>0.42944785276073622</v>
      </c>
      <c r="J11" s="685">
        <v>10251.260000000002</v>
      </c>
      <c r="K11" s="647">
        <v>0.52733334327856085</v>
      </c>
      <c r="L11" s="634">
        <v>93</v>
      </c>
      <c r="M11" s="679">
        <v>0.57055214723926384</v>
      </c>
    </row>
    <row r="12" spans="1:13" ht="14.4" customHeight="1" x14ac:dyDescent="0.3">
      <c r="A12" s="666" t="s">
        <v>839</v>
      </c>
      <c r="B12" s="671">
        <v>4053.4800000000005</v>
      </c>
      <c r="C12" s="631">
        <v>1</v>
      </c>
      <c r="D12" s="674">
        <v>14</v>
      </c>
      <c r="E12" s="682" t="s">
        <v>839</v>
      </c>
      <c r="F12" s="671">
        <v>2879.05</v>
      </c>
      <c r="G12" s="647">
        <v>0.71026624036630248</v>
      </c>
      <c r="H12" s="634">
        <v>7</v>
      </c>
      <c r="I12" s="679">
        <v>0.5</v>
      </c>
      <c r="J12" s="685">
        <v>1174.43</v>
      </c>
      <c r="K12" s="647">
        <v>0.28973375963369746</v>
      </c>
      <c r="L12" s="634">
        <v>7</v>
      </c>
      <c r="M12" s="679">
        <v>0.5</v>
      </c>
    </row>
    <row r="13" spans="1:13" ht="14.4" customHeight="1" x14ac:dyDescent="0.3">
      <c r="A13" s="666" t="s">
        <v>840</v>
      </c>
      <c r="B13" s="671">
        <v>12033.35</v>
      </c>
      <c r="C13" s="631">
        <v>1</v>
      </c>
      <c r="D13" s="674">
        <v>97</v>
      </c>
      <c r="E13" s="682" t="s">
        <v>840</v>
      </c>
      <c r="F13" s="671">
        <v>2805.360000000001</v>
      </c>
      <c r="G13" s="647">
        <v>0.23313208707467173</v>
      </c>
      <c r="H13" s="634">
        <v>27</v>
      </c>
      <c r="I13" s="679">
        <v>0.27835051546391754</v>
      </c>
      <c r="J13" s="685">
        <v>9227.99</v>
      </c>
      <c r="K13" s="647">
        <v>0.7668679129253283</v>
      </c>
      <c r="L13" s="634">
        <v>70</v>
      </c>
      <c r="M13" s="679">
        <v>0.72164948453608246</v>
      </c>
    </row>
    <row r="14" spans="1:13" ht="14.4" customHeight="1" thickBot="1" x14ac:dyDescent="0.35">
      <c r="A14" s="667" t="s">
        <v>841</v>
      </c>
      <c r="B14" s="672">
        <v>13762.050000000003</v>
      </c>
      <c r="C14" s="637">
        <v>1</v>
      </c>
      <c r="D14" s="675">
        <v>60</v>
      </c>
      <c r="E14" s="683" t="s">
        <v>841</v>
      </c>
      <c r="F14" s="672">
        <v>4010.8200000000006</v>
      </c>
      <c r="G14" s="648">
        <v>0.29144059206295569</v>
      </c>
      <c r="H14" s="640">
        <v>17</v>
      </c>
      <c r="I14" s="680">
        <v>0.28333333333333333</v>
      </c>
      <c r="J14" s="686">
        <v>9751.2300000000032</v>
      </c>
      <c r="K14" s="648">
        <v>0.70855940793704431</v>
      </c>
      <c r="L14" s="640">
        <v>43</v>
      </c>
      <c r="M14" s="680">
        <v>0.71666666666666667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7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1248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322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149512.39000000007</v>
      </c>
      <c r="N3" s="70">
        <f>SUBTOTAL(9,N7:N1048576)</f>
        <v>1472</v>
      </c>
      <c r="O3" s="70">
        <f>SUBTOTAL(9,O7:O1048576)</f>
        <v>1040</v>
      </c>
      <c r="P3" s="70">
        <f>SUBTOTAL(9,P7:P1048576)</f>
        <v>45763.53</v>
      </c>
      <c r="Q3" s="71">
        <f>IF(M3=0,0,P3/M3)</f>
        <v>0.30608520136692335</v>
      </c>
      <c r="R3" s="70">
        <f>SUBTOTAL(9,R7:R1048576)</f>
        <v>453</v>
      </c>
      <c r="S3" s="71">
        <f>IF(N3=0,0,R3/N3)</f>
        <v>0.3077445652173913</v>
      </c>
      <c r="T3" s="70">
        <f>SUBTOTAL(9,T7:T1048576)</f>
        <v>316</v>
      </c>
      <c r="U3" s="72">
        <f>IF(O3=0,0,T3/O3)</f>
        <v>0.30384615384615382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22</v>
      </c>
      <c r="B7" s="625" t="s">
        <v>511</v>
      </c>
      <c r="C7" s="625">
        <v>89301221</v>
      </c>
      <c r="D7" s="692" t="s">
        <v>1246</v>
      </c>
      <c r="E7" s="693" t="s">
        <v>832</v>
      </c>
      <c r="F7" s="625" t="s">
        <v>826</v>
      </c>
      <c r="G7" s="625" t="s">
        <v>842</v>
      </c>
      <c r="H7" s="625" t="s">
        <v>512</v>
      </c>
      <c r="I7" s="625" t="s">
        <v>624</v>
      </c>
      <c r="J7" s="625" t="s">
        <v>625</v>
      </c>
      <c r="K7" s="625" t="s">
        <v>626</v>
      </c>
      <c r="L7" s="626">
        <v>0</v>
      </c>
      <c r="M7" s="626">
        <v>0</v>
      </c>
      <c r="N7" s="625">
        <v>1</v>
      </c>
      <c r="O7" s="694">
        <v>1</v>
      </c>
      <c r="P7" s="626"/>
      <c r="Q7" s="646"/>
      <c r="R7" s="625"/>
      <c r="S7" s="646">
        <v>0</v>
      </c>
      <c r="T7" s="694"/>
      <c r="U7" s="678">
        <v>0</v>
      </c>
    </row>
    <row r="8" spans="1:21" ht="14.4" customHeight="1" x14ac:dyDescent="0.3">
      <c r="A8" s="695">
        <v>22</v>
      </c>
      <c r="B8" s="696" t="s">
        <v>511</v>
      </c>
      <c r="C8" s="696">
        <v>89301221</v>
      </c>
      <c r="D8" s="697" t="s">
        <v>1246</v>
      </c>
      <c r="E8" s="698" t="s">
        <v>832</v>
      </c>
      <c r="F8" s="696" t="s">
        <v>826</v>
      </c>
      <c r="G8" s="696" t="s">
        <v>843</v>
      </c>
      <c r="H8" s="696" t="s">
        <v>512</v>
      </c>
      <c r="I8" s="696" t="s">
        <v>844</v>
      </c>
      <c r="J8" s="696" t="s">
        <v>561</v>
      </c>
      <c r="K8" s="696" t="s">
        <v>845</v>
      </c>
      <c r="L8" s="699">
        <v>0</v>
      </c>
      <c r="M8" s="699">
        <v>0</v>
      </c>
      <c r="N8" s="696">
        <v>3</v>
      </c>
      <c r="O8" s="700">
        <v>2.5</v>
      </c>
      <c r="P8" s="699"/>
      <c r="Q8" s="701"/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22</v>
      </c>
      <c r="B9" s="696" t="s">
        <v>511</v>
      </c>
      <c r="C9" s="696">
        <v>89301221</v>
      </c>
      <c r="D9" s="697" t="s">
        <v>1246</v>
      </c>
      <c r="E9" s="698" t="s">
        <v>832</v>
      </c>
      <c r="F9" s="696" t="s">
        <v>826</v>
      </c>
      <c r="G9" s="696" t="s">
        <v>846</v>
      </c>
      <c r="H9" s="696" t="s">
        <v>512</v>
      </c>
      <c r="I9" s="696" t="s">
        <v>847</v>
      </c>
      <c r="J9" s="696" t="s">
        <v>848</v>
      </c>
      <c r="K9" s="696" t="s">
        <v>849</v>
      </c>
      <c r="L9" s="699">
        <v>0</v>
      </c>
      <c r="M9" s="699">
        <v>0</v>
      </c>
      <c r="N9" s="696">
        <v>1</v>
      </c>
      <c r="O9" s="700">
        <v>0.5</v>
      </c>
      <c r="P9" s="699"/>
      <c r="Q9" s="701"/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22</v>
      </c>
      <c r="B10" s="696" t="s">
        <v>511</v>
      </c>
      <c r="C10" s="696">
        <v>89301221</v>
      </c>
      <c r="D10" s="697" t="s">
        <v>1246</v>
      </c>
      <c r="E10" s="698" t="s">
        <v>832</v>
      </c>
      <c r="F10" s="696" t="s">
        <v>826</v>
      </c>
      <c r="G10" s="696" t="s">
        <v>846</v>
      </c>
      <c r="H10" s="696" t="s">
        <v>512</v>
      </c>
      <c r="I10" s="696" t="s">
        <v>850</v>
      </c>
      <c r="J10" s="696" t="s">
        <v>851</v>
      </c>
      <c r="K10" s="696" t="s">
        <v>852</v>
      </c>
      <c r="L10" s="699">
        <v>0</v>
      </c>
      <c r="M10" s="699">
        <v>0</v>
      </c>
      <c r="N10" s="696">
        <v>4</v>
      </c>
      <c r="O10" s="700">
        <v>4</v>
      </c>
      <c r="P10" s="699"/>
      <c r="Q10" s="701"/>
      <c r="R10" s="696"/>
      <c r="S10" s="701">
        <v>0</v>
      </c>
      <c r="T10" s="700"/>
      <c r="U10" s="702">
        <v>0</v>
      </c>
    </row>
    <row r="11" spans="1:21" ht="14.4" customHeight="1" x14ac:dyDescent="0.3">
      <c r="A11" s="695">
        <v>22</v>
      </c>
      <c r="B11" s="696" t="s">
        <v>511</v>
      </c>
      <c r="C11" s="696">
        <v>89301221</v>
      </c>
      <c r="D11" s="697" t="s">
        <v>1246</v>
      </c>
      <c r="E11" s="698" t="s">
        <v>832</v>
      </c>
      <c r="F11" s="696" t="s">
        <v>826</v>
      </c>
      <c r="G11" s="696" t="s">
        <v>846</v>
      </c>
      <c r="H11" s="696" t="s">
        <v>649</v>
      </c>
      <c r="I11" s="696" t="s">
        <v>853</v>
      </c>
      <c r="J11" s="696" t="s">
        <v>854</v>
      </c>
      <c r="K11" s="696" t="s">
        <v>855</v>
      </c>
      <c r="L11" s="699">
        <v>108.46</v>
      </c>
      <c r="M11" s="699">
        <v>1193.0600000000002</v>
      </c>
      <c r="N11" s="696">
        <v>11</v>
      </c>
      <c r="O11" s="700">
        <v>10.5</v>
      </c>
      <c r="P11" s="699">
        <v>216.92</v>
      </c>
      <c r="Q11" s="701">
        <v>0.18181818181818177</v>
      </c>
      <c r="R11" s="696">
        <v>2</v>
      </c>
      <c r="S11" s="701">
        <v>0.18181818181818182</v>
      </c>
      <c r="T11" s="700">
        <v>2</v>
      </c>
      <c r="U11" s="702">
        <v>0.19047619047619047</v>
      </c>
    </row>
    <row r="12" spans="1:21" ht="14.4" customHeight="1" x14ac:dyDescent="0.3">
      <c r="A12" s="695">
        <v>22</v>
      </c>
      <c r="B12" s="696" t="s">
        <v>511</v>
      </c>
      <c r="C12" s="696">
        <v>89301221</v>
      </c>
      <c r="D12" s="697" t="s">
        <v>1246</v>
      </c>
      <c r="E12" s="698" t="s">
        <v>832</v>
      </c>
      <c r="F12" s="696" t="s">
        <v>826</v>
      </c>
      <c r="G12" s="696" t="s">
        <v>846</v>
      </c>
      <c r="H12" s="696" t="s">
        <v>512</v>
      </c>
      <c r="I12" s="696" t="s">
        <v>590</v>
      </c>
      <c r="J12" s="696" t="s">
        <v>856</v>
      </c>
      <c r="K12" s="696" t="s">
        <v>857</v>
      </c>
      <c r="L12" s="699">
        <v>108.46</v>
      </c>
      <c r="M12" s="699">
        <v>216.92</v>
      </c>
      <c r="N12" s="696">
        <v>2</v>
      </c>
      <c r="O12" s="700">
        <v>2</v>
      </c>
      <c r="P12" s="699">
        <v>108.46</v>
      </c>
      <c r="Q12" s="701">
        <v>0.5</v>
      </c>
      <c r="R12" s="696">
        <v>1</v>
      </c>
      <c r="S12" s="701">
        <v>0.5</v>
      </c>
      <c r="T12" s="700">
        <v>1</v>
      </c>
      <c r="U12" s="702">
        <v>0.5</v>
      </c>
    </row>
    <row r="13" spans="1:21" ht="14.4" customHeight="1" x14ac:dyDescent="0.3">
      <c r="A13" s="695">
        <v>22</v>
      </c>
      <c r="B13" s="696" t="s">
        <v>511</v>
      </c>
      <c r="C13" s="696">
        <v>89301221</v>
      </c>
      <c r="D13" s="697" t="s">
        <v>1246</v>
      </c>
      <c r="E13" s="698" t="s">
        <v>832</v>
      </c>
      <c r="F13" s="696" t="s">
        <v>826</v>
      </c>
      <c r="G13" s="696" t="s">
        <v>846</v>
      </c>
      <c r="H13" s="696" t="s">
        <v>649</v>
      </c>
      <c r="I13" s="696" t="s">
        <v>858</v>
      </c>
      <c r="J13" s="696" t="s">
        <v>859</v>
      </c>
      <c r="K13" s="696" t="s">
        <v>860</v>
      </c>
      <c r="L13" s="699">
        <v>130.15</v>
      </c>
      <c r="M13" s="699">
        <v>3383.9000000000015</v>
      </c>
      <c r="N13" s="696">
        <v>26</v>
      </c>
      <c r="O13" s="700">
        <v>19</v>
      </c>
      <c r="P13" s="699">
        <v>390.45000000000005</v>
      </c>
      <c r="Q13" s="701">
        <v>0.11538461538461535</v>
      </c>
      <c r="R13" s="696">
        <v>3</v>
      </c>
      <c r="S13" s="701">
        <v>0.11538461538461539</v>
      </c>
      <c r="T13" s="700">
        <v>3</v>
      </c>
      <c r="U13" s="702">
        <v>0.15789473684210525</v>
      </c>
    </row>
    <row r="14" spans="1:21" ht="14.4" customHeight="1" x14ac:dyDescent="0.3">
      <c r="A14" s="695">
        <v>22</v>
      </c>
      <c r="B14" s="696" t="s">
        <v>511</v>
      </c>
      <c r="C14" s="696">
        <v>89301221</v>
      </c>
      <c r="D14" s="697" t="s">
        <v>1246</v>
      </c>
      <c r="E14" s="698" t="s">
        <v>832</v>
      </c>
      <c r="F14" s="696" t="s">
        <v>826</v>
      </c>
      <c r="G14" s="696" t="s">
        <v>846</v>
      </c>
      <c r="H14" s="696" t="s">
        <v>512</v>
      </c>
      <c r="I14" s="696" t="s">
        <v>861</v>
      </c>
      <c r="J14" s="696" t="s">
        <v>656</v>
      </c>
      <c r="K14" s="696" t="s">
        <v>862</v>
      </c>
      <c r="L14" s="699">
        <v>0</v>
      </c>
      <c r="M14" s="699">
        <v>0</v>
      </c>
      <c r="N14" s="696">
        <v>1</v>
      </c>
      <c r="O14" s="700">
        <v>0.5</v>
      </c>
      <c r="P14" s="699"/>
      <c r="Q14" s="701"/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22</v>
      </c>
      <c r="B15" s="696" t="s">
        <v>511</v>
      </c>
      <c r="C15" s="696">
        <v>89301221</v>
      </c>
      <c r="D15" s="697" t="s">
        <v>1246</v>
      </c>
      <c r="E15" s="698" t="s">
        <v>832</v>
      </c>
      <c r="F15" s="696" t="s">
        <v>826</v>
      </c>
      <c r="G15" s="696" t="s">
        <v>846</v>
      </c>
      <c r="H15" s="696" t="s">
        <v>649</v>
      </c>
      <c r="I15" s="696" t="s">
        <v>655</v>
      </c>
      <c r="J15" s="696" t="s">
        <v>656</v>
      </c>
      <c r="K15" s="696" t="s">
        <v>814</v>
      </c>
      <c r="L15" s="699">
        <v>86.76</v>
      </c>
      <c r="M15" s="699">
        <v>3296.8800000000024</v>
      </c>
      <c r="N15" s="696">
        <v>38</v>
      </c>
      <c r="O15" s="700">
        <v>21.5</v>
      </c>
      <c r="P15" s="699">
        <v>86.76</v>
      </c>
      <c r="Q15" s="701">
        <v>2.6315789473684192E-2</v>
      </c>
      <c r="R15" s="696">
        <v>1</v>
      </c>
      <c r="S15" s="701">
        <v>2.6315789473684209E-2</v>
      </c>
      <c r="T15" s="700">
        <v>1</v>
      </c>
      <c r="U15" s="702">
        <v>4.6511627906976744E-2</v>
      </c>
    </row>
    <row r="16" spans="1:21" ht="14.4" customHeight="1" x14ac:dyDescent="0.3">
      <c r="A16" s="695">
        <v>22</v>
      </c>
      <c r="B16" s="696" t="s">
        <v>511</v>
      </c>
      <c r="C16" s="696">
        <v>89301221</v>
      </c>
      <c r="D16" s="697" t="s">
        <v>1246</v>
      </c>
      <c r="E16" s="698" t="s">
        <v>832</v>
      </c>
      <c r="F16" s="696" t="s">
        <v>826</v>
      </c>
      <c r="G16" s="696" t="s">
        <v>846</v>
      </c>
      <c r="H16" s="696" t="s">
        <v>512</v>
      </c>
      <c r="I16" s="696" t="s">
        <v>863</v>
      </c>
      <c r="J16" s="696" t="s">
        <v>864</v>
      </c>
      <c r="K16" s="696" t="s">
        <v>860</v>
      </c>
      <c r="L16" s="699">
        <v>130.15</v>
      </c>
      <c r="M16" s="699">
        <v>390.45000000000005</v>
      </c>
      <c r="N16" s="696">
        <v>3</v>
      </c>
      <c r="O16" s="700">
        <v>2</v>
      </c>
      <c r="P16" s="699">
        <v>260.3</v>
      </c>
      <c r="Q16" s="701">
        <v>0.66666666666666663</v>
      </c>
      <c r="R16" s="696">
        <v>2</v>
      </c>
      <c r="S16" s="701">
        <v>0.66666666666666663</v>
      </c>
      <c r="T16" s="700">
        <v>1.5</v>
      </c>
      <c r="U16" s="702">
        <v>0.75</v>
      </c>
    </row>
    <row r="17" spans="1:21" ht="14.4" customHeight="1" x14ac:dyDescent="0.3">
      <c r="A17" s="695">
        <v>22</v>
      </c>
      <c r="B17" s="696" t="s">
        <v>511</v>
      </c>
      <c r="C17" s="696">
        <v>89301221</v>
      </c>
      <c r="D17" s="697" t="s">
        <v>1246</v>
      </c>
      <c r="E17" s="698" t="s">
        <v>832</v>
      </c>
      <c r="F17" s="696" t="s">
        <v>826</v>
      </c>
      <c r="G17" s="696" t="s">
        <v>846</v>
      </c>
      <c r="H17" s="696" t="s">
        <v>512</v>
      </c>
      <c r="I17" s="696" t="s">
        <v>598</v>
      </c>
      <c r="J17" s="696" t="s">
        <v>865</v>
      </c>
      <c r="K17" s="696" t="s">
        <v>866</v>
      </c>
      <c r="L17" s="699">
        <v>86.76</v>
      </c>
      <c r="M17" s="699">
        <v>260.28000000000003</v>
      </c>
      <c r="N17" s="696">
        <v>3</v>
      </c>
      <c r="O17" s="700">
        <v>1.5</v>
      </c>
      <c r="P17" s="699">
        <v>86.76</v>
      </c>
      <c r="Q17" s="701">
        <v>0.33333333333333331</v>
      </c>
      <c r="R17" s="696">
        <v>1</v>
      </c>
      <c r="S17" s="701">
        <v>0.33333333333333331</v>
      </c>
      <c r="T17" s="700">
        <v>0.5</v>
      </c>
      <c r="U17" s="702">
        <v>0.33333333333333331</v>
      </c>
    </row>
    <row r="18" spans="1:21" ht="14.4" customHeight="1" x14ac:dyDescent="0.3">
      <c r="A18" s="695">
        <v>22</v>
      </c>
      <c r="B18" s="696" t="s">
        <v>511</v>
      </c>
      <c r="C18" s="696">
        <v>89301221</v>
      </c>
      <c r="D18" s="697" t="s">
        <v>1246</v>
      </c>
      <c r="E18" s="698" t="s">
        <v>832</v>
      </c>
      <c r="F18" s="696" t="s">
        <v>826</v>
      </c>
      <c r="G18" s="696" t="s">
        <v>846</v>
      </c>
      <c r="H18" s="696" t="s">
        <v>512</v>
      </c>
      <c r="I18" s="696" t="s">
        <v>867</v>
      </c>
      <c r="J18" s="696" t="s">
        <v>859</v>
      </c>
      <c r="K18" s="696" t="s">
        <v>868</v>
      </c>
      <c r="L18" s="699">
        <v>0</v>
      </c>
      <c r="M18" s="699">
        <v>0</v>
      </c>
      <c r="N18" s="696">
        <v>3</v>
      </c>
      <c r="O18" s="700">
        <v>1.5</v>
      </c>
      <c r="P18" s="699"/>
      <c r="Q18" s="701"/>
      <c r="R18" s="696"/>
      <c r="S18" s="701">
        <v>0</v>
      </c>
      <c r="T18" s="700"/>
      <c r="U18" s="702">
        <v>0</v>
      </c>
    </row>
    <row r="19" spans="1:21" ht="14.4" customHeight="1" x14ac:dyDescent="0.3">
      <c r="A19" s="695">
        <v>22</v>
      </c>
      <c r="B19" s="696" t="s">
        <v>511</v>
      </c>
      <c r="C19" s="696">
        <v>89301221</v>
      </c>
      <c r="D19" s="697" t="s">
        <v>1246</v>
      </c>
      <c r="E19" s="698" t="s">
        <v>832</v>
      </c>
      <c r="F19" s="696" t="s">
        <v>826</v>
      </c>
      <c r="G19" s="696" t="s">
        <v>846</v>
      </c>
      <c r="H19" s="696" t="s">
        <v>512</v>
      </c>
      <c r="I19" s="696" t="s">
        <v>869</v>
      </c>
      <c r="J19" s="696" t="s">
        <v>864</v>
      </c>
      <c r="K19" s="696" t="s">
        <v>868</v>
      </c>
      <c r="L19" s="699">
        <v>0</v>
      </c>
      <c r="M19" s="699">
        <v>0</v>
      </c>
      <c r="N19" s="696">
        <v>1</v>
      </c>
      <c r="O19" s="700">
        <v>1</v>
      </c>
      <c r="P19" s="699">
        <v>0</v>
      </c>
      <c r="Q19" s="701"/>
      <c r="R19" s="696">
        <v>1</v>
      </c>
      <c r="S19" s="701">
        <v>1</v>
      </c>
      <c r="T19" s="700">
        <v>1</v>
      </c>
      <c r="U19" s="702">
        <v>1</v>
      </c>
    </row>
    <row r="20" spans="1:21" ht="14.4" customHeight="1" x14ac:dyDescent="0.3">
      <c r="A20" s="695">
        <v>22</v>
      </c>
      <c r="B20" s="696" t="s">
        <v>511</v>
      </c>
      <c r="C20" s="696">
        <v>89301221</v>
      </c>
      <c r="D20" s="697" t="s">
        <v>1246</v>
      </c>
      <c r="E20" s="698" t="s">
        <v>832</v>
      </c>
      <c r="F20" s="696" t="s">
        <v>826</v>
      </c>
      <c r="G20" s="696" t="s">
        <v>870</v>
      </c>
      <c r="H20" s="696" t="s">
        <v>512</v>
      </c>
      <c r="I20" s="696" t="s">
        <v>871</v>
      </c>
      <c r="J20" s="696" t="s">
        <v>872</v>
      </c>
      <c r="K20" s="696" t="s">
        <v>873</v>
      </c>
      <c r="L20" s="699">
        <v>0</v>
      </c>
      <c r="M20" s="699">
        <v>0</v>
      </c>
      <c r="N20" s="696">
        <v>2</v>
      </c>
      <c r="O20" s="700">
        <v>0.5</v>
      </c>
      <c r="P20" s="699">
        <v>0</v>
      </c>
      <c r="Q20" s="701"/>
      <c r="R20" s="696">
        <v>2</v>
      </c>
      <c r="S20" s="701">
        <v>1</v>
      </c>
      <c r="T20" s="700">
        <v>0.5</v>
      </c>
      <c r="U20" s="702">
        <v>1</v>
      </c>
    </row>
    <row r="21" spans="1:21" ht="14.4" customHeight="1" x14ac:dyDescent="0.3">
      <c r="A21" s="695">
        <v>22</v>
      </c>
      <c r="B21" s="696" t="s">
        <v>511</v>
      </c>
      <c r="C21" s="696">
        <v>89301221</v>
      </c>
      <c r="D21" s="697" t="s">
        <v>1246</v>
      </c>
      <c r="E21" s="698" t="s">
        <v>832</v>
      </c>
      <c r="F21" s="696" t="s">
        <v>826</v>
      </c>
      <c r="G21" s="696" t="s">
        <v>870</v>
      </c>
      <c r="H21" s="696" t="s">
        <v>512</v>
      </c>
      <c r="I21" s="696" t="s">
        <v>874</v>
      </c>
      <c r="J21" s="696" t="s">
        <v>875</v>
      </c>
      <c r="K21" s="696" t="s">
        <v>876</v>
      </c>
      <c r="L21" s="699">
        <v>314.89999999999998</v>
      </c>
      <c r="M21" s="699">
        <v>629.79999999999995</v>
      </c>
      <c r="N21" s="696">
        <v>2</v>
      </c>
      <c r="O21" s="700">
        <v>1</v>
      </c>
      <c r="P21" s="699"/>
      <c r="Q21" s="701">
        <v>0</v>
      </c>
      <c r="R21" s="696"/>
      <c r="S21" s="701">
        <v>0</v>
      </c>
      <c r="T21" s="700"/>
      <c r="U21" s="702">
        <v>0</v>
      </c>
    </row>
    <row r="22" spans="1:21" ht="14.4" customHeight="1" x14ac:dyDescent="0.3">
      <c r="A22" s="695">
        <v>22</v>
      </c>
      <c r="B22" s="696" t="s">
        <v>511</v>
      </c>
      <c r="C22" s="696">
        <v>89301221</v>
      </c>
      <c r="D22" s="697" t="s">
        <v>1246</v>
      </c>
      <c r="E22" s="698" t="s">
        <v>832</v>
      </c>
      <c r="F22" s="696" t="s">
        <v>826</v>
      </c>
      <c r="G22" s="696" t="s">
        <v>870</v>
      </c>
      <c r="H22" s="696" t="s">
        <v>512</v>
      </c>
      <c r="I22" s="696" t="s">
        <v>877</v>
      </c>
      <c r="J22" s="696" t="s">
        <v>878</v>
      </c>
      <c r="K22" s="696" t="s">
        <v>879</v>
      </c>
      <c r="L22" s="699">
        <v>0</v>
      </c>
      <c r="M22" s="699">
        <v>0</v>
      </c>
      <c r="N22" s="696">
        <v>1</v>
      </c>
      <c r="O22" s="700">
        <v>0.5</v>
      </c>
      <c r="P22" s="699"/>
      <c r="Q22" s="701"/>
      <c r="R22" s="696"/>
      <c r="S22" s="701">
        <v>0</v>
      </c>
      <c r="T22" s="700"/>
      <c r="U22" s="702">
        <v>0</v>
      </c>
    </row>
    <row r="23" spans="1:21" ht="14.4" customHeight="1" x14ac:dyDescent="0.3">
      <c r="A23" s="695">
        <v>22</v>
      </c>
      <c r="B23" s="696" t="s">
        <v>511</v>
      </c>
      <c r="C23" s="696">
        <v>89301221</v>
      </c>
      <c r="D23" s="697" t="s">
        <v>1246</v>
      </c>
      <c r="E23" s="698" t="s">
        <v>832</v>
      </c>
      <c r="F23" s="696" t="s">
        <v>826</v>
      </c>
      <c r="G23" s="696" t="s">
        <v>880</v>
      </c>
      <c r="H23" s="696" t="s">
        <v>512</v>
      </c>
      <c r="I23" s="696" t="s">
        <v>608</v>
      </c>
      <c r="J23" s="696" t="s">
        <v>881</v>
      </c>
      <c r="K23" s="696" t="s">
        <v>882</v>
      </c>
      <c r="L23" s="699">
        <v>91.52</v>
      </c>
      <c r="M23" s="699">
        <v>732.16</v>
      </c>
      <c r="N23" s="696">
        <v>8</v>
      </c>
      <c r="O23" s="700">
        <v>2</v>
      </c>
      <c r="P23" s="699">
        <v>274.56</v>
      </c>
      <c r="Q23" s="701">
        <v>0.375</v>
      </c>
      <c r="R23" s="696">
        <v>3</v>
      </c>
      <c r="S23" s="701">
        <v>0.375</v>
      </c>
      <c r="T23" s="700">
        <v>0.5</v>
      </c>
      <c r="U23" s="702">
        <v>0.25</v>
      </c>
    </row>
    <row r="24" spans="1:21" ht="14.4" customHeight="1" x14ac:dyDescent="0.3">
      <c r="A24" s="695">
        <v>22</v>
      </c>
      <c r="B24" s="696" t="s">
        <v>511</v>
      </c>
      <c r="C24" s="696">
        <v>89301221</v>
      </c>
      <c r="D24" s="697" t="s">
        <v>1246</v>
      </c>
      <c r="E24" s="698" t="s">
        <v>832</v>
      </c>
      <c r="F24" s="696" t="s">
        <v>826</v>
      </c>
      <c r="G24" s="696" t="s">
        <v>883</v>
      </c>
      <c r="H24" s="696" t="s">
        <v>512</v>
      </c>
      <c r="I24" s="696" t="s">
        <v>884</v>
      </c>
      <c r="J24" s="696" t="s">
        <v>885</v>
      </c>
      <c r="K24" s="696" t="s">
        <v>580</v>
      </c>
      <c r="L24" s="699">
        <v>0</v>
      </c>
      <c r="M24" s="699">
        <v>0</v>
      </c>
      <c r="N24" s="696">
        <v>1</v>
      </c>
      <c r="O24" s="700">
        <v>1</v>
      </c>
      <c r="P24" s="699"/>
      <c r="Q24" s="701"/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22</v>
      </c>
      <c r="B25" s="696" t="s">
        <v>511</v>
      </c>
      <c r="C25" s="696">
        <v>89301221</v>
      </c>
      <c r="D25" s="697" t="s">
        <v>1246</v>
      </c>
      <c r="E25" s="698" t="s">
        <v>832</v>
      </c>
      <c r="F25" s="696" t="s">
        <v>826</v>
      </c>
      <c r="G25" s="696" t="s">
        <v>883</v>
      </c>
      <c r="H25" s="696" t="s">
        <v>512</v>
      </c>
      <c r="I25" s="696" t="s">
        <v>886</v>
      </c>
      <c r="J25" s="696" t="s">
        <v>885</v>
      </c>
      <c r="K25" s="696" t="s">
        <v>887</v>
      </c>
      <c r="L25" s="699">
        <v>137.04</v>
      </c>
      <c r="M25" s="699">
        <v>137.04</v>
      </c>
      <c r="N25" s="696">
        <v>1</v>
      </c>
      <c r="O25" s="700">
        <v>0.5</v>
      </c>
      <c r="P25" s="699"/>
      <c r="Q25" s="701">
        <v>0</v>
      </c>
      <c r="R25" s="696"/>
      <c r="S25" s="701">
        <v>0</v>
      </c>
      <c r="T25" s="700"/>
      <c r="U25" s="702">
        <v>0</v>
      </c>
    </row>
    <row r="26" spans="1:21" ht="14.4" customHeight="1" x14ac:dyDescent="0.3">
      <c r="A26" s="695">
        <v>22</v>
      </c>
      <c r="B26" s="696" t="s">
        <v>511</v>
      </c>
      <c r="C26" s="696">
        <v>89301221</v>
      </c>
      <c r="D26" s="697" t="s">
        <v>1246</v>
      </c>
      <c r="E26" s="698" t="s">
        <v>832</v>
      </c>
      <c r="F26" s="696" t="s">
        <v>826</v>
      </c>
      <c r="G26" s="696" t="s">
        <v>888</v>
      </c>
      <c r="H26" s="696" t="s">
        <v>512</v>
      </c>
      <c r="I26" s="696" t="s">
        <v>620</v>
      </c>
      <c r="J26" s="696" t="s">
        <v>621</v>
      </c>
      <c r="K26" s="696" t="s">
        <v>889</v>
      </c>
      <c r="L26" s="699">
        <v>0</v>
      </c>
      <c r="M26" s="699">
        <v>0</v>
      </c>
      <c r="N26" s="696">
        <v>2</v>
      </c>
      <c r="O26" s="700">
        <v>1</v>
      </c>
      <c r="P26" s="699">
        <v>0</v>
      </c>
      <c r="Q26" s="701"/>
      <c r="R26" s="696">
        <v>2</v>
      </c>
      <c r="S26" s="701">
        <v>1</v>
      </c>
      <c r="T26" s="700">
        <v>1</v>
      </c>
      <c r="U26" s="702">
        <v>1</v>
      </c>
    </row>
    <row r="27" spans="1:21" ht="14.4" customHeight="1" x14ac:dyDescent="0.3">
      <c r="A27" s="695">
        <v>22</v>
      </c>
      <c r="B27" s="696" t="s">
        <v>511</v>
      </c>
      <c r="C27" s="696">
        <v>89301221</v>
      </c>
      <c r="D27" s="697" t="s">
        <v>1246</v>
      </c>
      <c r="E27" s="698" t="s">
        <v>833</v>
      </c>
      <c r="F27" s="696" t="s">
        <v>826</v>
      </c>
      <c r="G27" s="696" t="s">
        <v>890</v>
      </c>
      <c r="H27" s="696" t="s">
        <v>512</v>
      </c>
      <c r="I27" s="696" t="s">
        <v>891</v>
      </c>
      <c r="J27" s="696" t="s">
        <v>892</v>
      </c>
      <c r="K27" s="696"/>
      <c r="L27" s="699">
        <v>0</v>
      </c>
      <c r="M27" s="699">
        <v>0</v>
      </c>
      <c r="N27" s="696">
        <v>1</v>
      </c>
      <c r="O27" s="700">
        <v>1</v>
      </c>
      <c r="P27" s="699"/>
      <c r="Q27" s="701"/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22</v>
      </c>
      <c r="B28" s="696" t="s">
        <v>511</v>
      </c>
      <c r="C28" s="696">
        <v>89301221</v>
      </c>
      <c r="D28" s="697" t="s">
        <v>1246</v>
      </c>
      <c r="E28" s="698" t="s">
        <v>833</v>
      </c>
      <c r="F28" s="696" t="s">
        <v>826</v>
      </c>
      <c r="G28" s="696" t="s">
        <v>846</v>
      </c>
      <c r="H28" s="696" t="s">
        <v>512</v>
      </c>
      <c r="I28" s="696" t="s">
        <v>847</v>
      </c>
      <c r="J28" s="696" t="s">
        <v>848</v>
      </c>
      <c r="K28" s="696" t="s">
        <v>849</v>
      </c>
      <c r="L28" s="699">
        <v>0</v>
      </c>
      <c r="M28" s="699">
        <v>0</v>
      </c>
      <c r="N28" s="696">
        <v>1</v>
      </c>
      <c r="O28" s="700">
        <v>0.5</v>
      </c>
      <c r="P28" s="699"/>
      <c r="Q28" s="701"/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22</v>
      </c>
      <c r="B29" s="696" t="s">
        <v>511</v>
      </c>
      <c r="C29" s="696">
        <v>89301221</v>
      </c>
      <c r="D29" s="697" t="s">
        <v>1246</v>
      </c>
      <c r="E29" s="698" t="s">
        <v>833</v>
      </c>
      <c r="F29" s="696" t="s">
        <v>826</v>
      </c>
      <c r="G29" s="696" t="s">
        <v>846</v>
      </c>
      <c r="H29" s="696" t="s">
        <v>512</v>
      </c>
      <c r="I29" s="696" t="s">
        <v>893</v>
      </c>
      <c r="J29" s="696" t="s">
        <v>894</v>
      </c>
      <c r="K29" s="696" t="s">
        <v>895</v>
      </c>
      <c r="L29" s="699">
        <v>0</v>
      </c>
      <c r="M29" s="699">
        <v>0</v>
      </c>
      <c r="N29" s="696">
        <v>1</v>
      </c>
      <c r="O29" s="700">
        <v>0.5</v>
      </c>
      <c r="P29" s="699"/>
      <c r="Q29" s="701"/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22</v>
      </c>
      <c r="B30" s="696" t="s">
        <v>511</v>
      </c>
      <c r="C30" s="696">
        <v>89301221</v>
      </c>
      <c r="D30" s="697" t="s">
        <v>1246</v>
      </c>
      <c r="E30" s="698" t="s">
        <v>833</v>
      </c>
      <c r="F30" s="696" t="s">
        <v>826</v>
      </c>
      <c r="G30" s="696" t="s">
        <v>846</v>
      </c>
      <c r="H30" s="696" t="s">
        <v>649</v>
      </c>
      <c r="I30" s="696" t="s">
        <v>853</v>
      </c>
      <c r="J30" s="696" t="s">
        <v>854</v>
      </c>
      <c r="K30" s="696" t="s">
        <v>855</v>
      </c>
      <c r="L30" s="699">
        <v>108.46</v>
      </c>
      <c r="M30" s="699">
        <v>108.46</v>
      </c>
      <c r="N30" s="696">
        <v>1</v>
      </c>
      <c r="O30" s="700">
        <v>1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22</v>
      </c>
      <c r="B31" s="696" t="s">
        <v>511</v>
      </c>
      <c r="C31" s="696">
        <v>89301221</v>
      </c>
      <c r="D31" s="697" t="s">
        <v>1246</v>
      </c>
      <c r="E31" s="698" t="s">
        <v>833</v>
      </c>
      <c r="F31" s="696" t="s">
        <v>826</v>
      </c>
      <c r="G31" s="696" t="s">
        <v>846</v>
      </c>
      <c r="H31" s="696" t="s">
        <v>512</v>
      </c>
      <c r="I31" s="696" t="s">
        <v>896</v>
      </c>
      <c r="J31" s="696" t="s">
        <v>897</v>
      </c>
      <c r="K31" s="696" t="s">
        <v>898</v>
      </c>
      <c r="L31" s="699">
        <v>65.069999999999993</v>
      </c>
      <c r="M31" s="699">
        <v>65.069999999999993</v>
      </c>
      <c r="N31" s="696">
        <v>1</v>
      </c>
      <c r="O31" s="700">
        <v>1</v>
      </c>
      <c r="P31" s="699"/>
      <c r="Q31" s="701">
        <v>0</v>
      </c>
      <c r="R31" s="696"/>
      <c r="S31" s="701">
        <v>0</v>
      </c>
      <c r="T31" s="700"/>
      <c r="U31" s="702">
        <v>0</v>
      </c>
    </row>
    <row r="32" spans="1:21" ht="14.4" customHeight="1" x14ac:dyDescent="0.3">
      <c r="A32" s="695">
        <v>22</v>
      </c>
      <c r="B32" s="696" t="s">
        <v>511</v>
      </c>
      <c r="C32" s="696">
        <v>89301221</v>
      </c>
      <c r="D32" s="697" t="s">
        <v>1246</v>
      </c>
      <c r="E32" s="698" t="s">
        <v>833</v>
      </c>
      <c r="F32" s="696" t="s">
        <v>826</v>
      </c>
      <c r="G32" s="696" t="s">
        <v>846</v>
      </c>
      <c r="H32" s="696" t="s">
        <v>649</v>
      </c>
      <c r="I32" s="696" t="s">
        <v>858</v>
      </c>
      <c r="J32" s="696" t="s">
        <v>859</v>
      </c>
      <c r="K32" s="696" t="s">
        <v>860</v>
      </c>
      <c r="L32" s="699">
        <v>130.15</v>
      </c>
      <c r="M32" s="699">
        <v>390.45000000000005</v>
      </c>
      <c r="N32" s="696">
        <v>3</v>
      </c>
      <c r="O32" s="700">
        <v>3</v>
      </c>
      <c r="P32" s="699"/>
      <c r="Q32" s="701">
        <v>0</v>
      </c>
      <c r="R32" s="696"/>
      <c r="S32" s="701">
        <v>0</v>
      </c>
      <c r="T32" s="700"/>
      <c r="U32" s="702">
        <v>0</v>
      </c>
    </row>
    <row r="33" spans="1:21" ht="14.4" customHeight="1" x14ac:dyDescent="0.3">
      <c r="A33" s="695">
        <v>22</v>
      </c>
      <c r="B33" s="696" t="s">
        <v>511</v>
      </c>
      <c r="C33" s="696">
        <v>89301221</v>
      </c>
      <c r="D33" s="697" t="s">
        <v>1246</v>
      </c>
      <c r="E33" s="698" t="s">
        <v>833</v>
      </c>
      <c r="F33" s="696" t="s">
        <v>826</v>
      </c>
      <c r="G33" s="696" t="s">
        <v>846</v>
      </c>
      <c r="H33" s="696" t="s">
        <v>512</v>
      </c>
      <c r="I33" s="696" t="s">
        <v>863</v>
      </c>
      <c r="J33" s="696" t="s">
        <v>864</v>
      </c>
      <c r="K33" s="696" t="s">
        <v>860</v>
      </c>
      <c r="L33" s="699">
        <v>130.15</v>
      </c>
      <c r="M33" s="699">
        <v>260.3</v>
      </c>
      <c r="N33" s="696">
        <v>2</v>
      </c>
      <c r="O33" s="700">
        <v>2</v>
      </c>
      <c r="P33" s="699"/>
      <c r="Q33" s="701">
        <v>0</v>
      </c>
      <c r="R33" s="696"/>
      <c r="S33" s="701">
        <v>0</v>
      </c>
      <c r="T33" s="700"/>
      <c r="U33" s="702">
        <v>0</v>
      </c>
    </row>
    <row r="34" spans="1:21" ht="14.4" customHeight="1" x14ac:dyDescent="0.3">
      <c r="A34" s="695">
        <v>22</v>
      </c>
      <c r="B34" s="696" t="s">
        <v>511</v>
      </c>
      <c r="C34" s="696">
        <v>89301221</v>
      </c>
      <c r="D34" s="697" t="s">
        <v>1246</v>
      </c>
      <c r="E34" s="698" t="s">
        <v>833</v>
      </c>
      <c r="F34" s="696" t="s">
        <v>826</v>
      </c>
      <c r="G34" s="696" t="s">
        <v>846</v>
      </c>
      <c r="H34" s="696" t="s">
        <v>512</v>
      </c>
      <c r="I34" s="696" t="s">
        <v>598</v>
      </c>
      <c r="J34" s="696" t="s">
        <v>865</v>
      </c>
      <c r="K34" s="696" t="s">
        <v>866</v>
      </c>
      <c r="L34" s="699">
        <v>86.76</v>
      </c>
      <c r="M34" s="699">
        <v>173.52</v>
      </c>
      <c r="N34" s="696">
        <v>2</v>
      </c>
      <c r="O34" s="700">
        <v>1</v>
      </c>
      <c r="P34" s="699"/>
      <c r="Q34" s="701">
        <v>0</v>
      </c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22</v>
      </c>
      <c r="B35" s="696" t="s">
        <v>511</v>
      </c>
      <c r="C35" s="696">
        <v>89301221</v>
      </c>
      <c r="D35" s="697" t="s">
        <v>1246</v>
      </c>
      <c r="E35" s="698" t="s">
        <v>835</v>
      </c>
      <c r="F35" s="696" t="s">
        <v>826</v>
      </c>
      <c r="G35" s="696" t="s">
        <v>899</v>
      </c>
      <c r="H35" s="696" t="s">
        <v>512</v>
      </c>
      <c r="I35" s="696" t="s">
        <v>900</v>
      </c>
      <c r="J35" s="696" t="s">
        <v>901</v>
      </c>
      <c r="K35" s="696" t="s">
        <v>902</v>
      </c>
      <c r="L35" s="699">
        <v>45.75</v>
      </c>
      <c r="M35" s="699">
        <v>45.75</v>
      </c>
      <c r="N35" s="696">
        <v>1</v>
      </c>
      <c r="O35" s="700">
        <v>1</v>
      </c>
      <c r="P35" s="699">
        <v>45.75</v>
      </c>
      <c r="Q35" s="701">
        <v>1</v>
      </c>
      <c r="R35" s="696">
        <v>1</v>
      </c>
      <c r="S35" s="701">
        <v>1</v>
      </c>
      <c r="T35" s="700">
        <v>1</v>
      </c>
      <c r="U35" s="702">
        <v>1</v>
      </c>
    </row>
    <row r="36" spans="1:21" ht="14.4" customHeight="1" x14ac:dyDescent="0.3">
      <c r="A36" s="695">
        <v>22</v>
      </c>
      <c r="B36" s="696" t="s">
        <v>511</v>
      </c>
      <c r="C36" s="696">
        <v>89301221</v>
      </c>
      <c r="D36" s="697" t="s">
        <v>1246</v>
      </c>
      <c r="E36" s="698" t="s">
        <v>835</v>
      </c>
      <c r="F36" s="696" t="s">
        <v>826</v>
      </c>
      <c r="G36" s="696" t="s">
        <v>903</v>
      </c>
      <c r="H36" s="696" t="s">
        <v>512</v>
      </c>
      <c r="I36" s="696" t="s">
        <v>904</v>
      </c>
      <c r="J36" s="696" t="s">
        <v>905</v>
      </c>
      <c r="K36" s="696" t="s">
        <v>906</v>
      </c>
      <c r="L36" s="699">
        <v>201.75</v>
      </c>
      <c r="M36" s="699">
        <v>201.75</v>
      </c>
      <c r="N36" s="696">
        <v>1</v>
      </c>
      <c r="O36" s="700">
        <v>1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22</v>
      </c>
      <c r="B37" s="696" t="s">
        <v>511</v>
      </c>
      <c r="C37" s="696">
        <v>89301221</v>
      </c>
      <c r="D37" s="697" t="s">
        <v>1246</v>
      </c>
      <c r="E37" s="698" t="s">
        <v>835</v>
      </c>
      <c r="F37" s="696" t="s">
        <v>826</v>
      </c>
      <c r="G37" s="696" t="s">
        <v>907</v>
      </c>
      <c r="H37" s="696" t="s">
        <v>512</v>
      </c>
      <c r="I37" s="696" t="s">
        <v>908</v>
      </c>
      <c r="J37" s="696" t="s">
        <v>909</v>
      </c>
      <c r="K37" s="696" t="s">
        <v>910</v>
      </c>
      <c r="L37" s="699">
        <v>163.9</v>
      </c>
      <c r="M37" s="699">
        <v>163.9</v>
      </c>
      <c r="N37" s="696">
        <v>1</v>
      </c>
      <c r="O37" s="700">
        <v>1</v>
      </c>
      <c r="P37" s="699"/>
      <c r="Q37" s="701">
        <v>0</v>
      </c>
      <c r="R37" s="696"/>
      <c r="S37" s="701">
        <v>0</v>
      </c>
      <c r="T37" s="700"/>
      <c r="U37" s="702">
        <v>0</v>
      </c>
    </row>
    <row r="38" spans="1:21" ht="14.4" customHeight="1" x14ac:dyDescent="0.3">
      <c r="A38" s="695">
        <v>22</v>
      </c>
      <c r="B38" s="696" t="s">
        <v>511</v>
      </c>
      <c r="C38" s="696">
        <v>89301221</v>
      </c>
      <c r="D38" s="697" t="s">
        <v>1246</v>
      </c>
      <c r="E38" s="698" t="s">
        <v>835</v>
      </c>
      <c r="F38" s="696" t="s">
        <v>826</v>
      </c>
      <c r="G38" s="696" t="s">
        <v>843</v>
      </c>
      <c r="H38" s="696" t="s">
        <v>512</v>
      </c>
      <c r="I38" s="696" t="s">
        <v>844</v>
      </c>
      <c r="J38" s="696" t="s">
        <v>561</v>
      </c>
      <c r="K38" s="696" t="s">
        <v>845</v>
      </c>
      <c r="L38" s="699">
        <v>0</v>
      </c>
      <c r="M38" s="699">
        <v>0</v>
      </c>
      <c r="N38" s="696">
        <v>2</v>
      </c>
      <c r="O38" s="700">
        <v>1.5</v>
      </c>
      <c r="P38" s="699"/>
      <c r="Q38" s="701"/>
      <c r="R38" s="696"/>
      <c r="S38" s="701">
        <v>0</v>
      </c>
      <c r="T38" s="700"/>
      <c r="U38" s="702">
        <v>0</v>
      </c>
    </row>
    <row r="39" spans="1:21" ht="14.4" customHeight="1" x14ac:dyDescent="0.3">
      <c r="A39" s="695">
        <v>22</v>
      </c>
      <c r="B39" s="696" t="s">
        <v>511</v>
      </c>
      <c r="C39" s="696">
        <v>89301221</v>
      </c>
      <c r="D39" s="697" t="s">
        <v>1246</v>
      </c>
      <c r="E39" s="698" t="s">
        <v>835</v>
      </c>
      <c r="F39" s="696" t="s">
        <v>826</v>
      </c>
      <c r="G39" s="696" t="s">
        <v>846</v>
      </c>
      <c r="H39" s="696" t="s">
        <v>512</v>
      </c>
      <c r="I39" s="696" t="s">
        <v>911</v>
      </c>
      <c r="J39" s="696" t="s">
        <v>912</v>
      </c>
      <c r="K39" s="696" t="s">
        <v>913</v>
      </c>
      <c r="L39" s="699">
        <v>0</v>
      </c>
      <c r="M39" s="699">
        <v>0</v>
      </c>
      <c r="N39" s="696">
        <v>1</v>
      </c>
      <c r="O39" s="700">
        <v>1</v>
      </c>
      <c r="P39" s="699"/>
      <c r="Q39" s="701"/>
      <c r="R39" s="696"/>
      <c r="S39" s="701">
        <v>0</v>
      </c>
      <c r="T39" s="700"/>
      <c r="U39" s="702">
        <v>0</v>
      </c>
    </row>
    <row r="40" spans="1:21" ht="14.4" customHeight="1" x14ac:dyDescent="0.3">
      <c r="A40" s="695">
        <v>22</v>
      </c>
      <c r="B40" s="696" t="s">
        <v>511</v>
      </c>
      <c r="C40" s="696">
        <v>89301221</v>
      </c>
      <c r="D40" s="697" t="s">
        <v>1246</v>
      </c>
      <c r="E40" s="698" t="s">
        <v>835</v>
      </c>
      <c r="F40" s="696" t="s">
        <v>826</v>
      </c>
      <c r="G40" s="696" t="s">
        <v>846</v>
      </c>
      <c r="H40" s="696" t="s">
        <v>649</v>
      </c>
      <c r="I40" s="696" t="s">
        <v>853</v>
      </c>
      <c r="J40" s="696" t="s">
        <v>854</v>
      </c>
      <c r="K40" s="696" t="s">
        <v>855</v>
      </c>
      <c r="L40" s="699">
        <v>108.46</v>
      </c>
      <c r="M40" s="699">
        <v>867.68000000000006</v>
      </c>
      <c r="N40" s="696">
        <v>8</v>
      </c>
      <c r="O40" s="700">
        <v>7.5</v>
      </c>
      <c r="P40" s="699"/>
      <c r="Q40" s="701">
        <v>0</v>
      </c>
      <c r="R40" s="696"/>
      <c r="S40" s="701">
        <v>0</v>
      </c>
      <c r="T40" s="700"/>
      <c r="U40" s="702">
        <v>0</v>
      </c>
    </row>
    <row r="41" spans="1:21" ht="14.4" customHeight="1" x14ac:dyDescent="0.3">
      <c r="A41" s="695">
        <v>22</v>
      </c>
      <c r="B41" s="696" t="s">
        <v>511</v>
      </c>
      <c r="C41" s="696">
        <v>89301221</v>
      </c>
      <c r="D41" s="697" t="s">
        <v>1246</v>
      </c>
      <c r="E41" s="698" t="s">
        <v>835</v>
      </c>
      <c r="F41" s="696" t="s">
        <v>826</v>
      </c>
      <c r="G41" s="696" t="s">
        <v>846</v>
      </c>
      <c r="H41" s="696" t="s">
        <v>649</v>
      </c>
      <c r="I41" s="696" t="s">
        <v>858</v>
      </c>
      <c r="J41" s="696" t="s">
        <v>859</v>
      </c>
      <c r="K41" s="696" t="s">
        <v>860</v>
      </c>
      <c r="L41" s="699">
        <v>130.15</v>
      </c>
      <c r="M41" s="699">
        <v>4555.2500000000018</v>
      </c>
      <c r="N41" s="696">
        <v>35</v>
      </c>
      <c r="O41" s="700">
        <v>25</v>
      </c>
      <c r="P41" s="699">
        <v>780.9</v>
      </c>
      <c r="Q41" s="701">
        <v>0.17142857142857135</v>
      </c>
      <c r="R41" s="696">
        <v>6</v>
      </c>
      <c r="S41" s="701">
        <v>0.17142857142857143</v>
      </c>
      <c r="T41" s="700">
        <v>4.5</v>
      </c>
      <c r="U41" s="702">
        <v>0.18</v>
      </c>
    </row>
    <row r="42" spans="1:21" ht="14.4" customHeight="1" x14ac:dyDescent="0.3">
      <c r="A42" s="695">
        <v>22</v>
      </c>
      <c r="B42" s="696" t="s">
        <v>511</v>
      </c>
      <c r="C42" s="696">
        <v>89301221</v>
      </c>
      <c r="D42" s="697" t="s">
        <v>1246</v>
      </c>
      <c r="E42" s="698" t="s">
        <v>835</v>
      </c>
      <c r="F42" s="696" t="s">
        <v>826</v>
      </c>
      <c r="G42" s="696" t="s">
        <v>846</v>
      </c>
      <c r="H42" s="696" t="s">
        <v>649</v>
      </c>
      <c r="I42" s="696" t="s">
        <v>655</v>
      </c>
      <c r="J42" s="696" t="s">
        <v>656</v>
      </c>
      <c r="K42" s="696" t="s">
        <v>814</v>
      </c>
      <c r="L42" s="699">
        <v>86.76</v>
      </c>
      <c r="M42" s="699">
        <v>3470.4000000000015</v>
      </c>
      <c r="N42" s="696">
        <v>40</v>
      </c>
      <c r="O42" s="700">
        <v>22</v>
      </c>
      <c r="P42" s="699">
        <v>780.84</v>
      </c>
      <c r="Q42" s="701">
        <v>0.22499999999999992</v>
      </c>
      <c r="R42" s="696">
        <v>9</v>
      </c>
      <c r="S42" s="701">
        <v>0.22500000000000001</v>
      </c>
      <c r="T42" s="700">
        <v>4.5</v>
      </c>
      <c r="U42" s="702">
        <v>0.20454545454545456</v>
      </c>
    </row>
    <row r="43" spans="1:21" ht="14.4" customHeight="1" x14ac:dyDescent="0.3">
      <c r="A43" s="695">
        <v>22</v>
      </c>
      <c r="B43" s="696" t="s">
        <v>511</v>
      </c>
      <c r="C43" s="696">
        <v>89301221</v>
      </c>
      <c r="D43" s="697" t="s">
        <v>1246</v>
      </c>
      <c r="E43" s="698" t="s">
        <v>835</v>
      </c>
      <c r="F43" s="696" t="s">
        <v>826</v>
      </c>
      <c r="G43" s="696" t="s">
        <v>846</v>
      </c>
      <c r="H43" s="696" t="s">
        <v>512</v>
      </c>
      <c r="I43" s="696" t="s">
        <v>863</v>
      </c>
      <c r="J43" s="696" t="s">
        <v>864</v>
      </c>
      <c r="K43" s="696" t="s">
        <v>860</v>
      </c>
      <c r="L43" s="699">
        <v>130.15</v>
      </c>
      <c r="M43" s="699">
        <v>911.05</v>
      </c>
      <c r="N43" s="696">
        <v>7</v>
      </c>
      <c r="O43" s="700">
        <v>6</v>
      </c>
      <c r="P43" s="699">
        <v>130.15</v>
      </c>
      <c r="Q43" s="701">
        <v>0.14285714285714288</v>
      </c>
      <c r="R43" s="696">
        <v>1</v>
      </c>
      <c r="S43" s="701">
        <v>0.14285714285714285</v>
      </c>
      <c r="T43" s="700">
        <v>1</v>
      </c>
      <c r="U43" s="702">
        <v>0.16666666666666666</v>
      </c>
    </row>
    <row r="44" spans="1:21" ht="14.4" customHeight="1" x14ac:dyDescent="0.3">
      <c r="A44" s="695">
        <v>22</v>
      </c>
      <c r="B44" s="696" t="s">
        <v>511</v>
      </c>
      <c r="C44" s="696">
        <v>89301221</v>
      </c>
      <c r="D44" s="697" t="s">
        <v>1246</v>
      </c>
      <c r="E44" s="698" t="s">
        <v>835</v>
      </c>
      <c r="F44" s="696" t="s">
        <v>826</v>
      </c>
      <c r="G44" s="696" t="s">
        <v>846</v>
      </c>
      <c r="H44" s="696" t="s">
        <v>512</v>
      </c>
      <c r="I44" s="696" t="s">
        <v>598</v>
      </c>
      <c r="J44" s="696" t="s">
        <v>865</v>
      </c>
      <c r="K44" s="696" t="s">
        <v>866</v>
      </c>
      <c r="L44" s="699">
        <v>86.76</v>
      </c>
      <c r="M44" s="699">
        <v>347.04</v>
      </c>
      <c r="N44" s="696">
        <v>4</v>
      </c>
      <c r="O44" s="700">
        <v>3</v>
      </c>
      <c r="P44" s="699"/>
      <c r="Q44" s="701">
        <v>0</v>
      </c>
      <c r="R44" s="696"/>
      <c r="S44" s="701">
        <v>0</v>
      </c>
      <c r="T44" s="700"/>
      <c r="U44" s="702">
        <v>0</v>
      </c>
    </row>
    <row r="45" spans="1:21" ht="14.4" customHeight="1" x14ac:dyDescent="0.3">
      <c r="A45" s="695">
        <v>22</v>
      </c>
      <c r="B45" s="696" t="s">
        <v>511</v>
      </c>
      <c r="C45" s="696">
        <v>89301221</v>
      </c>
      <c r="D45" s="697" t="s">
        <v>1246</v>
      </c>
      <c r="E45" s="698" t="s">
        <v>835</v>
      </c>
      <c r="F45" s="696" t="s">
        <v>826</v>
      </c>
      <c r="G45" s="696" t="s">
        <v>870</v>
      </c>
      <c r="H45" s="696" t="s">
        <v>512</v>
      </c>
      <c r="I45" s="696" t="s">
        <v>914</v>
      </c>
      <c r="J45" s="696" t="s">
        <v>875</v>
      </c>
      <c r="K45" s="696" t="s">
        <v>566</v>
      </c>
      <c r="L45" s="699">
        <v>97.97</v>
      </c>
      <c r="M45" s="699">
        <v>391.88</v>
      </c>
      <c r="N45" s="696">
        <v>4</v>
      </c>
      <c r="O45" s="700">
        <v>1</v>
      </c>
      <c r="P45" s="699"/>
      <c r="Q45" s="701">
        <v>0</v>
      </c>
      <c r="R45" s="696"/>
      <c r="S45" s="701">
        <v>0</v>
      </c>
      <c r="T45" s="700"/>
      <c r="U45" s="702">
        <v>0</v>
      </c>
    </row>
    <row r="46" spans="1:21" ht="14.4" customHeight="1" x14ac:dyDescent="0.3">
      <c r="A46" s="695">
        <v>22</v>
      </c>
      <c r="B46" s="696" t="s">
        <v>511</v>
      </c>
      <c r="C46" s="696">
        <v>89301221</v>
      </c>
      <c r="D46" s="697" t="s">
        <v>1246</v>
      </c>
      <c r="E46" s="698" t="s">
        <v>835</v>
      </c>
      <c r="F46" s="696" t="s">
        <v>826</v>
      </c>
      <c r="G46" s="696" t="s">
        <v>880</v>
      </c>
      <c r="H46" s="696" t="s">
        <v>512</v>
      </c>
      <c r="I46" s="696" t="s">
        <v>608</v>
      </c>
      <c r="J46" s="696" t="s">
        <v>881</v>
      </c>
      <c r="K46" s="696" t="s">
        <v>882</v>
      </c>
      <c r="L46" s="699">
        <v>91.52</v>
      </c>
      <c r="M46" s="699">
        <v>549.12</v>
      </c>
      <c r="N46" s="696">
        <v>6</v>
      </c>
      <c r="O46" s="700">
        <v>1</v>
      </c>
      <c r="P46" s="699"/>
      <c r="Q46" s="701">
        <v>0</v>
      </c>
      <c r="R46" s="696"/>
      <c r="S46" s="701">
        <v>0</v>
      </c>
      <c r="T46" s="700"/>
      <c r="U46" s="702">
        <v>0</v>
      </c>
    </row>
    <row r="47" spans="1:21" ht="14.4" customHeight="1" x14ac:dyDescent="0.3">
      <c r="A47" s="695">
        <v>22</v>
      </c>
      <c r="B47" s="696" t="s">
        <v>511</v>
      </c>
      <c r="C47" s="696">
        <v>89301221</v>
      </c>
      <c r="D47" s="697" t="s">
        <v>1246</v>
      </c>
      <c r="E47" s="698" t="s">
        <v>835</v>
      </c>
      <c r="F47" s="696" t="s">
        <v>826</v>
      </c>
      <c r="G47" s="696" t="s">
        <v>883</v>
      </c>
      <c r="H47" s="696" t="s">
        <v>512</v>
      </c>
      <c r="I47" s="696" t="s">
        <v>884</v>
      </c>
      <c r="J47" s="696" t="s">
        <v>885</v>
      </c>
      <c r="K47" s="696" t="s">
        <v>580</v>
      </c>
      <c r="L47" s="699">
        <v>0</v>
      </c>
      <c r="M47" s="699">
        <v>0</v>
      </c>
      <c r="N47" s="696">
        <v>1</v>
      </c>
      <c r="O47" s="700">
        <v>0.5</v>
      </c>
      <c r="P47" s="699"/>
      <c r="Q47" s="701"/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22</v>
      </c>
      <c r="B48" s="696" t="s">
        <v>511</v>
      </c>
      <c r="C48" s="696">
        <v>89301221</v>
      </c>
      <c r="D48" s="697" t="s">
        <v>1246</v>
      </c>
      <c r="E48" s="698" t="s">
        <v>835</v>
      </c>
      <c r="F48" s="696" t="s">
        <v>826</v>
      </c>
      <c r="G48" s="696" t="s">
        <v>915</v>
      </c>
      <c r="H48" s="696" t="s">
        <v>512</v>
      </c>
      <c r="I48" s="696" t="s">
        <v>916</v>
      </c>
      <c r="J48" s="696" t="s">
        <v>917</v>
      </c>
      <c r="K48" s="696" t="s">
        <v>918</v>
      </c>
      <c r="L48" s="699">
        <v>161.16999999999999</v>
      </c>
      <c r="M48" s="699">
        <v>161.16999999999999</v>
      </c>
      <c r="N48" s="696">
        <v>1</v>
      </c>
      <c r="O48" s="700">
        <v>0.5</v>
      </c>
      <c r="P48" s="699"/>
      <c r="Q48" s="701">
        <v>0</v>
      </c>
      <c r="R48" s="696"/>
      <c r="S48" s="701">
        <v>0</v>
      </c>
      <c r="T48" s="700"/>
      <c r="U48" s="702">
        <v>0</v>
      </c>
    </row>
    <row r="49" spans="1:21" ht="14.4" customHeight="1" x14ac:dyDescent="0.3">
      <c r="A49" s="695">
        <v>22</v>
      </c>
      <c r="B49" s="696" t="s">
        <v>511</v>
      </c>
      <c r="C49" s="696">
        <v>89301221</v>
      </c>
      <c r="D49" s="697" t="s">
        <v>1246</v>
      </c>
      <c r="E49" s="698" t="s">
        <v>838</v>
      </c>
      <c r="F49" s="696" t="s">
        <v>826</v>
      </c>
      <c r="G49" s="696" t="s">
        <v>843</v>
      </c>
      <c r="H49" s="696" t="s">
        <v>512</v>
      </c>
      <c r="I49" s="696" t="s">
        <v>844</v>
      </c>
      <c r="J49" s="696" t="s">
        <v>561</v>
      </c>
      <c r="K49" s="696" t="s">
        <v>845</v>
      </c>
      <c r="L49" s="699">
        <v>0</v>
      </c>
      <c r="M49" s="699">
        <v>0</v>
      </c>
      <c r="N49" s="696">
        <v>1</v>
      </c>
      <c r="O49" s="700">
        <v>1</v>
      </c>
      <c r="P49" s="699">
        <v>0</v>
      </c>
      <c r="Q49" s="701"/>
      <c r="R49" s="696">
        <v>1</v>
      </c>
      <c r="S49" s="701">
        <v>1</v>
      </c>
      <c r="T49" s="700">
        <v>1</v>
      </c>
      <c r="U49" s="702">
        <v>1</v>
      </c>
    </row>
    <row r="50" spans="1:21" ht="14.4" customHeight="1" x14ac:dyDescent="0.3">
      <c r="A50" s="695">
        <v>22</v>
      </c>
      <c r="B50" s="696" t="s">
        <v>511</v>
      </c>
      <c r="C50" s="696">
        <v>89301221</v>
      </c>
      <c r="D50" s="697" t="s">
        <v>1246</v>
      </c>
      <c r="E50" s="698" t="s">
        <v>838</v>
      </c>
      <c r="F50" s="696" t="s">
        <v>826</v>
      </c>
      <c r="G50" s="696" t="s">
        <v>846</v>
      </c>
      <c r="H50" s="696" t="s">
        <v>512</v>
      </c>
      <c r="I50" s="696" t="s">
        <v>850</v>
      </c>
      <c r="J50" s="696" t="s">
        <v>851</v>
      </c>
      <c r="K50" s="696" t="s">
        <v>852</v>
      </c>
      <c r="L50" s="699">
        <v>0</v>
      </c>
      <c r="M50" s="699">
        <v>0</v>
      </c>
      <c r="N50" s="696">
        <v>1</v>
      </c>
      <c r="O50" s="700">
        <v>1</v>
      </c>
      <c r="P50" s="699"/>
      <c r="Q50" s="701"/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22</v>
      </c>
      <c r="B51" s="696" t="s">
        <v>511</v>
      </c>
      <c r="C51" s="696">
        <v>89301221</v>
      </c>
      <c r="D51" s="697" t="s">
        <v>1246</v>
      </c>
      <c r="E51" s="698" t="s">
        <v>838</v>
      </c>
      <c r="F51" s="696" t="s">
        <v>826</v>
      </c>
      <c r="G51" s="696" t="s">
        <v>846</v>
      </c>
      <c r="H51" s="696" t="s">
        <v>649</v>
      </c>
      <c r="I51" s="696" t="s">
        <v>858</v>
      </c>
      <c r="J51" s="696" t="s">
        <v>859</v>
      </c>
      <c r="K51" s="696" t="s">
        <v>860</v>
      </c>
      <c r="L51" s="699">
        <v>130.15</v>
      </c>
      <c r="M51" s="699">
        <v>520.6</v>
      </c>
      <c r="N51" s="696">
        <v>4</v>
      </c>
      <c r="O51" s="700">
        <v>3.5</v>
      </c>
      <c r="P51" s="699"/>
      <c r="Q51" s="701">
        <v>0</v>
      </c>
      <c r="R51" s="696"/>
      <c r="S51" s="701">
        <v>0</v>
      </c>
      <c r="T51" s="700"/>
      <c r="U51" s="702">
        <v>0</v>
      </c>
    </row>
    <row r="52" spans="1:21" ht="14.4" customHeight="1" x14ac:dyDescent="0.3">
      <c r="A52" s="695">
        <v>22</v>
      </c>
      <c r="B52" s="696" t="s">
        <v>511</v>
      </c>
      <c r="C52" s="696">
        <v>89301221</v>
      </c>
      <c r="D52" s="697" t="s">
        <v>1246</v>
      </c>
      <c r="E52" s="698" t="s">
        <v>838</v>
      </c>
      <c r="F52" s="696" t="s">
        <v>826</v>
      </c>
      <c r="G52" s="696" t="s">
        <v>846</v>
      </c>
      <c r="H52" s="696" t="s">
        <v>649</v>
      </c>
      <c r="I52" s="696" t="s">
        <v>655</v>
      </c>
      <c r="J52" s="696" t="s">
        <v>656</v>
      </c>
      <c r="K52" s="696" t="s">
        <v>814</v>
      </c>
      <c r="L52" s="699">
        <v>86.76</v>
      </c>
      <c r="M52" s="699">
        <v>173.52</v>
      </c>
      <c r="N52" s="696">
        <v>2</v>
      </c>
      <c r="O52" s="700">
        <v>0.5</v>
      </c>
      <c r="P52" s="699"/>
      <c r="Q52" s="701">
        <v>0</v>
      </c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22</v>
      </c>
      <c r="B53" s="696" t="s">
        <v>511</v>
      </c>
      <c r="C53" s="696">
        <v>89301221</v>
      </c>
      <c r="D53" s="697" t="s">
        <v>1246</v>
      </c>
      <c r="E53" s="698" t="s">
        <v>838</v>
      </c>
      <c r="F53" s="696" t="s">
        <v>826</v>
      </c>
      <c r="G53" s="696" t="s">
        <v>880</v>
      </c>
      <c r="H53" s="696" t="s">
        <v>512</v>
      </c>
      <c r="I53" s="696" t="s">
        <v>608</v>
      </c>
      <c r="J53" s="696" t="s">
        <v>881</v>
      </c>
      <c r="K53" s="696" t="s">
        <v>882</v>
      </c>
      <c r="L53" s="699">
        <v>91.52</v>
      </c>
      <c r="M53" s="699">
        <v>274.56</v>
      </c>
      <c r="N53" s="696">
        <v>3</v>
      </c>
      <c r="O53" s="700">
        <v>0.5</v>
      </c>
      <c r="P53" s="699">
        <v>274.56</v>
      </c>
      <c r="Q53" s="701">
        <v>1</v>
      </c>
      <c r="R53" s="696">
        <v>3</v>
      </c>
      <c r="S53" s="701">
        <v>1</v>
      </c>
      <c r="T53" s="700">
        <v>0.5</v>
      </c>
      <c r="U53" s="702">
        <v>1</v>
      </c>
    </row>
    <row r="54" spans="1:21" ht="14.4" customHeight="1" x14ac:dyDescent="0.3">
      <c r="A54" s="695">
        <v>22</v>
      </c>
      <c r="B54" s="696" t="s">
        <v>511</v>
      </c>
      <c r="C54" s="696">
        <v>89301221</v>
      </c>
      <c r="D54" s="697" t="s">
        <v>1246</v>
      </c>
      <c r="E54" s="698" t="s">
        <v>838</v>
      </c>
      <c r="F54" s="696" t="s">
        <v>826</v>
      </c>
      <c r="G54" s="696" t="s">
        <v>883</v>
      </c>
      <c r="H54" s="696" t="s">
        <v>512</v>
      </c>
      <c r="I54" s="696" t="s">
        <v>886</v>
      </c>
      <c r="J54" s="696" t="s">
        <v>885</v>
      </c>
      <c r="K54" s="696" t="s">
        <v>887</v>
      </c>
      <c r="L54" s="699">
        <v>137.04</v>
      </c>
      <c r="M54" s="699">
        <v>137.04</v>
      </c>
      <c r="N54" s="696">
        <v>1</v>
      </c>
      <c r="O54" s="700">
        <v>0.5</v>
      </c>
      <c r="P54" s="699">
        <v>137.04</v>
      </c>
      <c r="Q54" s="701">
        <v>1</v>
      </c>
      <c r="R54" s="696">
        <v>1</v>
      </c>
      <c r="S54" s="701">
        <v>1</v>
      </c>
      <c r="T54" s="700">
        <v>0.5</v>
      </c>
      <c r="U54" s="702">
        <v>1</v>
      </c>
    </row>
    <row r="55" spans="1:21" ht="14.4" customHeight="1" x14ac:dyDescent="0.3">
      <c r="A55" s="695">
        <v>22</v>
      </c>
      <c r="B55" s="696" t="s">
        <v>511</v>
      </c>
      <c r="C55" s="696">
        <v>89301222</v>
      </c>
      <c r="D55" s="697" t="s">
        <v>1247</v>
      </c>
      <c r="E55" s="698" t="s">
        <v>832</v>
      </c>
      <c r="F55" s="696" t="s">
        <v>826</v>
      </c>
      <c r="G55" s="696" t="s">
        <v>919</v>
      </c>
      <c r="H55" s="696" t="s">
        <v>512</v>
      </c>
      <c r="I55" s="696" t="s">
        <v>920</v>
      </c>
      <c r="J55" s="696" t="s">
        <v>921</v>
      </c>
      <c r="K55" s="696" t="s">
        <v>588</v>
      </c>
      <c r="L55" s="699">
        <v>44.89</v>
      </c>
      <c r="M55" s="699">
        <v>89.78</v>
      </c>
      <c r="N55" s="696">
        <v>2</v>
      </c>
      <c r="O55" s="700">
        <v>0.5</v>
      </c>
      <c r="P55" s="699">
        <v>89.78</v>
      </c>
      <c r="Q55" s="701">
        <v>1</v>
      </c>
      <c r="R55" s="696">
        <v>2</v>
      </c>
      <c r="S55" s="701">
        <v>1</v>
      </c>
      <c r="T55" s="700">
        <v>0.5</v>
      </c>
      <c r="U55" s="702">
        <v>1</v>
      </c>
    </row>
    <row r="56" spans="1:21" ht="14.4" customHeight="1" x14ac:dyDescent="0.3">
      <c r="A56" s="695">
        <v>22</v>
      </c>
      <c r="B56" s="696" t="s">
        <v>511</v>
      </c>
      <c r="C56" s="696">
        <v>89301222</v>
      </c>
      <c r="D56" s="697" t="s">
        <v>1247</v>
      </c>
      <c r="E56" s="698" t="s">
        <v>832</v>
      </c>
      <c r="F56" s="696" t="s">
        <v>826</v>
      </c>
      <c r="G56" s="696" t="s">
        <v>922</v>
      </c>
      <c r="H56" s="696" t="s">
        <v>512</v>
      </c>
      <c r="I56" s="696" t="s">
        <v>923</v>
      </c>
      <c r="J56" s="696" t="s">
        <v>924</v>
      </c>
      <c r="K56" s="696" t="s">
        <v>925</v>
      </c>
      <c r="L56" s="699">
        <v>99.04</v>
      </c>
      <c r="M56" s="699">
        <v>99.04</v>
      </c>
      <c r="N56" s="696">
        <v>1</v>
      </c>
      <c r="O56" s="700">
        <v>0.5</v>
      </c>
      <c r="P56" s="699">
        <v>99.04</v>
      </c>
      <c r="Q56" s="701">
        <v>1</v>
      </c>
      <c r="R56" s="696">
        <v>1</v>
      </c>
      <c r="S56" s="701">
        <v>1</v>
      </c>
      <c r="T56" s="700">
        <v>0.5</v>
      </c>
      <c r="U56" s="702">
        <v>1</v>
      </c>
    </row>
    <row r="57" spans="1:21" ht="14.4" customHeight="1" x14ac:dyDescent="0.3">
      <c r="A57" s="695">
        <v>22</v>
      </c>
      <c r="B57" s="696" t="s">
        <v>511</v>
      </c>
      <c r="C57" s="696">
        <v>89301222</v>
      </c>
      <c r="D57" s="697" t="s">
        <v>1247</v>
      </c>
      <c r="E57" s="698" t="s">
        <v>832</v>
      </c>
      <c r="F57" s="696" t="s">
        <v>826</v>
      </c>
      <c r="G57" s="696" t="s">
        <v>926</v>
      </c>
      <c r="H57" s="696" t="s">
        <v>649</v>
      </c>
      <c r="I57" s="696" t="s">
        <v>927</v>
      </c>
      <c r="J57" s="696" t="s">
        <v>928</v>
      </c>
      <c r="K57" s="696" t="s">
        <v>929</v>
      </c>
      <c r="L57" s="699">
        <v>10.73</v>
      </c>
      <c r="M57" s="699">
        <v>21.46</v>
      </c>
      <c r="N57" s="696">
        <v>2</v>
      </c>
      <c r="O57" s="700">
        <v>1.5</v>
      </c>
      <c r="P57" s="699"/>
      <c r="Q57" s="701">
        <v>0</v>
      </c>
      <c r="R57" s="696"/>
      <c r="S57" s="701">
        <v>0</v>
      </c>
      <c r="T57" s="700"/>
      <c r="U57" s="702">
        <v>0</v>
      </c>
    </row>
    <row r="58" spans="1:21" ht="14.4" customHeight="1" x14ac:dyDescent="0.3">
      <c r="A58" s="695">
        <v>22</v>
      </c>
      <c r="B58" s="696" t="s">
        <v>511</v>
      </c>
      <c r="C58" s="696">
        <v>89301222</v>
      </c>
      <c r="D58" s="697" t="s">
        <v>1247</v>
      </c>
      <c r="E58" s="698" t="s">
        <v>832</v>
      </c>
      <c r="F58" s="696" t="s">
        <v>826</v>
      </c>
      <c r="G58" s="696" t="s">
        <v>926</v>
      </c>
      <c r="H58" s="696" t="s">
        <v>512</v>
      </c>
      <c r="I58" s="696" t="s">
        <v>930</v>
      </c>
      <c r="J58" s="696" t="s">
        <v>928</v>
      </c>
      <c r="K58" s="696" t="s">
        <v>931</v>
      </c>
      <c r="L58" s="699">
        <v>0</v>
      </c>
      <c r="M58" s="699">
        <v>0</v>
      </c>
      <c r="N58" s="696">
        <v>1</v>
      </c>
      <c r="O58" s="700">
        <v>0.5</v>
      </c>
      <c r="P58" s="699"/>
      <c r="Q58" s="701"/>
      <c r="R58" s="696"/>
      <c r="S58" s="701">
        <v>0</v>
      </c>
      <c r="T58" s="700"/>
      <c r="U58" s="702">
        <v>0</v>
      </c>
    </row>
    <row r="59" spans="1:21" ht="14.4" customHeight="1" x14ac:dyDescent="0.3">
      <c r="A59" s="695">
        <v>22</v>
      </c>
      <c r="B59" s="696" t="s">
        <v>511</v>
      </c>
      <c r="C59" s="696">
        <v>89301222</v>
      </c>
      <c r="D59" s="697" t="s">
        <v>1247</v>
      </c>
      <c r="E59" s="698" t="s">
        <v>832</v>
      </c>
      <c r="F59" s="696" t="s">
        <v>826</v>
      </c>
      <c r="G59" s="696" t="s">
        <v>932</v>
      </c>
      <c r="H59" s="696" t="s">
        <v>512</v>
      </c>
      <c r="I59" s="696" t="s">
        <v>933</v>
      </c>
      <c r="J59" s="696" t="s">
        <v>934</v>
      </c>
      <c r="K59" s="696" t="s">
        <v>935</v>
      </c>
      <c r="L59" s="699">
        <v>0</v>
      </c>
      <c r="M59" s="699">
        <v>0</v>
      </c>
      <c r="N59" s="696">
        <v>1</v>
      </c>
      <c r="O59" s="700">
        <v>1</v>
      </c>
      <c r="P59" s="699"/>
      <c r="Q59" s="701"/>
      <c r="R59" s="696"/>
      <c r="S59" s="701">
        <v>0</v>
      </c>
      <c r="T59" s="700"/>
      <c r="U59" s="702">
        <v>0</v>
      </c>
    </row>
    <row r="60" spans="1:21" ht="14.4" customHeight="1" x14ac:dyDescent="0.3">
      <c r="A60" s="695">
        <v>22</v>
      </c>
      <c r="B60" s="696" t="s">
        <v>511</v>
      </c>
      <c r="C60" s="696">
        <v>89301222</v>
      </c>
      <c r="D60" s="697" t="s">
        <v>1247</v>
      </c>
      <c r="E60" s="698" t="s">
        <v>832</v>
      </c>
      <c r="F60" s="696" t="s">
        <v>826</v>
      </c>
      <c r="G60" s="696" t="s">
        <v>936</v>
      </c>
      <c r="H60" s="696" t="s">
        <v>512</v>
      </c>
      <c r="I60" s="696" t="s">
        <v>937</v>
      </c>
      <c r="J60" s="696" t="s">
        <v>938</v>
      </c>
      <c r="K60" s="696" t="s">
        <v>939</v>
      </c>
      <c r="L60" s="699">
        <v>222.25</v>
      </c>
      <c r="M60" s="699">
        <v>222.25</v>
      </c>
      <c r="N60" s="696">
        <v>1</v>
      </c>
      <c r="O60" s="700">
        <v>1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22</v>
      </c>
      <c r="B61" s="696" t="s">
        <v>511</v>
      </c>
      <c r="C61" s="696">
        <v>89301222</v>
      </c>
      <c r="D61" s="697" t="s">
        <v>1247</v>
      </c>
      <c r="E61" s="698" t="s">
        <v>832</v>
      </c>
      <c r="F61" s="696" t="s">
        <v>826</v>
      </c>
      <c r="G61" s="696" t="s">
        <v>940</v>
      </c>
      <c r="H61" s="696" t="s">
        <v>649</v>
      </c>
      <c r="I61" s="696" t="s">
        <v>941</v>
      </c>
      <c r="J61" s="696" t="s">
        <v>942</v>
      </c>
      <c r="K61" s="696" t="s">
        <v>943</v>
      </c>
      <c r="L61" s="699">
        <v>162.13</v>
      </c>
      <c r="M61" s="699">
        <v>162.13</v>
      </c>
      <c r="N61" s="696">
        <v>1</v>
      </c>
      <c r="O61" s="700">
        <v>1</v>
      </c>
      <c r="P61" s="699"/>
      <c r="Q61" s="701">
        <v>0</v>
      </c>
      <c r="R61" s="696"/>
      <c r="S61" s="701">
        <v>0</v>
      </c>
      <c r="T61" s="700"/>
      <c r="U61" s="702">
        <v>0</v>
      </c>
    </row>
    <row r="62" spans="1:21" ht="14.4" customHeight="1" x14ac:dyDescent="0.3">
      <c r="A62" s="695">
        <v>22</v>
      </c>
      <c r="B62" s="696" t="s">
        <v>511</v>
      </c>
      <c r="C62" s="696">
        <v>89301222</v>
      </c>
      <c r="D62" s="697" t="s">
        <v>1247</v>
      </c>
      <c r="E62" s="698" t="s">
        <v>832</v>
      </c>
      <c r="F62" s="696" t="s">
        <v>826</v>
      </c>
      <c r="G62" s="696" t="s">
        <v>940</v>
      </c>
      <c r="H62" s="696" t="s">
        <v>512</v>
      </c>
      <c r="I62" s="696" t="s">
        <v>944</v>
      </c>
      <c r="J62" s="696" t="s">
        <v>942</v>
      </c>
      <c r="K62" s="696" t="s">
        <v>945</v>
      </c>
      <c r="L62" s="699">
        <v>0</v>
      </c>
      <c r="M62" s="699">
        <v>0</v>
      </c>
      <c r="N62" s="696">
        <v>1</v>
      </c>
      <c r="O62" s="700">
        <v>0.5</v>
      </c>
      <c r="P62" s="699"/>
      <c r="Q62" s="701"/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22</v>
      </c>
      <c r="B63" s="696" t="s">
        <v>511</v>
      </c>
      <c r="C63" s="696">
        <v>89301222</v>
      </c>
      <c r="D63" s="697" t="s">
        <v>1247</v>
      </c>
      <c r="E63" s="698" t="s">
        <v>832</v>
      </c>
      <c r="F63" s="696" t="s">
        <v>826</v>
      </c>
      <c r="G63" s="696" t="s">
        <v>946</v>
      </c>
      <c r="H63" s="696" t="s">
        <v>512</v>
      </c>
      <c r="I63" s="696" t="s">
        <v>947</v>
      </c>
      <c r="J63" s="696" t="s">
        <v>948</v>
      </c>
      <c r="K63" s="696" t="s">
        <v>949</v>
      </c>
      <c r="L63" s="699">
        <v>229.57</v>
      </c>
      <c r="M63" s="699">
        <v>459.14</v>
      </c>
      <c r="N63" s="696">
        <v>2</v>
      </c>
      <c r="O63" s="700">
        <v>2</v>
      </c>
      <c r="P63" s="699"/>
      <c r="Q63" s="701">
        <v>0</v>
      </c>
      <c r="R63" s="696"/>
      <c r="S63" s="701">
        <v>0</v>
      </c>
      <c r="T63" s="700"/>
      <c r="U63" s="702">
        <v>0</v>
      </c>
    </row>
    <row r="64" spans="1:21" ht="14.4" customHeight="1" x14ac:dyDescent="0.3">
      <c r="A64" s="695">
        <v>22</v>
      </c>
      <c r="B64" s="696" t="s">
        <v>511</v>
      </c>
      <c r="C64" s="696">
        <v>89301222</v>
      </c>
      <c r="D64" s="697" t="s">
        <v>1247</v>
      </c>
      <c r="E64" s="698" t="s">
        <v>832</v>
      </c>
      <c r="F64" s="696" t="s">
        <v>826</v>
      </c>
      <c r="G64" s="696" t="s">
        <v>946</v>
      </c>
      <c r="H64" s="696" t="s">
        <v>512</v>
      </c>
      <c r="I64" s="696" t="s">
        <v>950</v>
      </c>
      <c r="J64" s="696" t="s">
        <v>948</v>
      </c>
      <c r="K64" s="696" t="s">
        <v>951</v>
      </c>
      <c r="L64" s="699">
        <v>356.47</v>
      </c>
      <c r="M64" s="699">
        <v>356.47</v>
      </c>
      <c r="N64" s="696">
        <v>1</v>
      </c>
      <c r="O64" s="700">
        <v>1</v>
      </c>
      <c r="P64" s="699"/>
      <c r="Q64" s="701">
        <v>0</v>
      </c>
      <c r="R64" s="696"/>
      <c r="S64" s="701">
        <v>0</v>
      </c>
      <c r="T64" s="700"/>
      <c r="U64" s="702">
        <v>0</v>
      </c>
    </row>
    <row r="65" spans="1:21" ht="14.4" customHeight="1" x14ac:dyDescent="0.3">
      <c r="A65" s="695">
        <v>22</v>
      </c>
      <c r="B65" s="696" t="s">
        <v>511</v>
      </c>
      <c r="C65" s="696">
        <v>89301222</v>
      </c>
      <c r="D65" s="697" t="s">
        <v>1247</v>
      </c>
      <c r="E65" s="698" t="s">
        <v>832</v>
      </c>
      <c r="F65" s="696" t="s">
        <v>826</v>
      </c>
      <c r="G65" s="696" t="s">
        <v>952</v>
      </c>
      <c r="H65" s="696" t="s">
        <v>512</v>
      </c>
      <c r="I65" s="696" t="s">
        <v>953</v>
      </c>
      <c r="J65" s="696" t="s">
        <v>954</v>
      </c>
      <c r="K65" s="696" t="s">
        <v>955</v>
      </c>
      <c r="L65" s="699">
        <v>114.39</v>
      </c>
      <c r="M65" s="699">
        <v>114.39</v>
      </c>
      <c r="N65" s="696">
        <v>1</v>
      </c>
      <c r="O65" s="700">
        <v>0.5</v>
      </c>
      <c r="P65" s="699"/>
      <c r="Q65" s="701">
        <v>0</v>
      </c>
      <c r="R65" s="696"/>
      <c r="S65" s="701">
        <v>0</v>
      </c>
      <c r="T65" s="700"/>
      <c r="U65" s="702">
        <v>0</v>
      </c>
    </row>
    <row r="66" spans="1:21" ht="14.4" customHeight="1" x14ac:dyDescent="0.3">
      <c r="A66" s="695">
        <v>22</v>
      </c>
      <c r="B66" s="696" t="s">
        <v>511</v>
      </c>
      <c r="C66" s="696">
        <v>89301222</v>
      </c>
      <c r="D66" s="697" t="s">
        <v>1247</v>
      </c>
      <c r="E66" s="698" t="s">
        <v>832</v>
      </c>
      <c r="F66" s="696" t="s">
        <v>826</v>
      </c>
      <c r="G66" s="696" t="s">
        <v>956</v>
      </c>
      <c r="H66" s="696" t="s">
        <v>512</v>
      </c>
      <c r="I66" s="696" t="s">
        <v>957</v>
      </c>
      <c r="J66" s="696" t="s">
        <v>958</v>
      </c>
      <c r="K66" s="696" t="s">
        <v>959</v>
      </c>
      <c r="L66" s="699">
        <v>39.39</v>
      </c>
      <c r="M66" s="699">
        <v>78.78</v>
      </c>
      <c r="N66" s="696">
        <v>2</v>
      </c>
      <c r="O66" s="700">
        <v>1</v>
      </c>
      <c r="P66" s="699"/>
      <c r="Q66" s="701">
        <v>0</v>
      </c>
      <c r="R66" s="696"/>
      <c r="S66" s="701">
        <v>0</v>
      </c>
      <c r="T66" s="700"/>
      <c r="U66" s="702">
        <v>0</v>
      </c>
    </row>
    <row r="67" spans="1:21" ht="14.4" customHeight="1" x14ac:dyDescent="0.3">
      <c r="A67" s="695">
        <v>22</v>
      </c>
      <c r="B67" s="696" t="s">
        <v>511</v>
      </c>
      <c r="C67" s="696">
        <v>89301222</v>
      </c>
      <c r="D67" s="697" t="s">
        <v>1247</v>
      </c>
      <c r="E67" s="698" t="s">
        <v>832</v>
      </c>
      <c r="F67" s="696" t="s">
        <v>826</v>
      </c>
      <c r="G67" s="696" t="s">
        <v>960</v>
      </c>
      <c r="H67" s="696" t="s">
        <v>512</v>
      </c>
      <c r="I67" s="696" t="s">
        <v>961</v>
      </c>
      <c r="J67" s="696" t="s">
        <v>962</v>
      </c>
      <c r="K67" s="696" t="s">
        <v>963</v>
      </c>
      <c r="L67" s="699">
        <v>23.72</v>
      </c>
      <c r="M67" s="699">
        <v>23.72</v>
      </c>
      <c r="N67" s="696">
        <v>1</v>
      </c>
      <c r="O67" s="700">
        <v>1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22</v>
      </c>
      <c r="B68" s="696" t="s">
        <v>511</v>
      </c>
      <c r="C68" s="696">
        <v>89301222</v>
      </c>
      <c r="D68" s="697" t="s">
        <v>1247</v>
      </c>
      <c r="E68" s="698" t="s">
        <v>832</v>
      </c>
      <c r="F68" s="696" t="s">
        <v>826</v>
      </c>
      <c r="G68" s="696" t="s">
        <v>964</v>
      </c>
      <c r="H68" s="696" t="s">
        <v>512</v>
      </c>
      <c r="I68" s="696" t="s">
        <v>965</v>
      </c>
      <c r="J68" s="696" t="s">
        <v>966</v>
      </c>
      <c r="K68" s="696" t="s">
        <v>967</v>
      </c>
      <c r="L68" s="699">
        <v>40.46</v>
      </c>
      <c r="M68" s="699">
        <v>40.46</v>
      </c>
      <c r="N68" s="696">
        <v>1</v>
      </c>
      <c r="O68" s="700">
        <v>1</v>
      </c>
      <c r="P68" s="699">
        <v>40.46</v>
      </c>
      <c r="Q68" s="701">
        <v>1</v>
      </c>
      <c r="R68" s="696">
        <v>1</v>
      </c>
      <c r="S68" s="701">
        <v>1</v>
      </c>
      <c r="T68" s="700">
        <v>1</v>
      </c>
      <c r="U68" s="702">
        <v>1</v>
      </c>
    </row>
    <row r="69" spans="1:21" ht="14.4" customHeight="1" x14ac:dyDescent="0.3">
      <c r="A69" s="695">
        <v>22</v>
      </c>
      <c r="B69" s="696" t="s">
        <v>511</v>
      </c>
      <c r="C69" s="696">
        <v>89301222</v>
      </c>
      <c r="D69" s="697" t="s">
        <v>1247</v>
      </c>
      <c r="E69" s="698" t="s">
        <v>832</v>
      </c>
      <c r="F69" s="696" t="s">
        <v>826</v>
      </c>
      <c r="G69" s="696" t="s">
        <v>968</v>
      </c>
      <c r="H69" s="696" t="s">
        <v>512</v>
      </c>
      <c r="I69" s="696" t="s">
        <v>969</v>
      </c>
      <c r="J69" s="696" t="s">
        <v>970</v>
      </c>
      <c r="K69" s="696" t="s">
        <v>971</v>
      </c>
      <c r="L69" s="699">
        <v>96.8</v>
      </c>
      <c r="M69" s="699">
        <v>96.8</v>
      </c>
      <c r="N69" s="696">
        <v>1</v>
      </c>
      <c r="O69" s="700">
        <v>0.5</v>
      </c>
      <c r="P69" s="699">
        <v>96.8</v>
      </c>
      <c r="Q69" s="701">
        <v>1</v>
      </c>
      <c r="R69" s="696">
        <v>1</v>
      </c>
      <c r="S69" s="701">
        <v>1</v>
      </c>
      <c r="T69" s="700">
        <v>0.5</v>
      </c>
      <c r="U69" s="702">
        <v>1</v>
      </c>
    </row>
    <row r="70" spans="1:21" ht="14.4" customHeight="1" x14ac:dyDescent="0.3">
      <c r="A70" s="695">
        <v>22</v>
      </c>
      <c r="B70" s="696" t="s">
        <v>511</v>
      </c>
      <c r="C70" s="696">
        <v>89301222</v>
      </c>
      <c r="D70" s="697" t="s">
        <v>1247</v>
      </c>
      <c r="E70" s="698" t="s">
        <v>832</v>
      </c>
      <c r="F70" s="696" t="s">
        <v>826</v>
      </c>
      <c r="G70" s="696" t="s">
        <v>890</v>
      </c>
      <c r="H70" s="696" t="s">
        <v>512</v>
      </c>
      <c r="I70" s="696" t="s">
        <v>891</v>
      </c>
      <c r="J70" s="696" t="s">
        <v>892</v>
      </c>
      <c r="K70" s="696"/>
      <c r="L70" s="699">
        <v>0</v>
      </c>
      <c r="M70" s="699">
        <v>0</v>
      </c>
      <c r="N70" s="696">
        <v>2</v>
      </c>
      <c r="O70" s="700">
        <v>1.5</v>
      </c>
      <c r="P70" s="699">
        <v>0</v>
      </c>
      <c r="Q70" s="701"/>
      <c r="R70" s="696">
        <v>2</v>
      </c>
      <c r="S70" s="701">
        <v>1</v>
      </c>
      <c r="T70" s="700">
        <v>1.5</v>
      </c>
      <c r="U70" s="702">
        <v>1</v>
      </c>
    </row>
    <row r="71" spans="1:21" ht="14.4" customHeight="1" x14ac:dyDescent="0.3">
      <c r="A71" s="695">
        <v>22</v>
      </c>
      <c r="B71" s="696" t="s">
        <v>511</v>
      </c>
      <c r="C71" s="696">
        <v>89301222</v>
      </c>
      <c r="D71" s="697" t="s">
        <v>1247</v>
      </c>
      <c r="E71" s="698" t="s">
        <v>832</v>
      </c>
      <c r="F71" s="696" t="s">
        <v>826</v>
      </c>
      <c r="G71" s="696" t="s">
        <v>972</v>
      </c>
      <c r="H71" s="696" t="s">
        <v>512</v>
      </c>
      <c r="I71" s="696" t="s">
        <v>666</v>
      </c>
      <c r="J71" s="696" t="s">
        <v>667</v>
      </c>
      <c r="K71" s="696" t="s">
        <v>973</v>
      </c>
      <c r="L71" s="699">
        <v>50.27</v>
      </c>
      <c r="M71" s="699">
        <v>100.54</v>
      </c>
      <c r="N71" s="696">
        <v>2</v>
      </c>
      <c r="O71" s="700">
        <v>1</v>
      </c>
      <c r="P71" s="699"/>
      <c r="Q71" s="701">
        <v>0</v>
      </c>
      <c r="R71" s="696"/>
      <c r="S71" s="701">
        <v>0</v>
      </c>
      <c r="T71" s="700"/>
      <c r="U71" s="702">
        <v>0</v>
      </c>
    </row>
    <row r="72" spans="1:21" ht="14.4" customHeight="1" x14ac:dyDescent="0.3">
      <c r="A72" s="695">
        <v>22</v>
      </c>
      <c r="B72" s="696" t="s">
        <v>511</v>
      </c>
      <c r="C72" s="696">
        <v>89301222</v>
      </c>
      <c r="D72" s="697" t="s">
        <v>1247</v>
      </c>
      <c r="E72" s="698" t="s">
        <v>832</v>
      </c>
      <c r="F72" s="696" t="s">
        <v>826</v>
      </c>
      <c r="G72" s="696" t="s">
        <v>974</v>
      </c>
      <c r="H72" s="696" t="s">
        <v>512</v>
      </c>
      <c r="I72" s="696" t="s">
        <v>975</v>
      </c>
      <c r="J72" s="696" t="s">
        <v>976</v>
      </c>
      <c r="K72" s="696" t="s">
        <v>977</v>
      </c>
      <c r="L72" s="699">
        <v>418.67</v>
      </c>
      <c r="M72" s="699">
        <v>837.34</v>
      </c>
      <c r="N72" s="696">
        <v>2</v>
      </c>
      <c r="O72" s="700">
        <v>1</v>
      </c>
      <c r="P72" s="699"/>
      <c r="Q72" s="701">
        <v>0</v>
      </c>
      <c r="R72" s="696"/>
      <c r="S72" s="701">
        <v>0</v>
      </c>
      <c r="T72" s="700"/>
      <c r="U72" s="702">
        <v>0</v>
      </c>
    </row>
    <row r="73" spans="1:21" ht="14.4" customHeight="1" x14ac:dyDescent="0.3">
      <c r="A73" s="695">
        <v>22</v>
      </c>
      <c r="B73" s="696" t="s">
        <v>511</v>
      </c>
      <c r="C73" s="696">
        <v>89301222</v>
      </c>
      <c r="D73" s="697" t="s">
        <v>1247</v>
      </c>
      <c r="E73" s="698" t="s">
        <v>832</v>
      </c>
      <c r="F73" s="696" t="s">
        <v>826</v>
      </c>
      <c r="G73" s="696" t="s">
        <v>978</v>
      </c>
      <c r="H73" s="696" t="s">
        <v>512</v>
      </c>
      <c r="I73" s="696" t="s">
        <v>979</v>
      </c>
      <c r="J73" s="696" t="s">
        <v>980</v>
      </c>
      <c r="K73" s="696" t="s">
        <v>981</v>
      </c>
      <c r="L73" s="699">
        <v>0</v>
      </c>
      <c r="M73" s="699">
        <v>0</v>
      </c>
      <c r="N73" s="696">
        <v>1</v>
      </c>
      <c r="O73" s="700">
        <v>0.5</v>
      </c>
      <c r="P73" s="699">
        <v>0</v>
      </c>
      <c r="Q73" s="701"/>
      <c r="R73" s="696">
        <v>1</v>
      </c>
      <c r="S73" s="701">
        <v>1</v>
      </c>
      <c r="T73" s="700">
        <v>0.5</v>
      </c>
      <c r="U73" s="702">
        <v>1</v>
      </c>
    </row>
    <row r="74" spans="1:21" ht="14.4" customHeight="1" x14ac:dyDescent="0.3">
      <c r="A74" s="695">
        <v>22</v>
      </c>
      <c r="B74" s="696" t="s">
        <v>511</v>
      </c>
      <c r="C74" s="696">
        <v>89301222</v>
      </c>
      <c r="D74" s="697" t="s">
        <v>1247</v>
      </c>
      <c r="E74" s="698" t="s">
        <v>832</v>
      </c>
      <c r="F74" s="696" t="s">
        <v>826</v>
      </c>
      <c r="G74" s="696" t="s">
        <v>982</v>
      </c>
      <c r="H74" s="696" t="s">
        <v>512</v>
      </c>
      <c r="I74" s="696" t="s">
        <v>983</v>
      </c>
      <c r="J74" s="696" t="s">
        <v>984</v>
      </c>
      <c r="K74" s="696" t="s">
        <v>985</v>
      </c>
      <c r="L74" s="699">
        <v>0</v>
      </c>
      <c r="M74" s="699">
        <v>0</v>
      </c>
      <c r="N74" s="696">
        <v>1</v>
      </c>
      <c r="O74" s="700">
        <v>1</v>
      </c>
      <c r="P74" s="699">
        <v>0</v>
      </c>
      <c r="Q74" s="701"/>
      <c r="R74" s="696">
        <v>1</v>
      </c>
      <c r="S74" s="701">
        <v>1</v>
      </c>
      <c r="T74" s="700">
        <v>1</v>
      </c>
      <c r="U74" s="702">
        <v>1</v>
      </c>
    </row>
    <row r="75" spans="1:21" ht="14.4" customHeight="1" x14ac:dyDescent="0.3">
      <c r="A75" s="695">
        <v>22</v>
      </c>
      <c r="B75" s="696" t="s">
        <v>511</v>
      </c>
      <c r="C75" s="696">
        <v>89301222</v>
      </c>
      <c r="D75" s="697" t="s">
        <v>1247</v>
      </c>
      <c r="E75" s="698" t="s">
        <v>832</v>
      </c>
      <c r="F75" s="696" t="s">
        <v>826</v>
      </c>
      <c r="G75" s="696" t="s">
        <v>846</v>
      </c>
      <c r="H75" s="696" t="s">
        <v>512</v>
      </c>
      <c r="I75" s="696" t="s">
        <v>850</v>
      </c>
      <c r="J75" s="696" t="s">
        <v>851</v>
      </c>
      <c r="K75" s="696" t="s">
        <v>852</v>
      </c>
      <c r="L75" s="699">
        <v>0</v>
      </c>
      <c r="M75" s="699">
        <v>0</v>
      </c>
      <c r="N75" s="696">
        <v>2</v>
      </c>
      <c r="O75" s="700">
        <v>2</v>
      </c>
      <c r="P75" s="699"/>
      <c r="Q75" s="701"/>
      <c r="R75" s="696"/>
      <c r="S75" s="701">
        <v>0</v>
      </c>
      <c r="T75" s="700"/>
      <c r="U75" s="702">
        <v>0</v>
      </c>
    </row>
    <row r="76" spans="1:21" ht="14.4" customHeight="1" x14ac:dyDescent="0.3">
      <c r="A76" s="695">
        <v>22</v>
      </c>
      <c r="B76" s="696" t="s">
        <v>511</v>
      </c>
      <c r="C76" s="696">
        <v>89301222</v>
      </c>
      <c r="D76" s="697" t="s">
        <v>1247</v>
      </c>
      <c r="E76" s="698" t="s">
        <v>832</v>
      </c>
      <c r="F76" s="696" t="s">
        <v>826</v>
      </c>
      <c r="G76" s="696" t="s">
        <v>846</v>
      </c>
      <c r="H76" s="696" t="s">
        <v>512</v>
      </c>
      <c r="I76" s="696" t="s">
        <v>986</v>
      </c>
      <c r="J76" s="696" t="s">
        <v>851</v>
      </c>
      <c r="K76" s="696" t="s">
        <v>987</v>
      </c>
      <c r="L76" s="699">
        <v>118.87</v>
      </c>
      <c r="M76" s="699">
        <v>118.87</v>
      </c>
      <c r="N76" s="696">
        <v>1</v>
      </c>
      <c r="O76" s="700">
        <v>1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22</v>
      </c>
      <c r="B77" s="696" t="s">
        <v>511</v>
      </c>
      <c r="C77" s="696">
        <v>89301222</v>
      </c>
      <c r="D77" s="697" t="s">
        <v>1247</v>
      </c>
      <c r="E77" s="698" t="s">
        <v>832</v>
      </c>
      <c r="F77" s="696" t="s">
        <v>826</v>
      </c>
      <c r="G77" s="696" t="s">
        <v>846</v>
      </c>
      <c r="H77" s="696" t="s">
        <v>512</v>
      </c>
      <c r="I77" s="696" t="s">
        <v>988</v>
      </c>
      <c r="J77" s="696" t="s">
        <v>989</v>
      </c>
      <c r="K77" s="696" t="s">
        <v>990</v>
      </c>
      <c r="L77" s="699">
        <v>86.76</v>
      </c>
      <c r="M77" s="699">
        <v>694.08</v>
      </c>
      <c r="N77" s="696">
        <v>8</v>
      </c>
      <c r="O77" s="700">
        <v>6</v>
      </c>
      <c r="P77" s="699">
        <v>260.28000000000003</v>
      </c>
      <c r="Q77" s="701">
        <v>0.375</v>
      </c>
      <c r="R77" s="696">
        <v>3</v>
      </c>
      <c r="S77" s="701">
        <v>0.375</v>
      </c>
      <c r="T77" s="700">
        <v>2</v>
      </c>
      <c r="U77" s="702">
        <v>0.33333333333333331</v>
      </c>
    </row>
    <row r="78" spans="1:21" ht="14.4" customHeight="1" x14ac:dyDescent="0.3">
      <c r="A78" s="695">
        <v>22</v>
      </c>
      <c r="B78" s="696" t="s">
        <v>511</v>
      </c>
      <c r="C78" s="696">
        <v>89301222</v>
      </c>
      <c r="D78" s="697" t="s">
        <v>1247</v>
      </c>
      <c r="E78" s="698" t="s">
        <v>832</v>
      </c>
      <c r="F78" s="696" t="s">
        <v>826</v>
      </c>
      <c r="G78" s="696" t="s">
        <v>846</v>
      </c>
      <c r="H78" s="696" t="s">
        <v>512</v>
      </c>
      <c r="I78" s="696" t="s">
        <v>991</v>
      </c>
      <c r="J78" s="696" t="s">
        <v>656</v>
      </c>
      <c r="K78" s="696" t="s">
        <v>992</v>
      </c>
      <c r="L78" s="699">
        <v>86.76</v>
      </c>
      <c r="M78" s="699">
        <v>86.76</v>
      </c>
      <c r="N78" s="696">
        <v>1</v>
      </c>
      <c r="O78" s="700">
        <v>0.5</v>
      </c>
      <c r="P78" s="699"/>
      <c r="Q78" s="701">
        <v>0</v>
      </c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22</v>
      </c>
      <c r="B79" s="696" t="s">
        <v>511</v>
      </c>
      <c r="C79" s="696">
        <v>89301222</v>
      </c>
      <c r="D79" s="697" t="s">
        <v>1247</v>
      </c>
      <c r="E79" s="698" t="s">
        <v>832</v>
      </c>
      <c r="F79" s="696" t="s">
        <v>826</v>
      </c>
      <c r="G79" s="696" t="s">
        <v>846</v>
      </c>
      <c r="H79" s="696" t="s">
        <v>649</v>
      </c>
      <c r="I79" s="696" t="s">
        <v>993</v>
      </c>
      <c r="J79" s="696" t="s">
        <v>994</v>
      </c>
      <c r="K79" s="696" t="s">
        <v>995</v>
      </c>
      <c r="L79" s="699">
        <v>65.069999999999993</v>
      </c>
      <c r="M79" s="699">
        <v>195.20999999999998</v>
      </c>
      <c r="N79" s="696">
        <v>3</v>
      </c>
      <c r="O79" s="700">
        <v>2</v>
      </c>
      <c r="P79" s="699"/>
      <c r="Q79" s="701">
        <v>0</v>
      </c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22</v>
      </c>
      <c r="B80" s="696" t="s">
        <v>511</v>
      </c>
      <c r="C80" s="696">
        <v>89301222</v>
      </c>
      <c r="D80" s="697" t="s">
        <v>1247</v>
      </c>
      <c r="E80" s="698" t="s">
        <v>832</v>
      </c>
      <c r="F80" s="696" t="s">
        <v>826</v>
      </c>
      <c r="G80" s="696" t="s">
        <v>846</v>
      </c>
      <c r="H80" s="696" t="s">
        <v>649</v>
      </c>
      <c r="I80" s="696" t="s">
        <v>853</v>
      </c>
      <c r="J80" s="696" t="s">
        <v>854</v>
      </c>
      <c r="K80" s="696" t="s">
        <v>855</v>
      </c>
      <c r="L80" s="699">
        <v>108.46</v>
      </c>
      <c r="M80" s="699">
        <v>759.22</v>
      </c>
      <c r="N80" s="696">
        <v>7</v>
      </c>
      <c r="O80" s="700">
        <v>5.5</v>
      </c>
      <c r="P80" s="699">
        <v>108.46</v>
      </c>
      <c r="Q80" s="701">
        <v>0.14285714285714285</v>
      </c>
      <c r="R80" s="696">
        <v>1</v>
      </c>
      <c r="S80" s="701">
        <v>0.14285714285714285</v>
      </c>
      <c r="T80" s="700">
        <v>1</v>
      </c>
      <c r="U80" s="702">
        <v>0.18181818181818182</v>
      </c>
    </row>
    <row r="81" spans="1:21" ht="14.4" customHeight="1" x14ac:dyDescent="0.3">
      <c r="A81" s="695">
        <v>22</v>
      </c>
      <c r="B81" s="696" t="s">
        <v>511</v>
      </c>
      <c r="C81" s="696">
        <v>89301222</v>
      </c>
      <c r="D81" s="697" t="s">
        <v>1247</v>
      </c>
      <c r="E81" s="698" t="s">
        <v>832</v>
      </c>
      <c r="F81" s="696" t="s">
        <v>826</v>
      </c>
      <c r="G81" s="696" t="s">
        <v>846</v>
      </c>
      <c r="H81" s="696" t="s">
        <v>512</v>
      </c>
      <c r="I81" s="696" t="s">
        <v>896</v>
      </c>
      <c r="J81" s="696" t="s">
        <v>897</v>
      </c>
      <c r="K81" s="696" t="s">
        <v>898</v>
      </c>
      <c r="L81" s="699">
        <v>65.069999999999993</v>
      </c>
      <c r="M81" s="699">
        <v>195.20999999999998</v>
      </c>
      <c r="N81" s="696">
        <v>3</v>
      </c>
      <c r="O81" s="700">
        <v>1.5</v>
      </c>
      <c r="P81" s="699"/>
      <c r="Q81" s="701">
        <v>0</v>
      </c>
      <c r="R81" s="696"/>
      <c r="S81" s="701">
        <v>0</v>
      </c>
      <c r="T81" s="700"/>
      <c r="U81" s="702">
        <v>0</v>
      </c>
    </row>
    <row r="82" spans="1:21" ht="14.4" customHeight="1" x14ac:dyDescent="0.3">
      <c r="A82" s="695">
        <v>22</v>
      </c>
      <c r="B82" s="696" t="s">
        <v>511</v>
      </c>
      <c r="C82" s="696">
        <v>89301222</v>
      </c>
      <c r="D82" s="697" t="s">
        <v>1247</v>
      </c>
      <c r="E82" s="698" t="s">
        <v>832</v>
      </c>
      <c r="F82" s="696" t="s">
        <v>826</v>
      </c>
      <c r="G82" s="696" t="s">
        <v>846</v>
      </c>
      <c r="H82" s="696" t="s">
        <v>512</v>
      </c>
      <c r="I82" s="696" t="s">
        <v>590</v>
      </c>
      <c r="J82" s="696" t="s">
        <v>856</v>
      </c>
      <c r="K82" s="696" t="s">
        <v>857</v>
      </c>
      <c r="L82" s="699">
        <v>108.46</v>
      </c>
      <c r="M82" s="699">
        <v>216.92</v>
      </c>
      <c r="N82" s="696">
        <v>2</v>
      </c>
      <c r="O82" s="700">
        <v>1.5</v>
      </c>
      <c r="P82" s="699">
        <v>216.92</v>
      </c>
      <c r="Q82" s="701">
        <v>1</v>
      </c>
      <c r="R82" s="696">
        <v>2</v>
      </c>
      <c r="S82" s="701">
        <v>1</v>
      </c>
      <c r="T82" s="700">
        <v>1.5</v>
      </c>
      <c r="U82" s="702">
        <v>1</v>
      </c>
    </row>
    <row r="83" spans="1:21" ht="14.4" customHeight="1" x14ac:dyDescent="0.3">
      <c r="A83" s="695">
        <v>22</v>
      </c>
      <c r="B83" s="696" t="s">
        <v>511</v>
      </c>
      <c r="C83" s="696">
        <v>89301222</v>
      </c>
      <c r="D83" s="697" t="s">
        <v>1247</v>
      </c>
      <c r="E83" s="698" t="s">
        <v>832</v>
      </c>
      <c r="F83" s="696" t="s">
        <v>826</v>
      </c>
      <c r="G83" s="696" t="s">
        <v>846</v>
      </c>
      <c r="H83" s="696" t="s">
        <v>649</v>
      </c>
      <c r="I83" s="696" t="s">
        <v>858</v>
      </c>
      <c r="J83" s="696" t="s">
        <v>859</v>
      </c>
      <c r="K83" s="696" t="s">
        <v>860</v>
      </c>
      <c r="L83" s="699">
        <v>130.15</v>
      </c>
      <c r="M83" s="699">
        <v>6897.9499999999989</v>
      </c>
      <c r="N83" s="696">
        <v>53</v>
      </c>
      <c r="O83" s="700">
        <v>33.5</v>
      </c>
      <c r="P83" s="699">
        <v>1691.9500000000003</v>
      </c>
      <c r="Q83" s="701">
        <v>0.24528301886792461</v>
      </c>
      <c r="R83" s="696">
        <v>13</v>
      </c>
      <c r="S83" s="701">
        <v>0.24528301886792453</v>
      </c>
      <c r="T83" s="700">
        <v>6</v>
      </c>
      <c r="U83" s="702">
        <v>0.17910447761194029</v>
      </c>
    </row>
    <row r="84" spans="1:21" ht="14.4" customHeight="1" x14ac:dyDescent="0.3">
      <c r="A84" s="695">
        <v>22</v>
      </c>
      <c r="B84" s="696" t="s">
        <v>511</v>
      </c>
      <c r="C84" s="696">
        <v>89301222</v>
      </c>
      <c r="D84" s="697" t="s">
        <v>1247</v>
      </c>
      <c r="E84" s="698" t="s">
        <v>832</v>
      </c>
      <c r="F84" s="696" t="s">
        <v>826</v>
      </c>
      <c r="G84" s="696" t="s">
        <v>846</v>
      </c>
      <c r="H84" s="696" t="s">
        <v>649</v>
      </c>
      <c r="I84" s="696" t="s">
        <v>996</v>
      </c>
      <c r="J84" s="696" t="s">
        <v>536</v>
      </c>
      <c r="K84" s="696" t="s">
        <v>997</v>
      </c>
      <c r="L84" s="699">
        <v>50.57</v>
      </c>
      <c r="M84" s="699">
        <v>101.14</v>
      </c>
      <c r="N84" s="696">
        <v>2</v>
      </c>
      <c r="O84" s="700">
        <v>1.5</v>
      </c>
      <c r="P84" s="699"/>
      <c r="Q84" s="701">
        <v>0</v>
      </c>
      <c r="R84" s="696"/>
      <c r="S84" s="701">
        <v>0</v>
      </c>
      <c r="T84" s="700"/>
      <c r="U84" s="702">
        <v>0</v>
      </c>
    </row>
    <row r="85" spans="1:21" ht="14.4" customHeight="1" x14ac:dyDescent="0.3">
      <c r="A85" s="695">
        <v>22</v>
      </c>
      <c r="B85" s="696" t="s">
        <v>511</v>
      </c>
      <c r="C85" s="696">
        <v>89301222</v>
      </c>
      <c r="D85" s="697" t="s">
        <v>1247</v>
      </c>
      <c r="E85" s="698" t="s">
        <v>832</v>
      </c>
      <c r="F85" s="696" t="s">
        <v>826</v>
      </c>
      <c r="G85" s="696" t="s">
        <v>846</v>
      </c>
      <c r="H85" s="696" t="s">
        <v>512</v>
      </c>
      <c r="I85" s="696" t="s">
        <v>861</v>
      </c>
      <c r="J85" s="696" t="s">
        <v>656</v>
      </c>
      <c r="K85" s="696" t="s">
        <v>862</v>
      </c>
      <c r="L85" s="699">
        <v>0</v>
      </c>
      <c r="M85" s="699">
        <v>0</v>
      </c>
      <c r="N85" s="696">
        <v>1</v>
      </c>
      <c r="O85" s="700">
        <v>0.5</v>
      </c>
      <c r="P85" s="699">
        <v>0</v>
      </c>
      <c r="Q85" s="701"/>
      <c r="R85" s="696">
        <v>1</v>
      </c>
      <c r="S85" s="701">
        <v>1</v>
      </c>
      <c r="T85" s="700">
        <v>0.5</v>
      </c>
      <c r="U85" s="702">
        <v>1</v>
      </c>
    </row>
    <row r="86" spans="1:21" ht="14.4" customHeight="1" x14ac:dyDescent="0.3">
      <c r="A86" s="695">
        <v>22</v>
      </c>
      <c r="B86" s="696" t="s">
        <v>511</v>
      </c>
      <c r="C86" s="696">
        <v>89301222</v>
      </c>
      <c r="D86" s="697" t="s">
        <v>1247</v>
      </c>
      <c r="E86" s="698" t="s">
        <v>832</v>
      </c>
      <c r="F86" s="696" t="s">
        <v>826</v>
      </c>
      <c r="G86" s="696" t="s">
        <v>846</v>
      </c>
      <c r="H86" s="696" t="s">
        <v>649</v>
      </c>
      <c r="I86" s="696" t="s">
        <v>655</v>
      </c>
      <c r="J86" s="696" t="s">
        <v>656</v>
      </c>
      <c r="K86" s="696" t="s">
        <v>814</v>
      </c>
      <c r="L86" s="699">
        <v>86.76</v>
      </c>
      <c r="M86" s="699">
        <v>4338.0000000000018</v>
      </c>
      <c r="N86" s="696">
        <v>50</v>
      </c>
      <c r="O86" s="700">
        <v>33</v>
      </c>
      <c r="P86" s="699">
        <v>1388.16</v>
      </c>
      <c r="Q86" s="701">
        <v>0.3199999999999999</v>
      </c>
      <c r="R86" s="696">
        <v>16</v>
      </c>
      <c r="S86" s="701">
        <v>0.32</v>
      </c>
      <c r="T86" s="700">
        <v>10</v>
      </c>
      <c r="U86" s="702">
        <v>0.30303030303030304</v>
      </c>
    </row>
    <row r="87" spans="1:21" ht="14.4" customHeight="1" x14ac:dyDescent="0.3">
      <c r="A87" s="695">
        <v>22</v>
      </c>
      <c r="B87" s="696" t="s">
        <v>511</v>
      </c>
      <c r="C87" s="696">
        <v>89301222</v>
      </c>
      <c r="D87" s="697" t="s">
        <v>1247</v>
      </c>
      <c r="E87" s="698" t="s">
        <v>832</v>
      </c>
      <c r="F87" s="696" t="s">
        <v>826</v>
      </c>
      <c r="G87" s="696" t="s">
        <v>846</v>
      </c>
      <c r="H87" s="696" t="s">
        <v>512</v>
      </c>
      <c r="I87" s="696" t="s">
        <v>863</v>
      </c>
      <c r="J87" s="696" t="s">
        <v>864</v>
      </c>
      <c r="K87" s="696" t="s">
        <v>860</v>
      </c>
      <c r="L87" s="699">
        <v>130.15</v>
      </c>
      <c r="M87" s="699">
        <v>911.05</v>
      </c>
      <c r="N87" s="696">
        <v>7</v>
      </c>
      <c r="O87" s="700">
        <v>5</v>
      </c>
      <c r="P87" s="699">
        <v>130.15</v>
      </c>
      <c r="Q87" s="701">
        <v>0.14285714285714288</v>
      </c>
      <c r="R87" s="696">
        <v>1</v>
      </c>
      <c r="S87" s="701">
        <v>0.14285714285714285</v>
      </c>
      <c r="T87" s="700">
        <v>0.5</v>
      </c>
      <c r="U87" s="702">
        <v>0.1</v>
      </c>
    </row>
    <row r="88" spans="1:21" ht="14.4" customHeight="1" x14ac:dyDescent="0.3">
      <c r="A88" s="695">
        <v>22</v>
      </c>
      <c r="B88" s="696" t="s">
        <v>511</v>
      </c>
      <c r="C88" s="696">
        <v>89301222</v>
      </c>
      <c r="D88" s="697" t="s">
        <v>1247</v>
      </c>
      <c r="E88" s="698" t="s">
        <v>832</v>
      </c>
      <c r="F88" s="696" t="s">
        <v>826</v>
      </c>
      <c r="G88" s="696" t="s">
        <v>846</v>
      </c>
      <c r="H88" s="696" t="s">
        <v>512</v>
      </c>
      <c r="I88" s="696" t="s">
        <v>598</v>
      </c>
      <c r="J88" s="696" t="s">
        <v>865</v>
      </c>
      <c r="K88" s="696" t="s">
        <v>866</v>
      </c>
      <c r="L88" s="699">
        <v>86.76</v>
      </c>
      <c r="M88" s="699">
        <v>1388.16</v>
      </c>
      <c r="N88" s="696">
        <v>16</v>
      </c>
      <c r="O88" s="700">
        <v>12</v>
      </c>
      <c r="P88" s="699">
        <v>347.04</v>
      </c>
      <c r="Q88" s="701">
        <v>0.25</v>
      </c>
      <c r="R88" s="696">
        <v>4</v>
      </c>
      <c r="S88" s="701">
        <v>0.25</v>
      </c>
      <c r="T88" s="700">
        <v>3</v>
      </c>
      <c r="U88" s="702">
        <v>0.25</v>
      </c>
    </row>
    <row r="89" spans="1:21" ht="14.4" customHeight="1" x14ac:dyDescent="0.3">
      <c r="A89" s="695">
        <v>22</v>
      </c>
      <c r="B89" s="696" t="s">
        <v>511</v>
      </c>
      <c r="C89" s="696">
        <v>89301222</v>
      </c>
      <c r="D89" s="697" t="s">
        <v>1247</v>
      </c>
      <c r="E89" s="698" t="s">
        <v>832</v>
      </c>
      <c r="F89" s="696" t="s">
        <v>826</v>
      </c>
      <c r="G89" s="696" t="s">
        <v>846</v>
      </c>
      <c r="H89" s="696" t="s">
        <v>512</v>
      </c>
      <c r="I89" s="696" t="s">
        <v>867</v>
      </c>
      <c r="J89" s="696" t="s">
        <v>859</v>
      </c>
      <c r="K89" s="696" t="s">
        <v>868</v>
      </c>
      <c r="L89" s="699">
        <v>0</v>
      </c>
      <c r="M89" s="699">
        <v>0</v>
      </c>
      <c r="N89" s="696">
        <v>1</v>
      </c>
      <c r="O89" s="700">
        <v>0.5</v>
      </c>
      <c r="P89" s="699">
        <v>0</v>
      </c>
      <c r="Q89" s="701"/>
      <c r="R89" s="696">
        <v>1</v>
      </c>
      <c r="S89" s="701">
        <v>1</v>
      </c>
      <c r="T89" s="700">
        <v>0.5</v>
      </c>
      <c r="U89" s="702">
        <v>1</v>
      </c>
    </row>
    <row r="90" spans="1:21" ht="14.4" customHeight="1" x14ac:dyDescent="0.3">
      <c r="A90" s="695">
        <v>22</v>
      </c>
      <c r="B90" s="696" t="s">
        <v>511</v>
      </c>
      <c r="C90" s="696">
        <v>89301222</v>
      </c>
      <c r="D90" s="697" t="s">
        <v>1247</v>
      </c>
      <c r="E90" s="698" t="s">
        <v>832</v>
      </c>
      <c r="F90" s="696" t="s">
        <v>826</v>
      </c>
      <c r="G90" s="696" t="s">
        <v>846</v>
      </c>
      <c r="H90" s="696" t="s">
        <v>512</v>
      </c>
      <c r="I90" s="696" t="s">
        <v>869</v>
      </c>
      <c r="J90" s="696" t="s">
        <v>864</v>
      </c>
      <c r="K90" s="696" t="s">
        <v>868</v>
      </c>
      <c r="L90" s="699">
        <v>0</v>
      </c>
      <c r="M90" s="699">
        <v>0</v>
      </c>
      <c r="N90" s="696">
        <v>1</v>
      </c>
      <c r="O90" s="700">
        <v>1</v>
      </c>
      <c r="P90" s="699"/>
      <c r="Q90" s="701"/>
      <c r="R90" s="696"/>
      <c r="S90" s="701">
        <v>0</v>
      </c>
      <c r="T90" s="700"/>
      <c r="U90" s="702">
        <v>0</v>
      </c>
    </row>
    <row r="91" spans="1:21" ht="14.4" customHeight="1" x14ac:dyDescent="0.3">
      <c r="A91" s="695">
        <v>22</v>
      </c>
      <c r="B91" s="696" t="s">
        <v>511</v>
      </c>
      <c r="C91" s="696">
        <v>89301222</v>
      </c>
      <c r="D91" s="697" t="s">
        <v>1247</v>
      </c>
      <c r="E91" s="698" t="s">
        <v>832</v>
      </c>
      <c r="F91" s="696" t="s">
        <v>826</v>
      </c>
      <c r="G91" s="696" t="s">
        <v>998</v>
      </c>
      <c r="H91" s="696" t="s">
        <v>512</v>
      </c>
      <c r="I91" s="696" t="s">
        <v>999</v>
      </c>
      <c r="J91" s="696" t="s">
        <v>1000</v>
      </c>
      <c r="K91" s="696" t="s">
        <v>1001</v>
      </c>
      <c r="L91" s="699">
        <v>60.02</v>
      </c>
      <c r="M91" s="699">
        <v>60.02</v>
      </c>
      <c r="N91" s="696">
        <v>1</v>
      </c>
      <c r="O91" s="700">
        <v>0.5</v>
      </c>
      <c r="P91" s="699"/>
      <c r="Q91" s="701">
        <v>0</v>
      </c>
      <c r="R91" s="696"/>
      <c r="S91" s="701">
        <v>0</v>
      </c>
      <c r="T91" s="700"/>
      <c r="U91" s="702">
        <v>0</v>
      </c>
    </row>
    <row r="92" spans="1:21" ht="14.4" customHeight="1" x14ac:dyDescent="0.3">
      <c r="A92" s="695">
        <v>22</v>
      </c>
      <c r="B92" s="696" t="s">
        <v>511</v>
      </c>
      <c r="C92" s="696">
        <v>89301222</v>
      </c>
      <c r="D92" s="697" t="s">
        <v>1247</v>
      </c>
      <c r="E92" s="698" t="s">
        <v>832</v>
      </c>
      <c r="F92" s="696" t="s">
        <v>826</v>
      </c>
      <c r="G92" s="696" t="s">
        <v>998</v>
      </c>
      <c r="H92" s="696" t="s">
        <v>512</v>
      </c>
      <c r="I92" s="696" t="s">
        <v>1002</v>
      </c>
      <c r="J92" s="696" t="s">
        <v>1003</v>
      </c>
      <c r="K92" s="696" t="s">
        <v>1004</v>
      </c>
      <c r="L92" s="699">
        <v>149.62</v>
      </c>
      <c r="M92" s="699">
        <v>299.24</v>
      </c>
      <c r="N92" s="696">
        <v>2</v>
      </c>
      <c r="O92" s="700">
        <v>1.5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22</v>
      </c>
      <c r="B93" s="696" t="s">
        <v>511</v>
      </c>
      <c r="C93" s="696">
        <v>89301222</v>
      </c>
      <c r="D93" s="697" t="s">
        <v>1247</v>
      </c>
      <c r="E93" s="698" t="s">
        <v>832</v>
      </c>
      <c r="F93" s="696" t="s">
        <v>826</v>
      </c>
      <c r="G93" s="696" t="s">
        <v>870</v>
      </c>
      <c r="H93" s="696" t="s">
        <v>512</v>
      </c>
      <c r="I93" s="696" t="s">
        <v>914</v>
      </c>
      <c r="J93" s="696" t="s">
        <v>875</v>
      </c>
      <c r="K93" s="696" t="s">
        <v>566</v>
      </c>
      <c r="L93" s="699">
        <v>97.97</v>
      </c>
      <c r="M93" s="699">
        <v>195.94</v>
      </c>
      <c r="N93" s="696">
        <v>2</v>
      </c>
      <c r="O93" s="700">
        <v>1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22</v>
      </c>
      <c r="B94" s="696" t="s">
        <v>511</v>
      </c>
      <c r="C94" s="696">
        <v>89301222</v>
      </c>
      <c r="D94" s="697" t="s">
        <v>1247</v>
      </c>
      <c r="E94" s="698" t="s">
        <v>832</v>
      </c>
      <c r="F94" s="696" t="s">
        <v>826</v>
      </c>
      <c r="G94" s="696" t="s">
        <v>1005</v>
      </c>
      <c r="H94" s="696" t="s">
        <v>512</v>
      </c>
      <c r="I94" s="696" t="s">
        <v>1006</v>
      </c>
      <c r="J94" s="696" t="s">
        <v>1007</v>
      </c>
      <c r="K94" s="696" t="s">
        <v>951</v>
      </c>
      <c r="L94" s="699">
        <v>202.25</v>
      </c>
      <c r="M94" s="699">
        <v>202.25</v>
      </c>
      <c r="N94" s="696">
        <v>1</v>
      </c>
      <c r="O94" s="700">
        <v>1</v>
      </c>
      <c r="P94" s="699"/>
      <c r="Q94" s="701">
        <v>0</v>
      </c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22</v>
      </c>
      <c r="B95" s="696" t="s">
        <v>511</v>
      </c>
      <c r="C95" s="696">
        <v>89301222</v>
      </c>
      <c r="D95" s="697" t="s">
        <v>1247</v>
      </c>
      <c r="E95" s="698" t="s">
        <v>832</v>
      </c>
      <c r="F95" s="696" t="s">
        <v>826</v>
      </c>
      <c r="G95" s="696" t="s">
        <v>1008</v>
      </c>
      <c r="H95" s="696" t="s">
        <v>512</v>
      </c>
      <c r="I95" s="696" t="s">
        <v>1009</v>
      </c>
      <c r="J95" s="696" t="s">
        <v>1010</v>
      </c>
      <c r="K95" s="696" t="s">
        <v>1011</v>
      </c>
      <c r="L95" s="699">
        <v>305.08</v>
      </c>
      <c r="M95" s="699">
        <v>305.08</v>
      </c>
      <c r="N95" s="696">
        <v>1</v>
      </c>
      <c r="O95" s="700">
        <v>0.5</v>
      </c>
      <c r="P95" s="699">
        <v>305.08</v>
      </c>
      <c r="Q95" s="701">
        <v>1</v>
      </c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22</v>
      </c>
      <c r="B96" s="696" t="s">
        <v>511</v>
      </c>
      <c r="C96" s="696">
        <v>89301222</v>
      </c>
      <c r="D96" s="697" t="s">
        <v>1247</v>
      </c>
      <c r="E96" s="698" t="s">
        <v>832</v>
      </c>
      <c r="F96" s="696" t="s">
        <v>826</v>
      </c>
      <c r="G96" s="696" t="s">
        <v>1012</v>
      </c>
      <c r="H96" s="696" t="s">
        <v>512</v>
      </c>
      <c r="I96" s="696" t="s">
        <v>1013</v>
      </c>
      <c r="J96" s="696" t="s">
        <v>1014</v>
      </c>
      <c r="K96" s="696" t="s">
        <v>1015</v>
      </c>
      <c r="L96" s="699">
        <v>0</v>
      </c>
      <c r="M96" s="699">
        <v>0</v>
      </c>
      <c r="N96" s="696">
        <v>1</v>
      </c>
      <c r="O96" s="700">
        <v>1</v>
      </c>
      <c r="P96" s="699">
        <v>0</v>
      </c>
      <c r="Q96" s="701"/>
      <c r="R96" s="696">
        <v>1</v>
      </c>
      <c r="S96" s="701">
        <v>1</v>
      </c>
      <c r="T96" s="700">
        <v>1</v>
      </c>
      <c r="U96" s="702">
        <v>1</v>
      </c>
    </row>
    <row r="97" spans="1:21" ht="14.4" customHeight="1" x14ac:dyDescent="0.3">
      <c r="A97" s="695">
        <v>22</v>
      </c>
      <c r="B97" s="696" t="s">
        <v>511</v>
      </c>
      <c r="C97" s="696">
        <v>89301222</v>
      </c>
      <c r="D97" s="697" t="s">
        <v>1247</v>
      </c>
      <c r="E97" s="698" t="s">
        <v>832</v>
      </c>
      <c r="F97" s="696" t="s">
        <v>826</v>
      </c>
      <c r="G97" s="696" t="s">
        <v>1016</v>
      </c>
      <c r="H97" s="696" t="s">
        <v>649</v>
      </c>
      <c r="I97" s="696" t="s">
        <v>1017</v>
      </c>
      <c r="J97" s="696" t="s">
        <v>1018</v>
      </c>
      <c r="K97" s="696" t="s">
        <v>1019</v>
      </c>
      <c r="L97" s="699">
        <v>67.42</v>
      </c>
      <c r="M97" s="699">
        <v>67.42</v>
      </c>
      <c r="N97" s="696">
        <v>1</v>
      </c>
      <c r="O97" s="700">
        <v>0.5</v>
      </c>
      <c r="P97" s="699">
        <v>67.42</v>
      </c>
      <c r="Q97" s="701">
        <v>1</v>
      </c>
      <c r="R97" s="696">
        <v>1</v>
      </c>
      <c r="S97" s="701">
        <v>1</v>
      </c>
      <c r="T97" s="700">
        <v>0.5</v>
      </c>
      <c r="U97" s="702">
        <v>1</v>
      </c>
    </row>
    <row r="98" spans="1:21" ht="14.4" customHeight="1" x14ac:dyDescent="0.3">
      <c r="A98" s="695">
        <v>22</v>
      </c>
      <c r="B98" s="696" t="s">
        <v>511</v>
      </c>
      <c r="C98" s="696">
        <v>89301222</v>
      </c>
      <c r="D98" s="697" t="s">
        <v>1247</v>
      </c>
      <c r="E98" s="698" t="s">
        <v>832</v>
      </c>
      <c r="F98" s="696" t="s">
        <v>826</v>
      </c>
      <c r="G98" s="696" t="s">
        <v>1020</v>
      </c>
      <c r="H98" s="696" t="s">
        <v>512</v>
      </c>
      <c r="I98" s="696" t="s">
        <v>1021</v>
      </c>
      <c r="J98" s="696" t="s">
        <v>1022</v>
      </c>
      <c r="K98" s="696" t="s">
        <v>1023</v>
      </c>
      <c r="L98" s="699">
        <v>330.74</v>
      </c>
      <c r="M98" s="699">
        <v>330.74</v>
      </c>
      <c r="N98" s="696">
        <v>1</v>
      </c>
      <c r="O98" s="700">
        <v>1</v>
      </c>
      <c r="P98" s="699"/>
      <c r="Q98" s="701">
        <v>0</v>
      </c>
      <c r="R98" s="696"/>
      <c r="S98" s="701">
        <v>0</v>
      </c>
      <c r="T98" s="700"/>
      <c r="U98" s="702">
        <v>0</v>
      </c>
    </row>
    <row r="99" spans="1:21" ht="14.4" customHeight="1" x14ac:dyDescent="0.3">
      <c r="A99" s="695">
        <v>22</v>
      </c>
      <c r="B99" s="696" t="s">
        <v>511</v>
      </c>
      <c r="C99" s="696">
        <v>89301222</v>
      </c>
      <c r="D99" s="697" t="s">
        <v>1247</v>
      </c>
      <c r="E99" s="698" t="s">
        <v>832</v>
      </c>
      <c r="F99" s="696" t="s">
        <v>826</v>
      </c>
      <c r="G99" s="696" t="s">
        <v>1020</v>
      </c>
      <c r="H99" s="696" t="s">
        <v>512</v>
      </c>
      <c r="I99" s="696" t="s">
        <v>1024</v>
      </c>
      <c r="J99" s="696" t="s">
        <v>1022</v>
      </c>
      <c r="K99" s="696" t="s">
        <v>1025</v>
      </c>
      <c r="L99" s="699">
        <v>110.25</v>
      </c>
      <c r="M99" s="699">
        <v>220.5</v>
      </c>
      <c r="N99" s="696">
        <v>2</v>
      </c>
      <c r="O99" s="700">
        <v>1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22</v>
      </c>
      <c r="B100" s="696" t="s">
        <v>511</v>
      </c>
      <c r="C100" s="696">
        <v>89301222</v>
      </c>
      <c r="D100" s="697" t="s">
        <v>1247</v>
      </c>
      <c r="E100" s="698" t="s">
        <v>832</v>
      </c>
      <c r="F100" s="696" t="s">
        <v>826</v>
      </c>
      <c r="G100" s="696" t="s">
        <v>1026</v>
      </c>
      <c r="H100" s="696" t="s">
        <v>512</v>
      </c>
      <c r="I100" s="696" t="s">
        <v>1027</v>
      </c>
      <c r="J100" s="696" t="s">
        <v>1028</v>
      </c>
      <c r="K100" s="696" t="s">
        <v>1029</v>
      </c>
      <c r="L100" s="699">
        <v>0</v>
      </c>
      <c r="M100" s="699">
        <v>0</v>
      </c>
      <c r="N100" s="696">
        <v>1</v>
      </c>
      <c r="O100" s="700">
        <v>1</v>
      </c>
      <c r="P100" s="699"/>
      <c r="Q100" s="701"/>
      <c r="R100" s="696"/>
      <c r="S100" s="701">
        <v>0</v>
      </c>
      <c r="T100" s="700"/>
      <c r="U100" s="702">
        <v>0</v>
      </c>
    </row>
    <row r="101" spans="1:21" ht="14.4" customHeight="1" x14ac:dyDescent="0.3">
      <c r="A101" s="695">
        <v>22</v>
      </c>
      <c r="B101" s="696" t="s">
        <v>511</v>
      </c>
      <c r="C101" s="696">
        <v>89301222</v>
      </c>
      <c r="D101" s="697" t="s">
        <v>1247</v>
      </c>
      <c r="E101" s="698" t="s">
        <v>832</v>
      </c>
      <c r="F101" s="696" t="s">
        <v>826</v>
      </c>
      <c r="G101" s="696" t="s">
        <v>1030</v>
      </c>
      <c r="H101" s="696" t="s">
        <v>512</v>
      </c>
      <c r="I101" s="696" t="s">
        <v>1031</v>
      </c>
      <c r="J101" s="696" t="s">
        <v>1032</v>
      </c>
      <c r="K101" s="696" t="s">
        <v>1033</v>
      </c>
      <c r="L101" s="699">
        <v>190.98</v>
      </c>
      <c r="M101" s="699">
        <v>190.98</v>
      </c>
      <c r="N101" s="696">
        <v>1</v>
      </c>
      <c r="O101" s="700">
        <v>0.5</v>
      </c>
      <c r="P101" s="699"/>
      <c r="Q101" s="701">
        <v>0</v>
      </c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22</v>
      </c>
      <c r="B102" s="696" t="s">
        <v>511</v>
      </c>
      <c r="C102" s="696">
        <v>89301222</v>
      </c>
      <c r="D102" s="697" t="s">
        <v>1247</v>
      </c>
      <c r="E102" s="698" t="s">
        <v>832</v>
      </c>
      <c r="F102" s="696" t="s">
        <v>826</v>
      </c>
      <c r="G102" s="696" t="s">
        <v>1030</v>
      </c>
      <c r="H102" s="696" t="s">
        <v>512</v>
      </c>
      <c r="I102" s="696" t="s">
        <v>1034</v>
      </c>
      <c r="J102" s="696" t="s">
        <v>1032</v>
      </c>
      <c r="K102" s="696" t="s">
        <v>1035</v>
      </c>
      <c r="L102" s="699">
        <v>0</v>
      </c>
      <c r="M102" s="699">
        <v>0</v>
      </c>
      <c r="N102" s="696">
        <v>1</v>
      </c>
      <c r="O102" s="700">
        <v>1</v>
      </c>
      <c r="P102" s="699"/>
      <c r="Q102" s="701"/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22</v>
      </c>
      <c r="B103" s="696" t="s">
        <v>511</v>
      </c>
      <c r="C103" s="696">
        <v>89301222</v>
      </c>
      <c r="D103" s="697" t="s">
        <v>1247</v>
      </c>
      <c r="E103" s="698" t="s">
        <v>832</v>
      </c>
      <c r="F103" s="696" t="s">
        <v>826</v>
      </c>
      <c r="G103" s="696" t="s">
        <v>1036</v>
      </c>
      <c r="H103" s="696" t="s">
        <v>512</v>
      </c>
      <c r="I103" s="696" t="s">
        <v>1037</v>
      </c>
      <c r="J103" s="696" t="s">
        <v>1038</v>
      </c>
      <c r="K103" s="696" t="s">
        <v>1039</v>
      </c>
      <c r="L103" s="699">
        <v>0</v>
      </c>
      <c r="M103" s="699">
        <v>0</v>
      </c>
      <c r="N103" s="696">
        <v>1</v>
      </c>
      <c r="O103" s="700">
        <v>1</v>
      </c>
      <c r="P103" s="699"/>
      <c r="Q103" s="701"/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22</v>
      </c>
      <c r="B104" s="696" t="s">
        <v>511</v>
      </c>
      <c r="C104" s="696">
        <v>89301222</v>
      </c>
      <c r="D104" s="697" t="s">
        <v>1247</v>
      </c>
      <c r="E104" s="698" t="s">
        <v>832</v>
      </c>
      <c r="F104" s="696" t="s">
        <v>826</v>
      </c>
      <c r="G104" s="696" t="s">
        <v>1040</v>
      </c>
      <c r="H104" s="696" t="s">
        <v>512</v>
      </c>
      <c r="I104" s="696" t="s">
        <v>1041</v>
      </c>
      <c r="J104" s="696" t="s">
        <v>1042</v>
      </c>
      <c r="K104" s="696" t="s">
        <v>1043</v>
      </c>
      <c r="L104" s="699">
        <v>0</v>
      </c>
      <c r="M104" s="699">
        <v>0</v>
      </c>
      <c r="N104" s="696">
        <v>2</v>
      </c>
      <c r="O104" s="700">
        <v>0.5</v>
      </c>
      <c r="P104" s="699"/>
      <c r="Q104" s="701"/>
      <c r="R104" s="696"/>
      <c r="S104" s="701">
        <v>0</v>
      </c>
      <c r="T104" s="700"/>
      <c r="U104" s="702">
        <v>0</v>
      </c>
    </row>
    <row r="105" spans="1:21" ht="14.4" customHeight="1" x14ac:dyDescent="0.3">
      <c r="A105" s="695">
        <v>22</v>
      </c>
      <c r="B105" s="696" t="s">
        <v>511</v>
      </c>
      <c r="C105" s="696">
        <v>89301222</v>
      </c>
      <c r="D105" s="697" t="s">
        <v>1247</v>
      </c>
      <c r="E105" s="698" t="s">
        <v>832</v>
      </c>
      <c r="F105" s="696" t="s">
        <v>826</v>
      </c>
      <c r="G105" s="696" t="s">
        <v>915</v>
      </c>
      <c r="H105" s="696" t="s">
        <v>512</v>
      </c>
      <c r="I105" s="696" t="s">
        <v>1044</v>
      </c>
      <c r="J105" s="696" t="s">
        <v>1045</v>
      </c>
      <c r="K105" s="696" t="s">
        <v>1011</v>
      </c>
      <c r="L105" s="699">
        <v>286.63</v>
      </c>
      <c r="M105" s="699">
        <v>286.63</v>
      </c>
      <c r="N105" s="696">
        <v>1</v>
      </c>
      <c r="O105" s="700">
        <v>1</v>
      </c>
      <c r="P105" s="699">
        <v>286.63</v>
      </c>
      <c r="Q105" s="701">
        <v>1</v>
      </c>
      <c r="R105" s="696">
        <v>1</v>
      </c>
      <c r="S105" s="701">
        <v>1</v>
      </c>
      <c r="T105" s="700">
        <v>1</v>
      </c>
      <c r="U105" s="702">
        <v>1</v>
      </c>
    </row>
    <row r="106" spans="1:21" ht="14.4" customHeight="1" x14ac:dyDescent="0.3">
      <c r="A106" s="695">
        <v>22</v>
      </c>
      <c r="B106" s="696" t="s">
        <v>511</v>
      </c>
      <c r="C106" s="696">
        <v>89301222</v>
      </c>
      <c r="D106" s="697" t="s">
        <v>1247</v>
      </c>
      <c r="E106" s="698" t="s">
        <v>832</v>
      </c>
      <c r="F106" s="696" t="s">
        <v>826</v>
      </c>
      <c r="G106" s="696" t="s">
        <v>1046</v>
      </c>
      <c r="H106" s="696" t="s">
        <v>512</v>
      </c>
      <c r="I106" s="696" t="s">
        <v>1047</v>
      </c>
      <c r="J106" s="696" t="s">
        <v>1048</v>
      </c>
      <c r="K106" s="696" t="s">
        <v>577</v>
      </c>
      <c r="L106" s="699">
        <v>0</v>
      </c>
      <c r="M106" s="699">
        <v>0</v>
      </c>
      <c r="N106" s="696">
        <v>2</v>
      </c>
      <c r="O106" s="700">
        <v>1.5</v>
      </c>
      <c r="P106" s="699">
        <v>0</v>
      </c>
      <c r="Q106" s="701"/>
      <c r="R106" s="696">
        <v>1</v>
      </c>
      <c r="S106" s="701">
        <v>0.5</v>
      </c>
      <c r="T106" s="700">
        <v>0.5</v>
      </c>
      <c r="U106" s="702">
        <v>0.33333333333333331</v>
      </c>
    </row>
    <row r="107" spans="1:21" ht="14.4" customHeight="1" x14ac:dyDescent="0.3">
      <c r="A107" s="695">
        <v>22</v>
      </c>
      <c r="B107" s="696" t="s">
        <v>511</v>
      </c>
      <c r="C107" s="696">
        <v>89301222</v>
      </c>
      <c r="D107" s="697" t="s">
        <v>1247</v>
      </c>
      <c r="E107" s="698" t="s">
        <v>832</v>
      </c>
      <c r="F107" s="696" t="s">
        <v>826</v>
      </c>
      <c r="G107" s="696" t="s">
        <v>1046</v>
      </c>
      <c r="H107" s="696" t="s">
        <v>512</v>
      </c>
      <c r="I107" s="696" t="s">
        <v>1049</v>
      </c>
      <c r="J107" s="696" t="s">
        <v>1048</v>
      </c>
      <c r="K107" s="696" t="s">
        <v>580</v>
      </c>
      <c r="L107" s="699">
        <v>0</v>
      </c>
      <c r="M107" s="699">
        <v>0</v>
      </c>
      <c r="N107" s="696">
        <v>7</v>
      </c>
      <c r="O107" s="700">
        <v>6</v>
      </c>
      <c r="P107" s="699"/>
      <c r="Q107" s="701"/>
      <c r="R107" s="696"/>
      <c r="S107" s="701">
        <v>0</v>
      </c>
      <c r="T107" s="700"/>
      <c r="U107" s="702">
        <v>0</v>
      </c>
    </row>
    <row r="108" spans="1:21" ht="14.4" customHeight="1" x14ac:dyDescent="0.3">
      <c r="A108" s="695">
        <v>22</v>
      </c>
      <c r="B108" s="696" t="s">
        <v>511</v>
      </c>
      <c r="C108" s="696">
        <v>89301222</v>
      </c>
      <c r="D108" s="697" t="s">
        <v>1247</v>
      </c>
      <c r="E108" s="698" t="s">
        <v>832</v>
      </c>
      <c r="F108" s="696" t="s">
        <v>826</v>
      </c>
      <c r="G108" s="696" t="s">
        <v>1050</v>
      </c>
      <c r="H108" s="696" t="s">
        <v>512</v>
      </c>
      <c r="I108" s="696" t="s">
        <v>1051</v>
      </c>
      <c r="J108" s="696" t="s">
        <v>1052</v>
      </c>
      <c r="K108" s="696" t="s">
        <v>1053</v>
      </c>
      <c r="L108" s="699">
        <v>0</v>
      </c>
      <c r="M108" s="699">
        <v>0</v>
      </c>
      <c r="N108" s="696">
        <v>1</v>
      </c>
      <c r="O108" s="700">
        <v>1</v>
      </c>
      <c r="P108" s="699">
        <v>0</v>
      </c>
      <c r="Q108" s="701"/>
      <c r="R108" s="696">
        <v>1</v>
      </c>
      <c r="S108" s="701">
        <v>1</v>
      </c>
      <c r="T108" s="700">
        <v>1</v>
      </c>
      <c r="U108" s="702">
        <v>1</v>
      </c>
    </row>
    <row r="109" spans="1:21" ht="14.4" customHeight="1" x14ac:dyDescent="0.3">
      <c r="A109" s="695">
        <v>22</v>
      </c>
      <c r="B109" s="696" t="s">
        <v>511</v>
      </c>
      <c r="C109" s="696">
        <v>89301222</v>
      </c>
      <c r="D109" s="697" t="s">
        <v>1247</v>
      </c>
      <c r="E109" s="698" t="s">
        <v>833</v>
      </c>
      <c r="F109" s="696" t="s">
        <v>826</v>
      </c>
      <c r="G109" s="696" t="s">
        <v>1054</v>
      </c>
      <c r="H109" s="696" t="s">
        <v>512</v>
      </c>
      <c r="I109" s="696" t="s">
        <v>1055</v>
      </c>
      <c r="J109" s="696" t="s">
        <v>1056</v>
      </c>
      <c r="K109" s="696" t="s">
        <v>1057</v>
      </c>
      <c r="L109" s="699">
        <v>418.67</v>
      </c>
      <c r="M109" s="699">
        <v>1256.01</v>
      </c>
      <c r="N109" s="696">
        <v>3</v>
      </c>
      <c r="O109" s="700">
        <v>1.5</v>
      </c>
      <c r="P109" s="699">
        <v>1256.01</v>
      </c>
      <c r="Q109" s="701">
        <v>1</v>
      </c>
      <c r="R109" s="696">
        <v>3</v>
      </c>
      <c r="S109" s="701">
        <v>1</v>
      </c>
      <c r="T109" s="700">
        <v>1.5</v>
      </c>
      <c r="U109" s="702">
        <v>1</v>
      </c>
    </row>
    <row r="110" spans="1:21" ht="14.4" customHeight="1" x14ac:dyDescent="0.3">
      <c r="A110" s="695">
        <v>22</v>
      </c>
      <c r="B110" s="696" t="s">
        <v>511</v>
      </c>
      <c r="C110" s="696">
        <v>89301222</v>
      </c>
      <c r="D110" s="697" t="s">
        <v>1247</v>
      </c>
      <c r="E110" s="698" t="s">
        <v>833</v>
      </c>
      <c r="F110" s="696" t="s">
        <v>826</v>
      </c>
      <c r="G110" s="696" t="s">
        <v>899</v>
      </c>
      <c r="H110" s="696" t="s">
        <v>512</v>
      </c>
      <c r="I110" s="696" t="s">
        <v>1058</v>
      </c>
      <c r="J110" s="696" t="s">
        <v>1059</v>
      </c>
      <c r="K110" s="696" t="s">
        <v>902</v>
      </c>
      <c r="L110" s="699">
        <v>45.75</v>
      </c>
      <c r="M110" s="699">
        <v>45.75</v>
      </c>
      <c r="N110" s="696">
        <v>1</v>
      </c>
      <c r="O110" s="700">
        <v>0.5</v>
      </c>
      <c r="P110" s="699"/>
      <c r="Q110" s="701">
        <v>0</v>
      </c>
      <c r="R110" s="696"/>
      <c r="S110" s="701">
        <v>0</v>
      </c>
      <c r="T110" s="700"/>
      <c r="U110" s="702">
        <v>0</v>
      </c>
    </row>
    <row r="111" spans="1:21" ht="14.4" customHeight="1" x14ac:dyDescent="0.3">
      <c r="A111" s="695">
        <v>22</v>
      </c>
      <c r="B111" s="696" t="s">
        <v>511</v>
      </c>
      <c r="C111" s="696">
        <v>89301222</v>
      </c>
      <c r="D111" s="697" t="s">
        <v>1247</v>
      </c>
      <c r="E111" s="698" t="s">
        <v>833</v>
      </c>
      <c r="F111" s="696" t="s">
        <v>826</v>
      </c>
      <c r="G111" s="696" t="s">
        <v>1060</v>
      </c>
      <c r="H111" s="696" t="s">
        <v>512</v>
      </c>
      <c r="I111" s="696" t="s">
        <v>1061</v>
      </c>
      <c r="J111" s="696" t="s">
        <v>1062</v>
      </c>
      <c r="K111" s="696" t="s">
        <v>1063</v>
      </c>
      <c r="L111" s="699">
        <v>115.3</v>
      </c>
      <c r="M111" s="699">
        <v>115.3</v>
      </c>
      <c r="N111" s="696">
        <v>1</v>
      </c>
      <c r="O111" s="700">
        <v>0.5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22</v>
      </c>
      <c r="B112" s="696" t="s">
        <v>511</v>
      </c>
      <c r="C112" s="696">
        <v>89301222</v>
      </c>
      <c r="D112" s="697" t="s">
        <v>1247</v>
      </c>
      <c r="E112" s="698" t="s">
        <v>833</v>
      </c>
      <c r="F112" s="696" t="s">
        <v>826</v>
      </c>
      <c r="G112" s="696" t="s">
        <v>1064</v>
      </c>
      <c r="H112" s="696" t="s">
        <v>512</v>
      </c>
      <c r="I112" s="696" t="s">
        <v>1065</v>
      </c>
      <c r="J112" s="696" t="s">
        <v>1066</v>
      </c>
      <c r="K112" s="696" t="s">
        <v>1067</v>
      </c>
      <c r="L112" s="699">
        <v>51.88</v>
      </c>
      <c r="M112" s="699">
        <v>51.88</v>
      </c>
      <c r="N112" s="696">
        <v>1</v>
      </c>
      <c r="O112" s="700">
        <v>0.5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22</v>
      </c>
      <c r="B113" s="696" t="s">
        <v>511</v>
      </c>
      <c r="C113" s="696">
        <v>89301222</v>
      </c>
      <c r="D113" s="697" t="s">
        <v>1247</v>
      </c>
      <c r="E113" s="698" t="s">
        <v>833</v>
      </c>
      <c r="F113" s="696" t="s">
        <v>826</v>
      </c>
      <c r="G113" s="696" t="s">
        <v>907</v>
      </c>
      <c r="H113" s="696" t="s">
        <v>512</v>
      </c>
      <c r="I113" s="696" t="s">
        <v>908</v>
      </c>
      <c r="J113" s="696" t="s">
        <v>909</v>
      </c>
      <c r="K113" s="696" t="s">
        <v>910</v>
      </c>
      <c r="L113" s="699">
        <v>163.9</v>
      </c>
      <c r="M113" s="699">
        <v>819.5</v>
      </c>
      <c r="N113" s="696">
        <v>5</v>
      </c>
      <c r="O113" s="700">
        <v>1.5</v>
      </c>
      <c r="P113" s="699">
        <v>327.8</v>
      </c>
      <c r="Q113" s="701">
        <v>0.4</v>
      </c>
      <c r="R113" s="696">
        <v>2</v>
      </c>
      <c r="S113" s="701">
        <v>0.4</v>
      </c>
      <c r="T113" s="700">
        <v>0.5</v>
      </c>
      <c r="U113" s="702">
        <v>0.33333333333333331</v>
      </c>
    </row>
    <row r="114" spans="1:21" ht="14.4" customHeight="1" x14ac:dyDescent="0.3">
      <c r="A114" s="695">
        <v>22</v>
      </c>
      <c r="B114" s="696" t="s">
        <v>511</v>
      </c>
      <c r="C114" s="696">
        <v>89301222</v>
      </c>
      <c r="D114" s="697" t="s">
        <v>1247</v>
      </c>
      <c r="E114" s="698" t="s">
        <v>833</v>
      </c>
      <c r="F114" s="696" t="s">
        <v>826</v>
      </c>
      <c r="G114" s="696" t="s">
        <v>1068</v>
      </c>
      <c r="H114" s="696" t="s">
        <v>512</v>
      </c>
      <c r="I114" s="696" t="s">
        <v>755</v>
      </c>
      <c r="J114" s="696" t="s">
        <v>587</v>
      </c>
      <c r="K114" s="696" t="s">
        <v>756</v>
      </c>
      <c r="L114" s="699">
        <v>0</v>
      </c>
      <c r="M114" s="699">
        <v>0</v>
      </c>
      <c r="N114" s="696">
        <v>1</v>
      </c>
      <c r="O114" s="700">
        <v>0.5</v>
      </c>
      <c r="P114" s="699">
        <v>0</v>
      </c>
      <c r="Q114" s="701"/>
      <c r="R114" s="696">
        <v>1</v>
      </c>
      <c r="S114" s="701">
        <v>1</v>
      </c>
      <c r="T114" s="700">
        <v>0.5</v>
      </c>
      <c r="U114" s="702">
        <v>1</v>
      </c>
    </row>
    <row r="115" spans="1:21" ht="14.4" customHeight="1" x14ac:dyDescent="0.3">
      <c r="A115" s="695">
        <v>22</v>
      </c>
      <c r="B115" s="696" t="s">
        <v>511</v>
      </c>
      <c r="C115" s="696">
        <v>89301222</v>
      </c>
      <c r="D115" s="697" t="s">
        <v>1247</v>
      </c>
      <c r="E115" s="698" t="s">
        <v>833</v>
      </c>
      <c r="F115" s="696" t="s">
        <v>826</v>
      </c>
      <c r="G115" s="696" t="s">
        <v>890</v>
      </c>
      <c r="H115" s="696" t="s">
        <v>512</v>
      </c>
      <c r="I115" s="696" t="s">
        <v>891</v>
      </c>
      <c r="J115" s="696" t="s">
        <v>892</v>
      </c>
      <c r="K115" s="696"/>
      <c r="L115" s="699">
        <v>0</v>
      </c>
      <c r="M115" s="699">
        <v>0</v>
      </c>
      <c r="N115" s="696">
        <v>13</v>
      </c>
      <c r="O115" s="700">
        <v>13</v>
      </c>
      <c r="P115" s="699">
        <v>0</v>
      </c>
      <c r="Q115" s="701"/>
      <c r="R115" s="696">
        <v>12</v>
      </c>
      <c r="S115" s="701">
        <v>0.92307692307692313</v>
      </c>
      <c r="T115" s="700">
        <v>12</v>
      </c>
      <c r="U115" s="702">
        <v>0.92307692307692313</v>
      </c>
    </row>
    <row r="116" spans="1:21" ht="14.4" customHeight="1" x14ac:dyDescent="0.3">
      <c r="A116" s="695">
        <v>22</v>
      </c>
      <c r="B116" s="696" t="s">
        <v>511</v>
      </c>
      <c r="C116" s="696">
        <v>89301222</v>
      </c>
      <c r="D116" s="697" t="s">
        <v>1247</v>
      </c>
      <c r="E116" s="698" t="s">
        <v>833</v>
      </c>
      <c r="F116" s="696" t="s">
        <v>826</v>
      </c>
      <c r="G116" s="696" t="s">
        <v>1069</v>
      </c>
      <c r="H116" s="696" t="s">
        <v>512</v>
      </c>
      <c r="I116" s="696" t="s">
        <v>1070</v>
      </c>
      <c r="J116" s="696" t="s">
        <v>1071</v>
      </c>
      <c r="K116" s="696" t="s">
        <v>1072</v>
      </c>
      <c r="L116" s="699">
        <v>0</v>
      </c>
      <c r="M116" s="699">
        <v>0</v>
      </c>
      <c r="N116" s="696">
        <v>1</v>
      </c>
      <c r="O116" s="700">
        <v>0.5</v>
      </c>
      <c r="P116" s="699"/>
      <c r="Q116" s="701"/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22</v>
      </c>
      <c r="B117" s="696" t="s">
        <v>511</v>
      </c>
      <c r="C117" s="696">
        <v>89301222</v>
      </c>
      <c r="D117" s="697" t="s">
        <v>1247</v>
      </c>
      <c r="E117" s="698" t="s">
        <v>833</v>
      </c>
      <c r="F117" s="696" t="s">
        <v>826</v>
      </c>
      <c r="G117" s="696" t="s">
        <v>1073</v>
      </c>
      <c r="H117" s="696" t="s">
        <v>512</v>
      </c>
      <c r="I117" s="696" t="s">
        <v>1074</v>
      </c>
      <c r="J117" s="696" t="s">
        <v>1075</v>
      </c>
      <c r="K117" s="696" t="s">
        <v>1076</v>
      </c>
      <c r="L117" s="699">
        <v>91.14</v>
      </c>
      <c r="M117" s="699">
        <v>273.42</v>
      </c>
      <c r="N117" s="696">
        <v>3</v>
      </c>
      <c r="O117" s="700">
        <v>0.5</v>
      </c>
      <c r="P117" s="699"/>
      <c r="Q117" s="701">
        <v>0</v>
      </c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22</v>
      </c>
      <c r="B118" s="696" t="s">
        <v>511</v>
      </c>
      <c r="C118" s="696">
        <v>89301222</v>
      </c>
      <c r="D118" s="697" t="s">
        <v>1247</v>
      </c>
      <c r="E118" s="698" t="s">
        <v>833</v>
      </c>
      <c r="F118" s="696" t="s">
        <v>826</v>
      </c>
      <c r="G118" s="696" t="s">
        <v>846</v>
      </c>
      <c r="H118" s="696" t="s">
        <v>512</v>
      </c>
      <c r="I118" s="696" t="s">
        <v>847</v>
      </c>
      <c r="J118" s="696" t="s">
        <v>848</v>
      </c>
      <c r="K118" s="696" t="s">
        <v>849</v>
      </c>
      <c r="L118" s="699">
        <v>0</v>
      </c>
      <c r="M118" s="699">
        <v>0</v>
      </c>
      <c r="N118" s="696">
        <v>2</v>
      </c>
      <c r="O118" s="700">
        <v>1.5</v>
      </c>
      <c r="P118" s="699">
        <v>0</v>
      </c>
      <c r="Q118" s="701"/>
      <c r="R118" s="696">
        <v>1</v>
      </c>
      <c r="S118" s="701">
        <v>0.5</v>
      </c>
      <c r="T118" s="700">
        <v>0.5</v>
      </c>
      <c r="U118" s="702">
        <v>0.33333333333333331</v>
      </c>
    </row>
    <row r="119" spans="1:21" ht="14.4" customHeight="1" x14ac:dyDescent="0.3">
      <c r="A119" s="695">
        <v>22</v>
      </c>
      <c r="B119" s="696" t="s">
        <v>511</v>
      </c>
      <c r="C119" s="696">
        <v>89301222</v>
      </c>
      <c r="D119" s="697" t="s">
        <v>1247</v>
      </c>
      <c r="E119" s="698" t="s">
        <v>833</v>
      </c>
      <c r="F119" s="696" t="s">
        <v>826</v>
      </c>
      <c r="G119" s="696" t="s">
        <v>846</v>
      </c>
      <c r="H119" s="696" t="s">
        <v>512</v>
      </c>
      <c r="I119" s="696" t="s">
        <v>911</v>
      </c>
      <c r="J119" s="696" t="s">
        <v>912</v>
      </c>
      <c r="K119" s="696" t="s">
        <v>913</v>
      </c>
      <c r="L119" s="699">
        <v>0</v>
      </c>
      <c r="M119" s="699">
        <v>0</v>
      </c>
      <c r="N119" s="696">
        <v>2</v>
      </c>
      <c r="O119" s="700">
        <v>2</v>
      </c>
      <c r="P119" s="699"/>
      <c r="Q119" s="701"/>
      <c r="R119" s="696"/>
      <c r="S119" s="701">
        <v>0</v>
      </c>
      <c r="T119" s="700"/>
      <c r="U119" s="702">
        <v>0</v>
      </c>
    </row>
    <row r="120" spans="1:21" ht="14.4" customHeight="1" x14ac:dyDescent="0.3">
      <c r="A120" s="695">
        <v>22</v>
      </c>
      <c r="B120" s="696" t="s">
        <v>511</v>
      </c>
      <c r="C120" s="696">
        <v>89301222</v>
      </c>
      <c r="D120" s="697" t="s">
        <v>1247</v>
      </c>
      <c r="E120" s="698" t="s">
        <v>833</v>
      </c>
      <c r="F120" s="696" t="s">
        <v>826</v>
      </c>
      <c r="G120" s="696" t="s">
        <v>846</v>
      </c>
      <c r="H120" s="696" t="s">
        <v>512</v>
      </c>
      <c r="I120" s="696" t="s">
        <v>893</v>
      </c>
      <c r="J120" s="696" t="s">
        <v>894</v>
      </c>
      <c r="K120" s="696" t="s">
        <v>895</v>
      </c>
      <c r="L120" s="699">
        <v>0</v>
      </c>
      <c r="M120" s="699">
        <v>0</v>
      </c>
      <c r="N120" s="696">
        <v>3</v>
      </c>
      <c r="O120" s="700">
        <v>2</v>
      </c>
      <c r="P120" s="699">
        <v>0</v>
      </c>
      <c r="Q120" s="701"/>
      <c r="R120" s="696">
        <v>1</v>
      </c>
      <c r="S120" s="701">
        <v>0.33333333333333331</v>
      </c>
      <c r="T120" s="700">
        <v>1</v>
      </c>
      <c r="U120" s="702">
        <v>0.5</v>
      </c>
    </row>
    <row r="121" spans="1:21" ht="14.4" customHeight="1" x14ac:dyDescent="0.3">
      <c r="A121" s="695">
        <v>22</v>
      </c>
      <c r="B121" s="696" t="s">
        <v>511</v>
      </c>
      <c r="C121" s="696">
        <v>89301222</v>
      </c>
      <c r="D121" s="697" t="s">
        <v>1247</v>
      </c>
      <c r="E121" s="698" t="s">
        <v>833</v>
      </c>
      <c r="F121" s="696" t="s">
        <v>826</v>
      </c>
      <c r="G121" s="696" t="s">
        <v>846</v>
      </c>
      <c r="H121" s="696" t="s">
        <v>512</v>
      </c>
      <c r="I121" s="696" t="s">
        <v>1077</v>
      </c>
      <c r="J121" s="696" t="s">
        <v>894</v>
      </c>
      <c r="K121" s="696" t="s">
        <v>1078</v>
      </c>
      <c r="L121" s="699">
        <v>173.54</v>
      </c>
      <c r="M121" s="699">
        <v>520.62</v>
      </c>
      <c r="N121" s="696">
        <v>3</v>
      </c>
      <c r="O121" s="700">
        <v>2</v>
      </c>
      <c r="P121" s="699"/>
      <c r="Q121" s="701">
        <v>0</v>
      </c>
      <c r="R121" s="696"/>
      <c r="S121" s="701">
        <v>0</v>
      </c>
      <c r="T121" s="700"/>
      <c r="U121" s="702">
        <v>0</v>
      </c>
    </row>
    <row r="122" spans="1:21" ht="14.4" customHeight="1" x14ac:dyDescent="0.3">
      <c r="A122" s="695">
        <v>22</v>
      </c>
      <c r="B122" s="696" t="s">
        <v>511</v>
      </c>
      <c r="C122" s="696">
        <v>89301222</v>
      </c>
      <c r="D122" s="697" t="s">
        <v>1247</v>
      </c>
      <c r="E122" s="698" t="s">
        <v>833</v>
      </c>
      <c r="F122" s="696" t="s">
        <v>826</v>
      </c>
      <c r="G122" s="696" t="s">
        <v>846</v>
      </c>
      <c r="H122" s="696" t="s">
        <v>512</v>
      </c>
      <c r="I122" s="696" t="s">
        <v>850</v>
      </c>
      <c r="J122" s="696" t="s">
        <v>851</v>
      </c>
      <c r="K122" s="696" t="s">
        <v>852</v>
      </c>
      <c r="L122" s="699">
        <v>0</v>
      </c>
      <c r="M122" s="699">
        <v>0</v>
      </c>
      <c r="N122" s="696">
        <v>2</v>
      </c>
      <c r="O122" s="700">
        <v>1.5</v>
      </c>
      <c r="P122" s="699">
        <v>0</v>
      </c>
      <c r="Q122" s="701"/>
      <c r="R122" s="696">
        <v>1</v>
      </c>
      <c r="S122" s="701">
        <v>0.5</v>
      </c>
      <c r="T122" s="700">
        <v>0.5</v>
      </c>
      <c r="U122" s="702">
        <v>0.33333333333333331</v>
      </c>
    </row>
    <row r="123" spans="1:21" ht="14.4" customHeight="1" x14ac:dyDescent="0.3">
      <c r="A123" s="695">
        <v>22</v>
      </c>
      <c r="B123" s="696" t="s">
        <v>511</v>
      </c>
      <c r="C123" s="696">
        <v>89301222</v>
      </c>
      <c r="D123" s="697" t="s">
        <v>1247</v>
      </c>
      <c r="E123" s="698" t="s">
        <v>833</v>
      </c>
      <c r="F123" s="696" t="s">
        <v>826</v>
      </c>
      <c r="G123" s="696" t="s">
        <v>846</v>
      </c>
      <c r="H123" s="696" t="s">
        <v>512</v>
      </c>
      <c r="I123" s="696" t="s">
        <v>988</v>
      </c>
      <c r="J123" s="696" t="s">
        <v>989</v>
      </c>
      <c r="K123" s="696" t="s">
        <v>990</v>
      </c>
      <c r="L123" s="699">
        <v>86.76</v>
      </c>
      <c r="M123" s="699">
        <v>1214.6400000000001</v>
      </c>
      <c r="N123" s="696">
        <v>14</v>
      </c>
      <c r="O123" s="700">
        <v>8</v>
      </c>
      <c r="P123" s="699">
        <v>867.6</v>
      </c>
      <c r="Q123" s="701">
        <v>0.71428571428571419</v>
      </c>
      <c r="R123" s="696">
        <v>10</v>
      </c>
      <c r="S123" s="701">
        <v>0.7142857142857143</v>
      </c>
      <c r="T123" s="700">
        <v>6</v>
      </c>
      <c r="U123" s="702">
        <v>0.75</v>
      </c>
    </row>
    <row r="124" spans="1:21" ht="14.4" customHeight="1" x14ac:dyDescent="0.3">
      <c r="A124" s="695">
        <v>22</v>
      </c>
      <c r="B124" s="696" t="s">
        <v>511</v>
      </c>
      <c r="C124" s="696">
        <v>89301222</v>
      </c>
      <c r="D124" s="697" t="s">
        <v>1247</v>
      </c>
      <c r="E124" s="698" t="s">
        <v>833</v>
      </c>
      <c r="F124" s="696" t="s">
        <v>826</v>
      </c>
      <c r="G124" s="696" t="s">
        <v>846</v>
      </c>
      <c r="H124" s="696" t="s">
        <v>649</v>
      </c>
      <c r="I124" s="696" t="s">
        <v>993</v>
      </c>
      <c r="J124" s="696" t="s">
        <v>994</v>
      </c>
      <c r="K124" s="696" t="s">
        <v>995</v>
      </c>
      <c r="L124" s="699">
        <v>65.069999999999993</v>
      </c>
      <c r="M124" s="699">
        <v>260.27999999999997</v>
      </c>
      <c r="N124" s="696">
        <v>4</v>
      </c>
      <c r="O124" s="700">
        <v>2.5</v>
      </c>
      <c r="P124" s="699">
        <v>130.13999999999999</v>
      </c>
      <c r="Q124" s="701">
        <v>0.5</v>
      </c>
      <c r="R124" s="696">
        <v>2</v>
      </c>
      <c r="S124" s="701">
        <v>0.5</v>
      </c>
      <c r="T124" s="700">
        <v>1</v>
      </c>
      <c r="U124" s="702">
        <v>0.4</v>
      </c>
    </row>
    <row r="125" spans="1:21" ht="14.4" customHeight="1" x14ac:dyDescent="0.3">
      <c r="A125" s="695">
        <v>22</v>
      </c>
      <c r="B125" s="696" t="s">
        <v>511</v>
      </c>
      <c r="C125" s="696">
        <v>89301222</v>
      </c>
      <c r="D125" s="697" t="s">
        <v>1247</v>
      </c>
      <c r="E125" s="698" t="s">
        <v>833</v>
      </c>
      <c r="F125" s="696" t="s">
        <v>826</v>
      </c>
      <c r="G125" s="696" t="s">
        <v>846</v>
      </c>
      <c r="H125" s="696" t="s">
        <v>649</v>
      </c>
      <c r="I125" s="696" t="s">
        <v>853</v>
      </c>
      <c r="J125" s="696" t="s">
        <v>854</v>
      </c>
      <c r="K125" s="696" t="s">
        <v>855</v>
      </c>
      <c r="L125" s="699">
        <v>108.46</v>
      </c>
      <c r="M125" s="699">
        <v>1735.36</v>
      </c>
      <c r="N125" s="696">
        <v>16</v>
      </c>
      <c r="O125" s="700">
        <v>13</v>
      </c>
      <c r="P125" s="699">
        <v>433.84</v>
      </c>
      <c r="Q125" s="701">
        <v>0.25</v>
      </c>
      <c r="R125" s="696">
        <v>4</v>
      </c>
      <c r="S125" s="701">
        <v>0.25</v>
      </c>
      <c r="T125" s="700">
        <v>3.5</v>
      </c>
      <c r="U125" s="702">
        <v>0.26923076923076922</v>
      </c>
    </row>
    <row r="126" spans="1:21" ht="14.4" customHeight="1" x14ac:dyDescent="0.3">
      <c r="A126" s="695">
        <v>22</v>
      </c>
      <c r="B126" s="696" t="s">
        <v>511</v>
      </c>
      <c r="C126" s="696">
        <v>89301222</v>
      </c>
      <c r="D126" s="697" t="s">
        <v>1247</v>
      </c>
      <c r="E126" s="698" t="s">
        <v>833</v>
      </c>
      <c r="F126" s="696" t="s">
        <v>826</v>
      </c>
      <c r="G126" s="696" t="s">
        <v>846</v>
      </c>
      <c r="H126" s="696" t="s">
        <v>512</v>
      </c>
      <c r="I126" s="696" t="s">
        <v>896</v>
      </c>
      <c r="J126" s="696" t="s">
        <v>897</v>
      </c>
      <c r="K126" s="696" t="s">
        <v>898</v>
      </c>
      <c r="L126" s="699">
        <v>65.069999999999993</v>
      </c>
      <c r="M126" s="699">
        <v>260.27999999999997</v>
      </c>
      <c r="N126" s="696">
        <v>4</v>
      </c>
      <c r="O126" s="700">
        <v>3</v>
      </c>
      <c r="P126" s="699">
        <v>65.069999999999993</v>
      </c>
      <c r="Q126" s="701">
        <v>0.25</v>
      </c>
      <c r="R126" s="696">
        <v>1</v>
      </c>
      <c r="S126" s="701">
        <v>0.25</v>
      </c>
      <c r="T126" s="700">
        <v>1</v>
      </c>
      <c r="U126" s="702">
        <v>0.33333333333333331</v>
      </c>
    </row>
    <row r="127" spans="1:21" ht="14.4" customHeight="1" x14ac:dyDescent="0.3">
      <c r="A127" s="695">
        <v>22</v>
      </c>
      <c r="B127" s="696" t="s">
        <v>511</v>
      </c>
      <c r="C127" s="696">
        <v>89301222</v>
      </c>
      <c r="D127" s="697" t="s">
        <v>1247</v>
      </c>
      <c r="E127" s="698" t="s">
        <v>833</v>
      </c>
      <c r="F127" s="696" t="s">
        <v>826</v>
      </c>
      <c r="G127" s="696" t="s">
        <v>846</v>
      </c>
      <c r="H127" s="696" t="s">
        <v>512</v>
      </c>
      <c r="I127" s="696" t="s">
        <v>590</v>
      </c>
      <c r="J127" s="696" t="s">
        <v>856</v>
      </c>
      <c r="K127" s="696" t="s">
        <v>857</v>
      </c>
      <c r="L127" s="699">
        <v>108.46</v>
      </c>
      <c r="M127" s="699">
        <v>433.84</v>
      </c>
      <c r="N127" s="696">
        <v>4</v>
      </c>
      <c r="O127" s="700">
        <v>3.5</v>
      </c>
      <c r="P127" s="699">
        <v>108.46</v>
      </c>
      <c r="Q127" s="701">
        <v>0.25</v>
      </c>
      <c r="R127" s="696">
        <v>1</v>
      </c>
      <c r="S127" s="701">
        <v>0.25</v>
      </c>
      <c r="T127" s="700">
        <v>0.5</v>
      </c>
      <c r="U127" s="702">
        <v>0.14285714285714285</v>
      </c>
    </row>
    <row r="128" spans="1:21" ht="14.4" customHeight="1" x14ac:dyDescent="0.3">
      <c r="A128" s="695">
        <v>22</v>
      </c>
      <c r="B128" s="696" t="s">
        <v>511</v>
      </c>
      <c r="C128" s="696">
        <v>89301222</v>
      </c>
      <c r="D128" s="697" t="s">
        <v>1247</v>
      </c>
      <c r="E128" s="698" t="s">
        <v>833</v>
      </c>
      <c r="F128" s="696" t="s">
        <v>826</v>
      </c>
      <c r="G128" s="696" t="s">
        <v>846</v>
      </c>
      <c r="H128" s="696" t="s">
        <v>649</v>
      </c>
      <c r="I128" s="696" t="s">
        <v>858</v>
      </c>
      <c r="J128" s="696" t="s">
        <v>859</v>
      </c>
      <c r="K128" s="696" t="s">
        <v>860</v>
      </c>
      <c r="L128" s="699">
        <v>130.15</v>
      </c>
      <c r="M128" s="699">
        <v>7418.5499999999975</v>
      </c>
      <c r="N128" s="696">
        <v>57</v>
      </c>
      <c r="O128" s="700">
        <v>45</v>
      </c>
      <c r="P128" s="699">
        <v>1952.2500000000005</v>
      </c>
      <c r="Q128" s="701">
        <v>0.26315789473684226</v>
      </c>
      <c r="R128" s="696">
        <v>15</v>
      </c>
      <c r="S128" s="701">
        <v>0.26315789473684209</v>
      </c>
      <c r="T128" s="700">
        <v>11</v>
      </c>
      <c r="U128" s="702">
        <v>0.24444444444444444</v>
      </c>
    </row>
    <row r="129" spans="1:21" ht="14.4" customHeight="1" x14ac:dyDescent="0.3">
      <c r="A129" s="695">
        <v>22</v>
      </c>
      <c r="B129" s="696" t="s">
        <v>511</v>
      </c>
      <c r="C129" s="696">
        <v>89301222</v>
      </c>
      <c r="D129" s="697" t="s">
        <v>1247</v>
      </c>
      <c r="E129" s="698" t="s">
        <v>833</v>
      </c>
      <c r="F129" s="696" t="s">
        <v>826</v>
      </c>
      <c r="G129" s="696" t="s">
        <v>846</v>
      </c>
      <c r="H129" s="696" t="s">
        <v>649</v>
      </c>
      <c r="I129" s="696" t="s">
        <v>996</v>
      </c>
      <c r="J129" s="696" t="s">
        <v>536</v>
      </c>
      <c r="K129" s="696" t="s">
        <v>997</v>
      </c>
      <c r="L129" s="699">
        <v>50.57</v>
      </c>
      <c r="M129" s="699">
        <v>151.71</v>
      </c>
      <c r="N129" s="696">
        <v>3</v>
      </c>
      <c r="O129" s="700">
        <v>2.5</v>
      </c>
      <c r="P129" s="699">
        <v>50.57</v>
      </c>
      <c r="Q129" s="701">
        <v>0.33333333333333331</v>
      </c>
      <c r="R129" s="696">
        <v>1</v>
      </c>
      <c r="S129" s="701">
        <v>0.33333333333333331</v>
      </c>
      <c r="T129" s="700">
        <v>1</v>
      </c>
      <c r="U129" s="702">
        <v>0.4</v>
      </c>
    </row>
    <row r="130" spans="1:21" ht="14.4" customHeight="1" x14ac:dyDescent="0.3">
      <c r="A130" s="695">
        <v>22</v>
      </c>
      <c r="B130" s="696" t="s">
        <v>511</v>
      </c>
      <c r="C130" s="696">
        <v>89301222</v>
      </c>
      <c r="D130" s="697" t="s">
        <v>1247</v>
      </c>
      <c r="E130" s="698" t="s">
        <v>833</v>
      </c>
      <c r="F130" s="696" t="s">
        <v>826</v>
      </c>
      <c r="G130" s="696" t="s">
        <v>846</v>
      </c>
      <c r="H130" s="696" t="s">
        <v>649</v>
      </c>
      <c r="I130" s="696" t="s">
        <v>655</v>
      </c>
      <c r="J130" s="696" t="s">
        <v>656</v>
      </c>
      <c r="K130" s="696" t="s">
        <v>814</v>
      </c>
      <c r="L130" s="699">
        <v>86.76</v>
      </c>
      <c r="M130" s="699">
        <v>5118.8400000000029</v>
      </c>
      <c r="N130" s="696">
        <v>59</v>
      </c>
      <c r="O130" s="700">
        <v>39.5</v>
      </c>
      <c r="P130" s="699">
        <v>1735.2</v>
      </c>
      <c r="Q130" s="701">
        <v>0.33898305084745745</v>
      </c>
      <c r="R130" s="696">
        <v>20</v>
      </c>
      <c r="S130" s="701">
        <v>0.33898305084745761</v>
      </c>
      <c r="T130" s="700">
        <v>13.5</v>
      </c>
      <c r="U130" s="702">
        <v>0.34177215189873417</v>
      </c>
    </row>
    <row r="131" spans="1:21" ht="14.4" customHeight="1" x14ac:dyDescent="0.3">
      <c r="A131" s="695">
        <v>22</v>
      </c>
      <c r="B131" s="696" t="s">
        <v>511</v>
      </c>
      <c r="C131" s="696">
        <v>89301222</v>
      </c>
      <c r="D131" s="697" t="s">
        <v>1247</v>
      </c>
      <c r="E131" s="698" t="s">
        <v>833</v>
      </c>
      <c r="F131" s="696" t="s">
        <v>826</v>
      </c>
      <c r="G131" s="696" t="s">
        <v>846</v>
      </c>
      <c r="H131" s="696" t="s">
        <v>512</v>
      </c>
      <c r="I131" s="696" t="s">
        <v>594</v>
      </c>
      <c r="J131" s="696" t="s">
        <v>1079</v>
      </c>
      <c r="K131" s="696" t="s">
        <v>1080</v>
      </c>
      <c r="L131" s="699">
        <v>50.57</v>
      </c>
      <c r="M131" s="699">
        <v>101.14</v>
      </c>
      <c r="N131" s="696">
        <v>2</v>
      </c>
      <c r="O131" s="700">
        <v>1.5</v>
      </c>
      <c r="P131" s="699"/>
      <c r="Q131" s="701">
        <v>0</v>
      </c>
      <c r="R131" s="696"/>
      <c r="S131" s="701">
        <v>0</v>
      </c>
      <c r="T131" s="700"/>
      <c r="U131" s="702">
        <v>0</v>
      </c>
    </row>
    <row r="132" spans="1:21" ht="14.4" customHeight="1" x14ac:dyDescent="0.3">
      <c r="A132" s="695">
        <v>22</v>
      </c>
      <c r="B132" s="696" t="s">
        <v>511</v>
      </c>
      <c r="C132" s="696">
        <v>89301222</v>
      </c>
      <c r="D132" s="697" t="s">
        <v>1247</v>
      </c>
      <c r="E132" s="698" t="s">
        <v>833</v>
      </c>
      <c r="F132" s="696" t="s">
        <v>826</v>
      </c>
      <c r="G132" s="696" t="s">
        <v>846</v>
      </c>
      <c r="H132" s="696" t="s">
        <v>512</v>
      </c>
      <c r="I132" s="696" t="s">
        <v>863</v>
      </c>
      <c r="J132" s="696" t="s">
        <v>864</v>
      </c>
      <c r="K132" s="696" t="s">
        <v>860</v>
      </c>
      <c r="L132" s="699">
        <v>130.15</v>
      </c>
      <c r="M132" s="699">
        <v>1691.9500000000003</v>
      </c>
      <c r="N132" s="696">
        <v>13</v>
      </c>
      <c r="O132" s="700">
        <v>10</v>
      </c>
      <c r="P132" s="699">
        <v>260.3</v>
      </c>
      <c r="Q132" s="701">
        <v>0.15384615384615383</v>
      </c>
      <c r="R132" s="696">
        <v>2</v>
      </c>
      <c r="S132" s="701">
        <v>0.15384615384615385</v>
      </c>
      <c r="T132" s="700">
        <v>1.5</v>
      </c>
      <c r="U132" s="702">
        <v>0.15</v>
      </c>
    </row>
    <row r="133" spans="1:21" ht="14.4" customHeight="1" x14ac:dyDescent="0.3">
      <c r="A133" s="695">
        <v>22</v>
      </c>
      <c r="B133" s="696" t="s">
        <v>511</v>
      </c>
      <c r="C133" s="696">
        <v>89301222</v>
      </c>
      <c r="D133" s="697" t="s">
        <v>1247</v>
      </c>
      <c r="E133" s="698" t="s">
        <v>833</v>
      </c>
      <c r="F133" s="696" t="s">
        <v>826</v>
      </c>
      <c r="G133" s="696" t="s">
        <v>846</v>
      </c>
      <c r="H133" s="696" t="s">
        <v>512</v>
      </c>
      <c r="I133" s="696" t="s">
        <v>598</v>
      </c>
      <c r="J133" s="696" t="s">
        <v>865</v>
      </c>
      <c r="K133" s="696" t="s">
        <v>866</v>
      </c>
      <c r="L133" s="699">
        <v>86.76</v>
      </c>
      <c r="M133" s="699">
        <v>1301.4000000000001</v>
      </c>
      <c r="N133" s="696">
        <v>15</v>
      </c>
      <c r="O133" s="700">
        <v>12</v>
      </c>
      <c r="P133" s="699">
        <v>347.04</v>
      </c>
      <c r="Q133" s="701">
        <v>0.26666666666666666</v>
      </c>
      <c r="R133" s="696">
        <v>4</v>
      </c>
      <c r="S133" s="701">
        <v>0.26666666666666666</v>
      </c>
      <c r="T133" s="700">
        <v>4</v>
      </c>
      <c r="U133" s="702">
        <v>0.33333333333333331</v>
      </c>
    </row>
    <row r="134" spans="1:21" ht="14.4" customHeight="1" x14ac:dyDescent="0.3">
      <c r="A134" s="695">
        <v>22</v>
      </c>
      <c r="B134" s="696" t="s">
        <v>511</v>
      </c>
      <c r="C134" s="696">
        <v>89301222</v>
      </c>
      <c r="D134" s="697" t="s">
        <v>1247</v>
      </c>
      <c r="E134" s="698" t="s">
        <v>833</v>
      </c>
      <c r="F134" s="696" t="s">
        <v>826</v>
      </c>
      <c r="G134" s="696" t="s">
        <v>1081</v>
      </c>
      <c r="H134" s="696" t="s">
        <v>512</v>
      </c>
      <c r="I134" s="696" t="s">
        <v>1082</v>
      </c>
      <c r="J134" s="696" t="s">
        <v>1083</v>
      </c>
      <c r="K134" s="696" t="s">
        <v>1084</v>
      </c>
      <c r="L134" s="699">
        <v>0</v>
      </c>
      <c r="M134" s="699">
        <v>0</v>
      </c>
      <c r="N134" s="696">
        <v>2</v>
      </c>
      <c r="O134" s="700">
        <v>1</v>
      </c>
      <c r="P134" s="699"/>
      <c r="Q134" s="701"/>
      <c r="R134" s="696"/>
      <c r="S134" s="701">
        <v>0</v>
      </c>
      <c r="T134" s="700"/>
      <c r="U134" s="702">
        <v>0</v>
      </c>
    </row>
    <row r="135" spans="1:21" ht="14.4" customHeight="1" x14ac:dyDescent="0.3">
      <c r="A135" s="695">
        <v>22</v>
      </c>
      <c r="B135" s="696" t="s">
        <v>511</v>
      </c>
      <c r="C135" s="696">
        <v>89301222</v>
      </c>
      <c r="D135" s="697" t="s">
        <v>1247</v>
      </c>
      <c r="E135" s="698" t="s">
        <v>833</v>
      </c>
      <c r="F135" s="696" t="s">
        <v>826</v>
      </c>
      <c r="G135" s="696" t="s">
        <v>1085</v>
      </c>
      <c r="H135" s="696" t="s">
        <v>649</v>
      </c>
      <c r="I135" s="696" t="s">
        <v>1086</v>
      </c>
      <c r="J135" s="696" t="s">
        <v>1087</v>
      </c>
      <c r="K135" s="696" t="s">
        <v>1088</v>
      </c>
      <c r="L135" s="699">
        <v>0</v>
      </c>
      <c r="M135" s="699">
        <v>0</v>
      </c>
      <c r="N135" s="696">
        <v>4</v>
      </c>
      <c r="O135" s="700">
        <v>1</v>
      </c>
      <c r="P135" s="699"/>
      <c r="Q135" s="701"/>
      <c r="R135" s="696"/>
      <c r="S135" s="701">
        <v>0</v>
      </c>
      <c r="T135" s="700"/>
      <c r="U135" s="702">
        <v>0</v>
      </c>
    </row>
    <row r="136" spans="1:21" ht="14.4" customHeight="1" x14ac:dyDescent="0.3">
      <c r="A136" s="695">
        <v>22</v>
      </c>
      <c r="B136" s="696" t="s">
        <v>511</v>
      </c>
      <c r="C136" s="696">
        <v>89301222</v>
      </c>
      <c r="D136" s="697" t="s">
        <v>1247</v>
      </c>
      <c r="E136" s="698" t="s">
        <v>833</v>
      </c>
      <c r="F136" s="696" t="s">
        <v>826</v>
      </c>
      <c r="G136" s="696" t="s">
        <v>870</v>
      </c>
      <c r="H136" s="696" t="s">
        <v>512</v>
      </c>
      <c r="I136" s="696" t="s">
        <v>1089</v>
      </c>
      <c r="J136" s="696" t="s">
        <v>565</v>
      </c>
      <c r="K136" s="696" t="s">
        <v>1090</v>
      </c>
      <c r="L136" s="699">
        <v>314.89999999999998</v>
      </c>
      <c r="M136" s="699">
        <v>629.79999999999995</v>
      </c>
      <c r="N136" s="696">
        <v>2</v>
      </c>
      <c r="O136" s="700">
        <v>0.5</v>
      </c>
      <c r="P136" s="699"/>
      <c r="Q136" s="701">
        <v>0</v>
      </c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22</v>
      </c>
      <c r="B137" s="696" t="s">
        <v>511</v>
      </c>
      <c r="C137" s="696">
        <v>89301222</v>
      </c>
      <c r="D137" s="697" t="s">
        <v>1247</v>
      </c>
      <c r="E137" s="698" t="s">
        <v>833</v>
      </c>
      <c r="F137" s="696" t="s">
        <v>826</v>
      </c>
      <c r="G137" s="696" t="s">
        <v>915</v>
      </c>
      <c r="H137" s="696" t="s">
        <v>512</v>
      </c>
      <c r="I137" s="696" t="s">
        <v>1091</v>
      </c>
      <c r="J137" s="696" t="s">
        <v>1092</v>
      </c>
      <c r="K137" s="696" t="s">
        <v>1093</v>
      </c>
      <c r="L137" s="699">
        <v>0</v>
      </c>
      <c r="M137" s="699">
        <v>0</v>
      </c>
      <c r="N137" s="696">
        <v>2</v>
      </c>
      <c r="O137" s="700">
        <v>0.5</v>
      </c>
      <c r="P137" s="699"/>
      <c r="Q137" s="701"/>
      <c r="R137" s="696"/>
      <c r="S137" s="701">
        <v>0</v>
      </c>
      <c r="T137" s="700"/>
      <c r="U137" s="702">
        <v>0</v>
      </c>
    </row>
    <row r="138" spans="1:21" ht="14.4" customHeight="1" x14ac:dyDescent="0.3">
      <c r="A138" s="695">
        <v>22</v>
      </c>
      <c r="B138" s="696" t="s">
        <v>511</v>
      </c>
      <c r="C138" s="696">
        <v>89301222</v>
      </c>
      <c r="D138" s="697" t="s">
        <v>1247</v>
      </c>
      <c r="E138" s="698" t="s">
        <v>833</v>
      </c>
      <c r="F138" s="696" t="s">
        <v>826</v>
      </c>
      <c r="G138" s="696" t="s">
        <v>915</v>
      </c>
      <c r="H138" s="696" t="s">
        <v>512</v>
      </c>
      <c r="I138" s="696" t="s">
        <v>1094</v>
      </c>
      <c r="J138" s="696" t="s">
        <v>1095</v>
      </c>
      <c r="K138" s="696" t="s">
        <v>1096</v>
      </c>
      <c r="L138" s="699">
        <v>0</v>
      </c>
      <c r="M138" s="699">
        <v>0</v>
      </c>
      <c r="N138" s="696">
        <v>1</v>
      </c>
      <c r="O138" s="700">
        <v>0.5</v>
      </c>
      <c r="P138" s="699">
        <v>0</v>
      </c>
      <c r="Q138" s="701"/>
      <c r="R138" s="696">
        <v>1</v>
      </c>
      <c r="S138" s="701">
        <v>1</v>
      </c>
      <c r="T138" s="700">
        <v>0.5</v>
      </c>
      <c r="U138" s="702">
        <v>1</v>
      </c>
    </row>
    <row r="139" spans="1:21" ht="14.4" customHeight="1" x14ac:dyDescent="0.3">
      <c r="A139" s="695">
        <v>22</v>
      </c>
      <c r="B139" s="696" t="s">
        <v>511</v>
      </c>
      <c r="C139" s="696">
        <v>89301222</v>
      </c>
      <c r="D139" s="697" t="s">
        <v>1247</v>
      </c>
      <c r="E139" s="698" t="s">
        <v>834</v>
      </c>
      <c r="F139" s="696" t="s">
        <v>827</v>
      </c>
      <c r="G139" s="696" t="s">
        <v>890</v>
      </c>
      <c r="H139" s="696" t="s">
        <v>512</v>
      </c>
      <c r="I139" s="696" t="s">
        <v>1097</v>
      </c>
      <c r="J139" s="696" t="s">
        <v>892</v>
      </c>
      <c r="K139" s="696"/>
      <c r="L139" s="699">
        <v>0</v>
      </c>
      <c r="M139" s="699">
        <v>0</v>
      </c>
      <c r="N139" s="696">
        <v>1</v>
      </c>
      <c r="O139" s="700">
        <v>1</v>
      </c>
      <c r="P139" s="699">
        <v>0</v>
      </c>
      <c r="Q139" s="701"/>
      <c r="R139" s="696">
        <v>1</v>
      </c>
      <c r="S139" s="701">
        <v>1</v>
      </c>
      <c r="T139" s="700">
        <v>1</v>
      </c>
      <c r="U139" s="702">
        <v>1</v>
      </c>
    </row>
    <row r="140" spans="1:21" ht="14.4" customHeight="1" x14ac:dyDescent="0.3">
      <c r="A140" s="695">
        <v>22</v>
      </c>
      <c r="B140" s="696" t="s">
        <v>511</v>
      </c>
      <c r="C140" s="696">
        <v>89301222</v>
      </c>
      <c r="D140" s="697" t="s">
        <v>1247</v>
      </c>
      <c r="E140" s="698" t="s">
        <v>835</v>
      </c>
      <c r="F140" s="696" t="s">
        <v>826</v>
      </c>
      <c r="G140" s="696" t="s">
        <v>1054</v>
      </c>
      <c r="H140" s="696" t="s">
        <v>512</v>
      </c>
      <c r="I140" s="696" t="s">
        <v>1098</v>
      </c>
      <c r="J140" s="696" t="s">
        <v>1099</v>
      </c>
      <c r="K140" s="696" t="s">
        <v>1100</v>
      </c>
      <c r="L140" s="699">
        <v>370.04</v>
      </c>
      <c r="M140" s="699">
        <v>740.08</v>
      </c>
      <c r="N140" s="696">
        <v>2</v>
      </c>
      <c r="O140" s="700">
        <v>0.5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22</v>
      </c>
      <c r="B141" s="696" t="s">
        <v>511</v>
      </c>
      <c r="C141" s="696">
        <v>89301222</v>
      </c>
      <c r="D141" s="697" t="s">
        <v>1247</v>
      </c>
      <c r="E141" s="698" t="s">
        <v>835</v>
      </c>
      <c r="F141" s="696" t="s">
        <v>826</v>
      </c>
      <c r="G141" s="696" t="s">
        <v>1054</v>
      </c>
      <c r="H141" s="696" t="s">
        <v>512</v>
      </c>
      <c r="I141" s="696" t="s">
        <v>1055</v>
      </c>
      <c r="J141" s="696" t="s">
        <v>1056</v>
      </c>
      <c r="K141" s="696" t="s">
        <v>1057</v>
      </c>
      <c r="L141" s="699">
        <v>418.67</v>
      </c>
      <c r="M141" s="699">
        <v>1674.68</v>
      </c>
      <c r="N141" s="696">
        <v>4</v>
      </c>
      <c r="O141" s="700">
        <v>1.5</v>
      </c>
      <c r="P141" s="699">
        <v>837.34</v>
      </c>
      <c r="Q141" s="701">
        <v>0.5</v>
      </c>
      <c r="R141" s="696">
        <v>2</v>
      </c>
      <c r="S141" s="701">
        <v>0.5</v>
      </c>
      <c r="T141" s="700">
        <v>0.5</v>
      </c>
      <c r="U141" s="702">
        <v>0.33333333333333331</v>
      </c>
    </row>
    <row r="142" spans="1:21" ht="14.4" customHeight="1" x14ac:dyDescent="0.3">
      <c r="A142" s="695">
        <v>22</v>
      </c>
      <c r="B142" s="696" t="s">
        <v>511</v>
      </c>
      <c r="C142" s="696">
        <v>89301222</v>
      </c>
      <c r="D142" s="697" t="s">
        <v>1247</v>
      </c>
      <c r="E142" s="698" t="s">
        <v>835</v>
      </c>
      <c r="F142" s="696" t="s">
        <v>826</v>
      </c>
      <c r="G142" s="696" t="s">
        <v>1054</v>
      </c>
      <c r="H142" s="696" t="s">
        <v>512</v>
      </c>
      <c r="I142" s="696" t="s">
        <v>1101</v>
      </c>
      <c r="J142" s="696" t="s">
        <v>1056</v>
      </c>
      <c r="K142" s="696" t="s">
        <v>1102</v>
      </c>
      <c r="L142" s="699">
        <v>0</v>
      </c>
      <c r="M142" s="699">
        <v>0</v>
      </c>
      <c r="N142" s="696">
        <v>2</v>
      </c>
      <c r="O142" s="700">
        <v>2</v>
      </c>
      <c r="P142" s="699">
        <v>0</v>
      </c>
      <c r="Q142" s="701"/>
      <c r="R142" s="696">
        <v>2</v>
      </c>
      <c r="S142" s="701">
        <v>1</v>
      </c>
      <c r="T142" s="700">
        <v>2</v>
      </c>
      <c r="U142" s="702">
        <v>1</v>
      </c>
    </row>
    <row r="143" spans="1:21" ht="14.4" customHeight="1" x14ac:dyDescent="0.3">
      <c r="A143" s="695">
        <v>22</v>
      </c>
      <c r="B143" s="696" t="s">
        <v>511</v>
      </c>
      <c r="C143" s="696">
        <v>89301222</v>
      </c>
      <c r="D143" s="697" t="s">
        <v>1247</v>
      </c>
      <c r="E143" s="698" t="s">
        <v>835</v>
      </c>
      <c r="F143" s="696" t="s">
        <v>826</v>
      </c>
      <c r="G143" s="696" t="s">
        <v>1103</v>
      </c>
      <c r="H143" s="696" t="s">
        <v>512</v>
      </c>
      <c r="I143" s="696" t="s">
        <v>1104</v>
      </c>
      <c r="J143" s="696" t="s">
        <v>1105</v>
      </c>
      <c r="K143" s="696" t="s">
        <v>1106</v>
      </c>
      <c r="L143" s="699">
        <v>95.25</v>
      </c>
      <c r="M143" s="699">
        <v>95.25</v>
      </c>
      <c r="N143" s="696">
        <v>1</v>
      </c>
      <c r="O143" s="700">
        <v>1</v>
      </c>
      <c r="P143" s="699"/>
      <c r="Q143" s="701">
        <v>0</v>
      </c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22</v>
      </c>
      <c r="B144" s="696" t="s">
        <v>511</v>
      </c>
      <c r="C144" s="696">
        <v>89301222</v>
      </c>
      <c r="D144" s="697" t="s">
        <v>1247</v>
      </c>
      <c r="E144" s="698" t="s">
        <v>835</v>
      </c>
      <c r="F144" s="696" t="s">
        <v>826</v>
      </c>
      <c r="G144" s="696" t="s">
        <v>1107</v>
      </c>
      <c r="H144" s="696" t="s">
        <v>649</v>
      </c>
      <c r="I144" s="696" t="s">
        <v>1108</v>
      </c>
      <c r="J144" s="696" t="s">
        <v>1109</v>
      </c>
      <c r="K144" s="696" t="s">
        <v>1110</v>
      </c>
      <c r="L144" s="699">
        <v>435.3</v>
      </c>
      <c r="M144" s="699">
        <v>435.3</v>
      </c>
      <c r="N144" s="696">
        <v>1</v>
      </c>
      <c r="O144" s="700">
        <v>1</v>
      </c>
      <c r="P144" s="699">
        <v>435.3</v>
      </c>
      <c r="Q144" s="701">
        <v>1</v>
      </c>
      <c r="R144" s="696">
        <v>1</v>
      </c>
      <c r="S144" s="701">
        <v>1</v>
      </c>
      <c r="T144" s="700">
        <v>1</v>
      </c>
      <c r="U144" s="702">
        <v>1</v>
      </c>
    </row>
    <row r="145" spans="1:21" ht="14.4" customHeight="1" x14ac:dyDescent="0.3">
      <c r="A145" s="695">
        <v>22</v>
      </c>
      <c r="B145" s="696" t="s">
        <v>511</v>
      </c>
      <c r="C145" s="696">
        <v>89301222</v>
      </c>
      <c r="D145" s="697" t="s">
        <v>1247</v>
      </c>
      <c r="E145" s="698" t="s">
        <v>835</v>
      </c>
      <c r="F145" s="696" t="s">
        <v>826</v>
      </c>
      <c r="G145" s="696" t="s">
        <v>936</v>
      </c>
      <c r="H145" s="696" t="s">
        <v>649</v>
      </c>
      <c r="I145" s="696" t="s">
        <v>1111</v>
      </c>
      <c r="J145" s="696" t="s">
        <v>1112</v>
      </c>
      <c r="K145" s="696" t="s">
        <v>1113</v>
      </c>
      <c r="L145" s="699">
        <v>125.14</v>
      </c>
      <c r="M145" s="699">
        <v>125.14</v>
      </c>
      <c r="N145" s="696">
        <v>1</v>
      </c>
      <c r="O145" s="700">
        <v>1</v>
      </c>
      <c r="P145" s="699"/>
      <c r="Q145" s="701">
        <v>0</v>
      </c>
      <c r="R145" s="696"/>
      <c r="S145" s="701">
        <v>0</v>
      </c>
      <c r="T145" s="700"/>
      <c r="U145" s="702">
        <v>0</v>
      </c>
    </row>
    <row r="146" spans="1:21" ht="14.4" customHeight="1" x14ac:dyDescent="0.3">
      <c r="A146" s="695">
        <v>22</v>
      </c>
      <c r="B146" s="696" t="s">
        <v>511</v>
      </c>
      <c r="C146" s="696">
        <v>89301222</v>
      </c>
      <c r="D146" s="697" t="s">
        <v>1247</v>
      </c>
      <c r="E146" s="698" t="s">
        <v>835</v>
      </c>
      <c r="F146" s="696" t="s">
        <v>826</v>
      </c>
      <c r="G146" s="696" t="s">
        <v>1114</v>
      </c>
      <c r="H146" s="696" t="s">
        <v>649</v>
      </c>
      <c r="I146" s="696" t="s">
        <v>1115</v>
      </c>
      <c r="J146" s="696" t="s">
        <v>1116</v>
      </c>
      <c r="K146" s="696" t="s">
        <v>1117</v>
      </c>
      <c r="L146" s="699">
        <v>356.47</v>
      </c>
      <c r="M146" s="699">
        <v>356.47</v>
      </c>
      <c r="N146" s="696">
        <v>1</v>
      </c>
      <c r="O146" s="700">
        <v>1</v>
      </c>
      <c r="P146" s="699">
        <v>356.47</v>
      </c>
      <c r="Q146" s="701">
        <v>1</v>
      </c>
      <c r="R146" s="696">
        <v>1</v>
      </c>
      <c r="S146" s="701">
        <v>1</v>
      </c>
      <c r="T146" s="700">
        <v>1</v>
      </c>
      <c r="U146" s="702">
        <v>1</v>
      </c>
    </row>
    <row r="147" spans="1:21" ht="14.4" customHeight="1" x14ac:dyDescent="0.3">
      <c r="A147" s="695">
        <v>22</v>
      </c>
      <c r="B147" s="696" t="s">
        <v>511</v>
      </c>
      <c r="C147" s="696">
        <v>89301222</v>
      </c>
      <c r="D147" s="697" t="s">
        <v>1247</v>
      </c>
      <c r="E147" s="698" t="s">
        <v>835</v>
      </c>
      <c r="F147" s="696" t="s">
        <v>826</v>
      </c>
      <c r="G147" s="696" t="s">
        <v>1118</v>
      </c>
      <c r="H147" s="696" t="s">
        <v>512</v>
      </c>
      <c r="I147" s="696" t="s">
        <v>1119</v>
      </c>
      <c r="J147" s="696" t="s">
        <v>1120</v>
      </c>
      <c r="K147" s="696" t="s">
        <v>1121</v>
      </c>
      <c r="L147" s="699">
        <v>224.71</v>
      </c>
      <c r="M147" s="699">
        <v>224.71</v>
      </c>
      <c r="N147" s="696">
        <v>1</v>
      </c>
      <c r="O147" s="700">
        <v>1</v>
      </c>
      <c r="P147" s="699">
        <v>224.71</v>
      </c>
      <c r="Q147" s="701">
        <v>1</v>
      </c>
      <c r="R147" s="696">
        <v>1</v>
      </c>
      <c r="S147" s="701">
        <v>1</v>
      </c>
      <c r="T147" s="700">
        <v>1</v>
      </c>
      <c r="U147" s="702">
        <v>1</v>
      </c>
    </row>
    <row r="148" spans="1:21" ht="14.4" customHeight="1" x14ac:dyDescent="0.3">
      <c r="A148" s="695">
        <v>22</v>
      </c>
      <c r="B148" s="696" t="s">
        <v>511</v>
      </c>
      <c r="C148" s="696">
        <v>89301222</v>
      </c>
      <c r="D148" s="697" t="s">
        <v>1247</v>
      </c>
      <c r="E148" s="698" t="s">
        <v>835</v>
      </c>
      <c r="F148" s="696" t="s">
        <v>826</v>
      </c>
      <c r="G148" s="696" t="s">
        <v>1122</v>
      </c>
      <c r="H148" s="696" t="s">
        <v>512</v>
      </c>
      <c r="I148" s="696" t="s">
        <v>1123</v>
      </c>
      <c r="J148" s="696" t="s">
        <v>1124</v>
      </c>
      <c r="K148" s="696" t="s">
        <v>1125</v>
      </c>
      <c r="L148" s="699">
        <v>0</v>
      </c>
      <c r="M148" s="699">
        <v>0</v>
      </c>
      <c r="N148" s="696">
        <v>2</v>
      </c>
      <c r="O148" s="700">
        <v>2</v>
      </c>
      <c r="P148" s="699">
        <v>0</v>
      </c>
      <c r="Q148" s="701"/>
      <c r="R148" s="696">
        <v>2</v>
      </c>
      <c r="S148" s="701">
        <v>1</v>
      </c>
      <c r="T148" s="700">
        <v>2</v>
      </c>
      <c r="U148" s="702">
        <v>1</v>
      </c>
    </row>
    <row r="149" spans="1:21" ht="14.4" customHeight="1" x14ac:dyDescent="0.3">
      <c r="A149" s="695">
        <v>22</v>
      </c>
      <c r="B149" s="696" t="s">
        <v>511</v>
      </c>
      <c r="C149" s="696">
        <v>89301222</v>
      </c>
      <c r="D149" s="697" t="s">
        <v>1247</v>
      </c>
      <c r="E149" s="698" t="s">
        <v>835</v>
      </c>
      <c r="F149" s="696" t="s">
        <v>826</v>
      </c>
      <c r="G149" s="696" t="s">
        <v>907</v>
      </c>
      <c r="H149" s="696" t="s">
        <v>512</v>
      </c>
      <c r="I149" s="696" t="s">
        <v>908</v>
      </c>
      <c r="J149" s="696" t="s">
        <v>909</v>
      </c>
      <c r="K149" s="696" t="s">
        <v>910</v>
      </c>
      <c r="L149" s="699">
        <v>163.9</v>
      </c>
      <c r="M149" s="699">
        <v>655.6</v>
      </c>
      <c r="N149" s="696">
        <v>4</v>
      </c>
      <c r="O149" s="700">
        <v>1.5</v>
      </c>
      <c r="P149" s="699"/>
      <c r="Q149" s="701">
        <v>0</v>
      </c>
      <c r="R149" s="696"/>
      <c r="S149" s="701">
        <v>0</v>
      </c>
      <c r="T149" s="700"/>
      <c r="U149" s="702">
        <v>0</v>
      </c>
    </row>
    <row r="150" spans="1:21" ht="14.4" customHeight="1" x14ac:dyDescent="0.3">
      <c r="A150" s="695">
        <v>22</v>
      </c>
      <c r="B150" s="696" t="s">
        <v>511</v>
      </c>
      <c r="C150" s="696">
        <v>89301222</v>
      </c>
      <c r="D150" s="697" t="s">
        <v>1247</v>
      </c>
      <c r="E150" s="698" t="s">
        <v>835</v>
      </c>
      <c r="F150" s="696" t="s">
        <v>826</v>
      </c>
      <c r="G150" s="696" t="s">
        <v>960</v>
      </c>
      <c r="H150" s="696" t="s">
        <v>512</v>
      </c>
      <c r="I150" s="696" t="s">
        <v>961</v>
      </c>
      <c r="J150" s="696" t="s">
        <v>962</v>
      </c>
      <c r="K150" s="696" t="s">
        <v>963</v>
      </c>
      <c r="L150" s="699">
        <v>23.72</v>
      </c>
      <c r="M150" s="699">
        <v>23.72</v>
      </c>
      <c r="N150" s="696">
        <v>1</v>
      </c>
      <c r="O150" s="700">
        <v>1</v>
      </c>
      <c r="P150" s="699">
        <v>23.72</v>
      </c>
      <c r="Q150" s="701">
        <v>1</v>
      </c>
      <c r="R150" s="696">
        <v>1</v>
      </c>
      <c r="S150" s="701">
        <v>1</v>
      </c>
      <c r="T150" s="700">
        <v>1</v>
      </c>
      <c r="U150" s="702">
        <v>1</v>
      </c>
    </row>
    <row r="151" spans="1:21" ht="14.4" customHeight="1" x14ac:dyDescent="0.3">
      <c r="A151" s="695">
        <v>22</v>
      </c>
      <c r="B151" s="696" t="s">
        <v>511</v>
      </c>
      <c r="C151" s="696">
        <v>89301222</v>
      </c>
      <c r="D151" s="697" t="s">
        <v>1247</v>
      </c>
      <c r="E151" s="698" t="s">
        <v>835</v>
      </c>
      <c r="F151" s="696" t="s">
        <v>826</v>
      </c>
      <c r="G151" s="696" t="s">
        <v>890</v>
      </c>
      <c r="H151" s="696" t="s">
        <v>512</v>
      </c>
      <c r="I151" s="696" t="s">
        <v>891</v>
      </c>
      <c r="J151" s="696" t="s">
        <v>892</v>
      </c>
      <c r="K151" s="696"/>
      <c r="L151" s="699">
        <v>0</v>
      </c>
      <c r="M151" s="699">
        <v>0</v>
      </c>
      <c r="N151" s="696">
        <v>8</v>
      </c>
      <c r="O151" s="700">
        <v>7</v>
      </c>
      <c r="P151" s="699">
        <v>0</v>
      </c>
      <c r="Q151" s="701"/>
      <c r="R151" s="696">
        <v>6</v>
      </c>
      <c r="S151" s="701">
        <v>0.75</v>
      </c>
      <c r="T151" s="700">
        <v>5.5</v>
      </c>
      <c r="U151" s="702">
        <v>0.7857142857142857</v>
      </c>
    </row>
    <row r="152" spans="1:21" ht="14.4" customHeight="1" x14ac:dyDescent="0.3">
      <c r="A152" s="695">
        <v>22</v>
      </c>
      <c r="B152" s="696" t="s">
        <v>511</v>
      </c>
      <c r="C152" s="696">
        <v>89301222</v>
      </c>
      <c r="D152" s="697" t="s">
        <v>1247</v>
      </c>
      <c r="E152" s="698" t="s">
        <v>835</v>
      </c>
      <c r="F152" s="696" t="s">
        <v>826</v>
      </c>
      <c r="G152" s="696" t="s">
        <v>1126</v>
      </c>
      <c r="H152" s="696" t="s">
        <v>512</v>
      </c>
      <c r="I152" s="696" t="s">
        <v>1127</v>
      </c>
      <c r="J152" s="696" t="s">
        <v>1128</v>
      </c>
      <c r="K152" s="696" t="s">
        <v>1129</v>
      </c>
      <c r="L152" s="699">
        <v>74.06</v>
      </c>
      <c r="M152" s="699">
        <v>74.06</v>
      </c>
      <c r="N152" s="696">
        <v>1</v>
      </c>
      <c r="O152" s="700">
        <v>0.5</v>
      </c>
      <c r="P152" s="699">
        <v>74.06</v>
      </c>
      <c r="Q152" s="701">
        <v>1</v>
      </c>
      <c r="R152" s="696">
        <v>1</v>
      </c>
      <c r="S152" s="701">
        <v>1</v>
      </c>
      <c r="T152" s="700">
        <v>0.5</v>
      </c>
      <c r="U152" s="702">
        <v>1</v>
      </c>
    </row>
    <row r="153" spans="1:21" ht="14.4" customHeight="1" x14ac:dyDescent="0.3">
      <c r="A153" s="695">
        <v>22</v>
      </c>
      <c r="B153" s="696" t="s">
        <v>511</v>
      </c>
      <c r="C153" s="696">
        <v>89301222</v>
      </c>
      <c r="D153" s="697" t="s">
        <v>1247</v>
      </c>
      <c r="E153" s="698" t="s">
        <v>835</v>
      </c>
      <c r="F153" s="696" t="s">
        <v>826</v>
      </c>
      <c r="G153" s="696" t="s">
        <v>982</v>
      </c>
      <c r="H153" s="696" t="s">
        <v>512</v>
      </c>
      <c r="I153" s="696" t="s">
        <v>1130</v>
      </c>
      <c r="J153" s="696" t="s">
        <v>1131</v>
      </c>
      <c r="K153" s="696" t="s">
        <v>985</v>
      </c>
      <c r="L153" s="699">
        <v>313.98</v>
      </c>
      <c r="M153" s="699">
        <v>313.98</v>
      </c>
      <c r="N153" s="696">
        <v>1</v>
      </c>
      <c r="O153" s="700">
        <v>1</v>
      </c>
      <c r="P153" s="699"/>
      <c r="Q153" s="701">
        <v>0</v>
      </c>
      <c r="R153" s="696"/>
      <c r="S153" s="701">
        <v>0</v>
      </c>
      <c r="T153" s="700"/>
      <c r="U153" s="702">
        <v>0</v>
      </c>
    </row>
    <row r="154" spans="1:21" ht="14.4" customHeight="1" x14ac:dyDescent="0.3">
      <c r="A154" s="695">
        <v>22</v>
      </c>
      <c r="B154" s="696" t="s">
        <v>511</v>
      </c>
      <c r="C154" s="696">
        <v>89301222</v>
      </c>
      <c r="D154" s="697" t="s">
        <v>1247</v>
      </c>
      <c r="E154" s="698" t="s">
        <v>835</v>
      </c>
      <c r="F154" s="696" t="s">
        <v>826</v>
      </c>
      <c r="G154" s="696" t="s">
        <v>982</v>
      </c>
      <c r="H154" s="696" t="s">
        <v>512</v>
      </c>
      <c r="I154" s="696" t="s">
        <v>1132</v>
      </c>
      <c r="J154" s="696" t="s">
        <v>1131</v>
      </c>
      <c r="K154" s="696" t="s">
        <v>1133</v>
      </c>
      <c r="L154" s="699">
        <v>0</v>
      </c>
      <c r="M154" s="699">
        <v>0</v>
      </c>
      <c r="N154" s="696">
        <v>1</v>
      </c>
      <c r="O154" s="700">
        <v>1</v>
      </c>
      <c r="P154" s="699">
        <v>0</v>
      </c>
      <c r="Q154" s="701"/>
      <c r="R154" s="696">
        <v>1</v>
      </c>
      <c r="S154" s="701">
        <v>1</v>
      </c>
      <c r="T154" s="700">
        <v>1</v>
      </c>
      <c r="U154" s="702">
        <v>1</v>
      </c>
    </row>
    <row r="155" spans="1:21" ht="14.4" customHeight="1" x14ac:dyDescent="0.3">
      <c r="A155" s="695">
        <v>22</v>
      </c>
      <c r="B155" s="696" t="s">
        <v>511</v>
      </c>
      <c r="C155" s="696">
        <v>89301222</v>
      </c>
      <c r="D155" s="697" t="s">
        <v>1247</v>
      </c>
      <c r="E155" s="698" t="s">
        <v>835</v>
      </c>
      <c r="F155" s="696" t="s">
        <v>826</v>
      </c>
      <c r="G155" s="696" t="s">
        <v>1069</v>
      </c>
      <c r="H155" s="696" t="s">
        <v>512</v>
      </c>
      <c r="I155" s="696" t="s">
        <v>1070</v>
      </c>
      <c r="J155" s="696" t="s">
        <v>1071</v>
      </c>
      <c r="K155" s="696" t="s">
        <v>1072</v>
      </c>
      <c r="L155" s="699">
        <v>0</v>
      </c>
      <c r="M155" s="699">
        <v>0</v>
      </c>
      <c r="N155" s="696">
        <v>1</v>
      </c>
      <c r="O155" s="700">
        <v>1</v>
      </c>
      <c r="P155" s="699">
        <v>0</v>
      </c>
      <c r="Q155" s="701"/>
      <c r="R155" s="696">
        <v>1</v>
      </c>
      <c r="S155" s="701">
        <v>1</v>
      </c>
      <c r="T155" s="700">
        <v>1</v>
      </c>
      <c r="U155" s="702">
        <v>1</v>
      </c>
    </row>
    <row r="156" spans="1:21" ht="14.4" customHeight="1" x14ac:dyDescent="0.3">
      <c r="A156" s="695">
        <v>22</v>
      </c>
      <c r="B156" s="696" t="s">
        <v>511</v>
      </c>
      <c r="C156" s="696">
        <v>89301222</v>
      </c>
      <c r="D156" s="697" t="s">
        <v>1247</v>
      </c>
      <c r="E156" s="698" t="s">
        <v>835</v>
      </c>
      <c r="F156" s="696" t="s">
        <v>826</v>
      </c>
      <c r="G156" s="696" t="s">
        <v>1134</v>
      </c>
      <c r="H156" s="696" t="s">
        <v>512</v>
      </c>
      <c r="I156" s="696" t="s">
        <v>1135</v>
      </c>
      <c r="J156" s="696" t="s">
        <v>1136</v>
      </c>
      <c r="K156" s="696" t="s">
        <v>949</v>
      </c>
      <c r="L156" s="699">
        <v>198.04</v>
      </c>
      <c r="M156" s="699">
        <v>198.04</v>
      </c>
      <c r="N156" s="696">
        <v>1</v>
      </c>
      <c r="O156" s="700">
        <v>1</v>
      </c>
      <c r="P156" s="699">
        <v>198.04</v>
      </c>
      <c r="Q156" s="701">
        <v>1</v>
      </c>
      <c r="R156" s="696">
        <v>1</v>
      </c>
      <c r="S156" s="701">
        <v>1</v>
      </c>
      <c r="T156" s="700">
        <v>1</v>
      </c>
      <c r="U156" s="702">
        <v>1</v>
      </c>
    </row>
    <row r="157" spans="1:21" ht="14.4" customHeight="1" x14ac:dyDescent="0.3">
      <c r="A157" s="695">
        <v>22</v>
      </c>
      <c r="B157" s="696" t="s">
        <v>511</v>
      </c>
      <c r="C157" s="696">
        <v>89301222</v>
      </c>
      <c r="D157" s="697" t="s">
        <v>1247</v>
      </c>
      <c r="E157" s="698" t="s">
        <v>835</v>
      </c>
      <c r="F157" s="696" t="s">
        <v>826</v>
      </c>
      <c r="G157" s="696" t="s">
        <v>846</v>
      </c>
      <c r="H157" s="696" t="s">
        <v>512</v>
      </c>
      <c r="I157" s="696" t="s">
        <v>893</v>
      </c>
      <c r="J157" s="696" t="s">
        <v>894</v>
      </c>
      <c r="K157" s="696" t="s">
        <v>895</v>
      </c>
      <c r="L157" s="699">
        <v>0</v>
      </c>
      <c r="M157" s="699">
        <v>0</v>
      </c>
      <c r="N157" s="696">
        <v>1</v>
      </c>
      <c r="O157" s="700">
        <v>0.5</v>
      </c>
      <c r="P157" s="699"/>
      <c r="Q157" s="701"/>
      <c r="R157" s="696"/>
      <c r="S157" s="701">
        <v>0</v>
      </c>
      <c r="T157" s="700"/>
      <c r="U157" s="702">
        <v>0</v>
      </c>
    </row>
    <row r="158" spans="1:21" ht="14.4" customHeight="1" x14ac:dyDescent="0.3">
      <c r="A158" s="695">
        <v>22</v>
      </c>
      <c r="B158" s="696" t="s">
        <v>511</v>
      </c>
      <c r="C158" s="696">
        <v>89301222</v>
      </c>
      <c r="D158" s="697" t="s">
        <v>1247</v>
      </c>
      <c r="E158" s="698" t="s">
        <v>835</v>
      </c>
      <c r="F158" s="696" t="s">
        <v>826</v>
      </c>
      <c r="G158" s="696" t="s">
        <v>846</v>
      </c>
      <c r="H158" s="696" t="s">
        <v>512</v>
      </c>
      <c r="I158" s="696" t="s">
        <v>988</v>
      </c>
      <c r="J158" s="696" t="s">
        <v>989</v>
      </c>
      <c r="K158" s="696" t="s">
        <v>990</v>
      </c>
      <c r="L158" s="699">
        <v>86.76</v>
      </c>
      <c r="M158" s="699">
        <v>1735.2</v>
      </c>
      <c r="N158" s="696">
        <v>20</v>
      </c>
      <c r="O158" s="700">
        <v>13</v>
      </c>
      <c r="P158" s="699">
        <v>780.84</v>
      </c>
      <c r="Q158" s="701">
        <v>0.45</v>
      </c>
      <c r="R158" s="696">
        <v>9</v>
      </c>
      <c r="S158" s="701">
        <v>0.45</v>
      </c>
      <c r="T158" s="700">
        <v>6</v>
      </c>
      <c r="U158" s="702">
        <v>0.46153846153846156</v>
      </c>
    </row>
    <row r="159" spans="1:21" ht="14.4" customHeight="1" x14ac:dyDescent="0.3">
      <c r="A159" s="695">
        <v>22</v>
      </c>
      <c r="B159" s="696" t="s">
        <v>511</v>
      </c>
      <c r="C159" s="696">
        <v>89301222</v>
      </c>
      <c r="D159" s="697" t="s">
        <v>1247</v>
      </c>
      <c r="E159" s="698" t="s">
        <v>835</v>
      </c>
      <c r="F159" s="696" t="s">
        <v>826</v>
      </c>
      <c r="G159" s="696" t="s">
        <v>846</v>
      </c>
      <c r="H159" s="696" t="s">
        <v>649</v>
      </c>
      <c r="I159" s="696" t="s">
        <v>993</v>
      </c>
      <c r="J159" s="696" t="s">
        <v>994</v>
      </c>
      <c r="K159" s="696" t="s">
        <v>995</v>
      </c>
      <c r="L159" s="699">
        <v>65.069999999999993</v>
      </c>
      <c r="M159" s="699">
        <v>520.55999999999995</v>
      </c>
      <c r="N159" s="696">
        <v>8</v>
      </c>
      <c r="O159" s="700">
        <v>6</v>
      </c>
      <c r="P159" s="699">
        <v>195.20999999999998</v>
      </c>
      <c r="Q159" s="701">
        <v>0.375</v>
      </c>
      <c r="R159" s="696">
        <v>3</v>
      </c>
      <c r="S159" s="701">
        <v>0.375</v>
      </c>
      <c r="T159" s="700">
        <v>2</v>
      </c>
      <c r="U159" s="702">
        <v>0.33333333333333331</v>
      </c>
    </row>
    <row r="160" spans="1:21" ht="14.4" customHeight="1" x14ac:dyDescent="0.3">
      <c r="A160" s="695">
        <v>22</v>
      </c>
      <c r="B160" s="696" t="s">
        <v>511</v>
      </c>
      <c r="C160" s="696">
        <v>89301222</v>
      </c>
      <c r="D160" s="697" t="s">
        <v>1247</v>
      </c>
      <c r="E160" s="698" t="s">
        <v>835</v>
      </c>
      <c r="F160" s="696" t="s">
        <v>826</v>
      </c>
      <c r="G160" s="696" t="s">
        <v>846</v>
      </c>
      <c r="H160" s="696" t="s">
        <v>649</v>
      </c>
      <c r="I160" s="696" t="s">
        <v>853</v>
      </c>
      <c r="J160" s="696" t="s">
        <v>854</v>
      </c>
      <c r="K160" s="696" t="s">
        <v>855</v>
      </c>
      <c r="L160" s="699">
        <v>108.46</v>
      </c>
      <c r="M160" s="699">
        <v>1301.52</v>
      </c>
      <c r="N160" s="696">
        <v>12</v>
      </c>
      <c r="O160" s="700">
        <v>10</v>
      </c>
      <c r="P160" s="699">
        <v>433.84</v>
      </c>
      <c r="Q160" s="701">
        <v>0.33333333333333331</v>
      </c>
      <c r="R160" s="696">
        <v>4</v>
      </c>
      <c r="S160" s="701">
        <v>0.33333333333333331</v>
      </c>
      <c r="T160" s="700">
        <v>3</v>
      </c>
      <c r="U160" s="702">
        <v>0.3</v>
      </c>
    </row>
    <row r="161" spans="1:21" ht="14.4" customHeight="1" x14ac:dyDescent="0.3">
      <c r="A161" s="695">
        <v>22</v>
      </c>
      <c r="B161" s="696" t="s">
        <v>511</v>
      </c>
      <c r="C161" s="696">
        <v>89301222</v>
      </c>
      <c r="D161" s="697" t="s">
        <v>1247</v>
      </c>
      <c r="E161" s="698" t="s">
        <v>835</v>
      </c>
      <c r="F161" s="696" t="s">
        <v>826</v>
      </c>
      <c r="G161" s="696" t="s">
        <v>846</v>
      </c>
      <c r="H161" s="696" t="s">
        <v>512</v>
      </c>
      <c r="I161" s="696" t="s">
        <v>896</v>
      </c>
      <c r="J161" s="696" t="s">
        <v>897</v>
      </c>
      <c r="K161" s="696" t="s">
        <v>898</v>
      </c>
      <c r="L161" s="699">
        <v>65.069999999999993</v>
      </c>
      <c r="M161" s="699">
        <v>65.069999999999993</v>
      </c>
      <c r="N161" s="696">
        <v>1</v>
      </c>
      <c r="O161" s="700">
        <v>1</v>
      </c>
      <c r="P161" s="699"/>
      <c r="Q161" s="701">
        <v>0</v>
      </c>
      <c r="R161" s="696"/>
      <c r="S161" s="701">
        <v>0</v>
      </c>
      <c r="T161" s="700"/>
      <c r="U161" s="702">
        <v>0</v>
      </c>
    </row>
    <row r="162" spans="1:21" ht="14.4" customHeight="1" x14ac:dyDescent="0.3">
      <c r="A162" s="695">
        <v>22</v>
      </c>
      <c r="B162" s="696" t="s">
        <v>511</v>
      </c>
      <c r="C162" s="696">
        <v>89301222</v>
      </c>
      <c r="D162" s="697" t="s">
        <v>1247</v>
      </c>
      <c r="E162" s="698" t="s">
        <v>835</v>
      </c>
      <c r="F162" s="696" t="s">
        <v>826</v>
      </c>
      <c r="G162" s="696" t="s">
        <v>846</v>
      </c>
      <c r="H162" s="696" t="s">
        <v>512</v>
      </c>
      <c r="I162" s="696" t="s">
        <v>590</v>
      </c>
      <c r="J162" s="696" t="s">
        <v>856</v>
      </c>
      <c r="K162" s="696" t="s">
        <v>857</v>
      </c>
      <c r="L162" s="699">
        <v>108.46</v>
      </c>
      <c r="M162" s="699">
        <v>216.92</v>
      </c>
      <c r="N162" s="696">
        <v>2</v>
      </c>
      <c r="O162" s="700">
        <v>2</v>
      </c>
      <c r="P162" s="699"/>
      <c r="Q162" s="701">
        <v>0</v>
      </c>
      <c r="R162" s="696"/>
      <c r="S162" s="701">
        <v>0</v>
      </c>
      <c r="T162" s="700"/>
      <c r="U162" s="702">
        <v>0</v>
      </c>
    </row>
    <row r="163" spans="1:21" ht="14.4" customHeight="1" x14ac:dyDescent="0.3">
      <c r="A163" s="695">
        <v>22</v>
      </c>
      <c r="B163" s="696" t="s">
        <v>511</v>
      </c>
      <c r="C163" s="696">
        <v>89301222</v>
      </c>
      <c r="D163" s="697" t="s">
        <v>1247</v>
      </c>
      <c r="E163" s="698" t="s">
        <v>835</v>
      </c>
      <c r="F163" s="696" t="s">
        <v>826</v>
      </c>
      <c r="G163" s="696" t="s">
        <v>846</v>
      </c>
      <c r="H163" s="696" t="s">
        <v>649</v>
      </c>
      <c r="I163" s="696" t="s">
        <v>858</v>
      </c>
      <c r="J163" s="696" t="s">
        <v>859</v>
      </c>
      <c r="K163" s="696" t="s">
        <v>860</v>
      </c>
      <c r="L163" s="699">
        <v>130.15</v>
      </c>
      <c r="M163" s="699">
        <v>12103.949999999992</v>
      </c>
      <c r="N163" s="696">
        <v>93</v>
      </c>
      <c r="O163" s="700">
        <v>74.5</v>
      </c>
      <c r="P163" s="699">
        <v>2993.4500000000012</v>
      </c>
      <c r="Q163" s="701">
        <v>0.24731182795698953</v>
      </c>
      <c r="R163" s="696">
        <v>23</v>
      </c>
      <c r="S163" s="701">
        <v>0.24731182795698925</v>
      </c>
      <c r="T163" s="700">
        <v>18</v>
      </c>
      <c r="U163" s="702">
        <v>0.24161073825503357</v>
      </c>
    </row>
    <row r="164" spans="1:21" ht="14.4" customHeight="1" x14ac:dyDescent="0.3">
      <c r="A164" s="695">
        <v>22</v>
      </c>
      <c r="B164" s="696" t="s">
        <v>511</v>
      </c>
      <c r="C164" s="696">
        <v>89301222</v>
      </c>
      <c r="D164" s="697" t="s">
        <v>1247</v>
      </c>
      <c r="E164" s="698" t="s">
        <v>835</v>
      </c>
      <c r="F164" s="696" t="s">
        <v>826</v>
      </c>
      <c r="G164" s="696" t="s">
        <v>846</v>
      </c>
      <c r="H164" s="696" t="s">
        <v>649</v>
      </c>
      <c r="I164" s="696" t="s">
        <v>996</v>
      </c>
      <c r="J164" s="696" t="s">
        <v>536</v>
      </c>
      <c r="K164" s="696" t="s">
        <v>997</v>
      </c>
      <c r="L164" s="699">
        <v>50.57</v>
      </c>
      <c r="M164" s="699">
        <v>303.42</v>
      </c>
      <c r="N164" s="696">
        <v>6</v>
      </c>
      <c r="O164" s="700">
        <v>4.5</v>
      </c>
      <c r="P164" s="699"/>
      <c r="Q164" s="701">
        <v>0</v>
      </c>
      <c r="R164" s="696"/>
      <c r="S164" s="701">
        <v>0</v>
      </c>
      <c r="T164" s="700"/>
      <c r="U164" s="702">
        <v>0</v>
      </c>
    </row>
    <row r="165" spans="1:21" ht="14.4" customHeight="1" x14ac:dyDescent="0.3">
      <c r="A165" s="695">
        <v>22</v>
      </c>
      <c r="B165" s="696" t="s">
        <v>511</v>
      </c>
      <c r="C165" s="696">
        <v>89301222</v>
      </c>
      <c r="D165" s="697" t="s">
        <v>1247</v>
      </c>
      <c r="E165" s="698" t="s">
        <v>835</v>
      </c>
      <c r="F165" s="696" t="s">
        <v>826</v>
      </c>
      <c r="G165" s="696" t="s">
        <v>846</v>
      </c>
      <c r="H165" s="696" t="s">
        <v>649</v>
      </c>
      <c r="I165" s="696" t="s">
        <v>655</v>
      </c>
      <c r="J165" s="696" t="s">
        <v>656</v>
      </c>
      <c r="K165" s="696" t="s">
        <v>814</v>
      </c>
      <c r="L165" s="699">
        <v>86.76</v>
      </c>
      <c r="M165" s="699">
        <v>6159.9600000000064</v>
      </c>
      <c r="N165" s="696">
        <v>71</v>
      </c>
      <c r="O165" s="700">
        <v>53</v>
      </c>
      <c r="P165" s="699">
        <v>1474.92</v>
      </c>
      <c r="Q165" s="701">
        <v>0.23943661971830962</v>
      </c>
      <c r="R165" s="696">
        <v>17</v>
      </c>
      <c r="S165" s="701">
        <v>0.23943661971830985</v>
      </c>
      <c r="T165" s="700">
        <v>12.5</v>
      </c>
      <c r="U165" s="702">
        <v>0.23584905660377359</v>
      </c>
    </row>
    <row r="166" spans="1:21" ht="14.4" customHeight="1" x14ac:dyDescent="0.3">
      <c r="A166" s="695">
        <v>22</v>
      </c>
      <c r="B166" s="696" t="s">
        <v>511</v>
      </c>
      <c r="C166" s="696">
        <v>89301222</v>
      </c>
      <c r="D166" s="697" t="s">
        <v>1247</v>
      </c>
      <c r="E166" s="698" t="s">
        <v>835</v>
      </c>
      <c r="F166" s="696" t="s">
        <v>826</v>
      </c>
      <c r="G166" s="696" t="s">
        <v>846</v>
      </c>
      <c r="H166" s="696" t="s">
        <v>512</v>
      </c>
      <c r="I166" s="696" t="s">
        <v>863</v>
      </c>
      <c r="J166" s="696" t="s">
        <v>864</v>
      </c>
      <c r="K166" s="696" t="s">
        <v>860</v>
      </c>
      <c r="L166" s="699">
        <v>130.15</v>
      </c>
      <c r="M166" s="699">
        <v>1822.1000000000004</v>
      </c>
      <c r="N166" s="696">
        <v>14</v>
      </c>
      <c r="O166" s="700">
        <v>10</v>
      </c>
      <c r="P166" s="699">
        <v>520.6</v>
      </c>
      <c r="Q166" s="701">
        <v>0.28571428571428564</v>
      </c>
      <c r="R166" s="696">
        <v>4</v>
      </c>
      <c r="S166" s="701">
        <v>0.2857142857142857</v>
      </c>
      <c r="T166" s="700">
        <v>2.5</v>
      </c>
      <c r="U166" s="702">
        <v>0.25</v>
      </c>
    </row>
    <row r="167" spans="1:21" ht="14.4" customHeight="1" x14ac:dyDescent="0.3">
      <c r="A167" s="695">
        <v>22</v>
      </c>
      <c r="B167" s="696" t="s">
        <v>511</v>
      </c>
      <c r="C167" s="696">
        <v>89301222</v>
      </c>
      <c r="D167" s="697" t="s">
        <v>1247</v>
      </c>
      <c r="E167" s="698" t="s">
        <v>835</v>
      </c>
      <c r="F167" s="696" t="s">
        <v>826</v>
      </c>
      <c r="G167" s="696" t="s">
        <v>846</v>
      </c>
      <c r="H167" s="696" t="s">
        <v>512</v>
      </c>
      <c r="I167" s="696" t="s">
        <v>598</v>
      </c>
      <c r="J167" s="696" t="s">
        <v>865</v>
      </c>
      <c r="K167" s="696" t="s">
        <v>866</v>
      </c>
      <c r="L167" s="699">
        <v>86.76</v>
      </c>
      <c r="M167" s="699">
        <v>1474.92</v>
      </c>
      <c r="N167" s="696">
        <v>17</v>
      </c>
      <c r="O167" s="700">
        <v>10.5</v>
      </c>
      <c r="P167" s="699">
        <v>260.28000000000003</v>
      </c>
      <c r="Q167" s="701">
        <v>0.17647058823529413</v>
      </c>
      <c r="R167" s="696">
        <v>3</v>
      </c>
      <c r="S167" s="701">
        <v>0.17647058823529413</v>
      </c>
      <c r="T167" s="700">
        <v>2</v>
      </c>
      <c r="U167" s="702">
        <v>0.19047619047619047</v>
      </c>
    </row>
    <row r="168" spans="1:21" ht="14.4" customHeight="1" x14ac:dyDescent="0.3">
      <c r="A168" s="695">
        <v>22</v>
      </c>
      <c r="B168" s="696" t="s">
        <v>511</v>
      </c>
      <c r="C168" s="696">
        <v>89301222</v>
      </c>
      <c r="D168" s="697" t="s">
        <v>1247</v>
      </c>
      <c r="E168" s="698" t="s">
        <v>835</v>
      </c>
      <c r="F168" s="696" t="s">
        <v>826</v>
      </c>
      <c r="G168" s="696" t="s">
        <v>883</v>
      </c>
      <c r="H168" s="696" t="s">
        <v>512</v>
      </c>
      <c r="I168" s="696" t="s">
        <v>1137</v>
      </c>
      <c r="J168" s="696" t="s">
        <v>885</v>
      </c>
      <c r="K168" s="696" t="s">
        <v>1138</v>
      </c>
      <c r="L168" s="699">
        <v>0</v>
      </c>
      <c r="M168" s="699">
        <v>0</v>
      </c>
      <c r="N168" s="696">
        <v>1</v>
      </c>
      <c r="O168" s="700">
        <v>1</v>
      </c>
      <c r="P168" s="699"/>
      <c r="Q168" s="701"/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22</v>
      </c>
      <c r="B169" s="696" t="s">
        <v>511</v>
      </c>
      <c r="C169" s="696">
        <v>89301222</v>
      </c>
      <c r="D169" s="697" t="s">
        <v>1247</v>
      </c>
      <c r="E169" s="698" t="s">
        <v>835</v>
      </c>
      <c r="F169" s="696" t="s">
        <v>826</v>
      </c>
      <c r="G169" s="696" t="s">
        <v>1139</v>
      </c>
      <c r="H169" s="696" t="s">
        <v>512</v>
      </c>
      <c r="I169" s="696" t="s">
        <v>1140</v>
      </c>
      <c r="J169" s="696" t="s">
        <v>1141</v>
      </c>
      <c r="K169" s="696" t="s">
        <v>1142</v>
      </c>
      <c r="L169" s="699">
        <v>26.26</v>
      </c>
      <c r="M169" s="699">
        <v>26.26</v>
      </c>
      <c r="N169" s="696">
        <v>1</v>
      </c>
      <c r="O169" s="700">
        <v>1</v>
      </c>
      <c r="P169" s="699">
        <v>26.26</v>
      </c>
      <c r="Q169" s="701">
        <v>1</v>
      </c>
      <c r="R169" s="696">
        <v>1</v>
      </c>
      <c r="S169" s="701">
        <v>1</v>
      </c>
      <c r="T169" s="700">
        <v>1</v>
      </c>
      <c r="U169" s="702">
        <v>1</v>
      </c>
    </row>
    <row r="170" spans="1:21" ht="14.4" customHeight="1" x14ac:dyDescent="0.3">
      <c r="A170" s="695">
        <v>22</v>
      </c>
      <c r="B170" s="696" t="s">
        <v>511</v>
      </c>
      <c r="C170" s="696">
        <v>89301222</v>
      </c>
      <c r="D170" s="697" t="s">
        <v>1247</v>
      </c>
      <c r="E170" s="698" t="s">
        <v>835</v>
      </c>
      <c r="F170" s="696" t="s">
        <v>826</v>
      </c>
      <c r="G170" s="696" t="s">
        <v>888</v>
      </c>
      <c r="H170" s="696" t="s">
        <v>512</v>
      </c>
      <c r="I170" s="696" t="s">
        <v>1143</v>
      </c>
      <c r="J170" s="696" t="s">
        <v>1144</v>
      </c>
      <c r="K170" s="696" t="s">
        <v>1145</v>
      </c>
      <c r="L170" s="699">
        <v>0</v>
      </c>
      <c r="M170" s="699">
        <v>0</v>
      </c>
      <c r="N170" s="696">
        <v>3</v>
      </c>
      <c r="O170" s="700">
        <v>0.5</v>
      </c>
      <c r="P170" s="699"/>
      <c r="Q170" s="701"/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22</v>
      </c>
      <c r="B171" s="696" t="s">
        <v>511</v>
      </c>
      <c r="C171" s="696">
        <v>89301222</v>
      </c>
      <c r="D171" s="697" t="s">
        <v>1247</v>
      </c>
      <c r="E171" s="698" t="s">
        <v>835</v>
      </c>
      <c r="F171" s="696" t="s">
        <v>826</v>
      </c>
      <c r="G171" s="696" t="s">
        <v>915</v>
      </c>
      <c r="H171" s="696" t="s">
        <v>512</v>
      </c>
      <c r="I171" s="696" t="s">
        <v>916</v>
      </c>
      <c r="J171" s="696" t="s">
        <v>917</v>
      </c>
      <c r="K171" s="696" t="s">
        <v>918</v>
      </c>
      <c r="L171" s="699">
        <v>161.16999999999999</v>
      </c>
      <c r="M171" s="699">
        <v>483.51</v>
      </c>
      <c r="N171" s="696">
        <v>3</v>
      </c>
      <c r="O171" s="700">
        <v>0.5</v>
      </c>
      <c r="P171" s="699">
        <v>483.51</v>
      </c>
      <c r="Q171" s="701">
        <v>1</v>
      </c>
      <c r="R171" s="696">
        <v>3</v>
      </c>
      <c r="S171" s="701">
        <v>1</v>
      </c>
      <c r="T171" s="700">
        <v>0.5</v>
      </c>
      <c r="U171" s="702">
        <v>1</v>
      </c>
    </row>
    <row r="172" spans="1:21" ht="14.4" customHeight="1" x14ac:dyDescent="0.3">
      <c r="A172" s="695">
        <v>22</v>
      </c>
      <c r="B172" s="696" t="s">
        <v>511</v>
      </c>
      <c r="C172" s="696">
        <v>89301222</v>
      </c>
      <c r="D172" s="697" t="s">
        <v>1247</v>
      </c>
      <c r="E172" s="698" t="s">
        <v>835</v>
      </c>
      <c r="F172" s="696" t="s">
        <v>826</v>
      </c>
      <c r="G172" s="696" t="s">
        <v>1046</v>
      </c>
      <c r="H172" s="696" t="s">
        <v>512</v>
      </c>
      <c r="I172" s="696" t="s">
        <v>1049</v>
      </c>
      <c r="J172" s="696" t="s">
        <v>1048</v>
      </c>
      <c r="K172" s="696" t="s">
        <v>580</v>
      </c>
      <c r="L172" s="699">
        <v>0</v>
      </c>
      <c r="M172" s="699">
        <v>0</v>
      </c>
      <c r="N172" s="696">
        <v>1</v>
      </c>
      <c r="O172" s="700">
        <v>1</v>
      </c>
      <c r="P172" s="699"/>
      <c r="Q172" s="701"/>
      <c r="R172" s="696"/>
      <c r="S172" s="701">
        <v>0</v>
      </c>
      <c r="T172" s="700"/>
      <c r="U172" s="702">
        <v>0</v>
      </c>
    </row>
    <row r="173" spans="1:21" ht="14.4" customHeight="1" x14ac:dyDescent="0.3">
      <c r="A173" s="695">
        <v>22</v>
      </c>
      <c r="B173" s="696" t="s">
        <v>511</v>
      </c>
      <c r="C173" s="696">
        <v>89301222</v>
      </c>
      <c r="D173" s="697" t="s">
        <v>1247</v>
      </c>
      <c r="E173" s="698" t="s">
        <v>836</v>
      </c>
      <c r="F173" s="696" t="s">
        <v>826</v>
      </c>
      <c r="G173" s="696" t="s">
        <v>1146</v>
      </c>
      <c r="H173" s="696" t="s">
        <v>512</v>
      </c>
      <c r="I173" s="696" t="s">
        <v>1147</v>
      </c>
      <c r="J173" s="696" t="s">
        <v>1148</v>
      </c>
      <c r="K173" s="696" t="s">
        <v>1019</v>
      </c>
      <c r="L173" s="699">
        <v>0</v>
      </c>
      <c r="M173" s="699">
        <v>0</v>
      </c>
      <c r="N173" s="696">
        <v>1</v>
      </c>
      <c r="O173" s="700">
        <v>1</v>
      </c>
      <c r="P173" s="699">
        <v>0</v>
      </c>
      <c r="Q173" s="701"/>
      <c r="R173" s="696">
        <v>1</v>
      </c>
      <c r="S173" s="701">
        <v>1</v>
      </c>
      <c r="T173" s="700">
        <v>1</v>
      </c>
      <c r="U173" s="702">
        <v>1</v>
      </c>
    </row>
    <row r="174" spans="1:21" ht="14.4" customHeight="1" x14ac:dyDescent="0.3">
      <c r="A174" s="695">
        <v>22</v>
      </c>
      <c r="B174" s="696" t="s">
        <v>511</v>
      </c>
      <c r="C174" s="696">
        <v>89301222</v>
      </c>
      <c r="D174" s="697" t="s">
        <v>1247</v>
      </c>
      <c r="E174" s="698" t="s">
        <v>836</v>
      </c>
      <c r="F174" s="696" t="s">
        <v>826</v>
      </c>
      <c r="G174" s="696" t="s">
        <v>1146</v>
      </c>
      <c r="H174" s="696" t="s">
        <v>512</v>
      </c>
      <c r="I174" s="696" t="s">
        <v>1149</v>
      </c>
      <c r="J174" s="696" t="s">
        <v>1148</v>
      </c>
      <c r="K174" s="696" t="s">
        <v>1019</v>
      </c>
      <c r="L174" s="699">
        <v>60.92</v>
      </c>
      <c r="M174" s="699">
        <v>60.92</v>
      </c>
      <c r="N174" s="696">
        <v>1</v>
      </c>
      <c r="O174" s="700">
        <v>1</v>
      </c>
      <c r="P174" s="699">
        <v>60.92</v>
      </c>
      <c r="Q174" s="701">
        <v>1</v>
      </c>
      <c r="R174" s="696">
        <v>1</v>
      </c>
      <c r="S174" s="701">
        <v>1</v>
      </c>
      <c r="T174" s="700">
        <v>1</v>
      </c>
      <c r="U174" s="702">
        <v>1</v>
      </c>
    </row>
    <row r="175" spans="1:21" ht="14.4" customHeight="1" x14ac:dyDescent="0.3">
      <c r="A175" s="695">
        <v>22</v>
      </c>
      <c r="B175" s="696" t="s">
        <v>511</v>
      </c>
      <c r="C175" s="696">
        <v>89301222</v>
      </c>
      <c r="D175" s="697" t="s">
        <v>1247</v>
      </c>
      <c r="E175" s="698" t="s">
        <v>836</v>
      </c>
      <c r="F175" s="696" t="s">
        <v>826</v>
      </c>
      <c r="G175" s="696" t="s">
        <v>932</v>
      </c>
      <c r="H175" s="696" t="s">
        <v>649</v>
      </c>
      <c r="I175" s="696" t="s">
        <v>678</v>
      </c>
      <c r="J175" s="696" t="s">
        <v>816</v>
      </c>
      <c r="K175" s="696" t="s">
        <v>817</v>
      </c>
      <c r="L175" s="699">
        <v>333.31</v>
      </c>
      <c r="M175" s="699">
        <v>666.62</v>
      </c>
      <c r="N175" s="696">
        <v>2</v>
      </c>
      <c r="O175" s="700">
        <v>1.5</v>
      </c>
      <c r="P175" s="699">
        <v>666.62</v>
      </c>
      <c r="Q175" s="701">
        <v>1</v>
      </c>
      <c r="R175" s="696">
        <v>2</v>
      </c>
      <c r="S175" s="701">
        <v>1</v>
      </c>
      <c r="T175" s="700">
        <v>1.5</v>
      </c>
      <c r="U175" s="702">
        <v>1</v>
      </c>
    </row>
    <row r="176" spans="1:21" ht="14.4" customHeight="1" x14ac:dyDescent="0.3">
      <c r="A176" s="695">
        <v>22</v>
      </c>
      <c r="B176" s="696" t="s">
        <v>511</v>
      </c>
      <c r="C176" s="696">
        <v>89301222</v>
      </c>
      <c r="D176" s="697" t="s">
        <v>1247</v>
      </c>
      <c r="E176" s="698" t="s">
        <v>836</v>
      </c>
      <c r="F176" s="696" t="s">
        <v>826</v>
      </c>
      <c r="G176" s="696" t="s">
        <v>946</v>
      </c>
      <c r="H176" s="696" t="s">
        <v>512</v>
      </c>
      <c r="I176" s="696" t="s">
        <v>1150</v>
      </c>
      <c r="J176" s="696" t="s">
        <v>948</v>
      </c>
      <c r="K176" s="696" t="s">
        <v>1151</v>
      </c>
      <c r="L176" s="699">
        <v>118.82</v>
      </c>
      <c r="M176" s="699">
        <v>356.46</v>
      </c>
      <c r="N176" s="696">
        <v>3</v>
      </c>
      <c r="O176" s="700">
        <v>1</v>
      </c>
      <c r="P176" s="699">
        <v>356.46</v>
      </c>
      <c r="Q176" s="701">
        <v>1</v>
      </c>
      <c r="R176" s="696">
        <v>3</v>
      </c>
      <c r="S176" s="701">
        <v>1</v>
      </c>
      <c r="T176" s="700">
        <v>1</v>
      </c>
      <c r="U176" s="702">
        <v>1</v>
      </c>
    </row>
    <row r="177" spans="1:21" ht="14.4" customHeight="1" x14ac:dyDescent="0.3">
      <c r="A177" s="695">
        <v>22</v>
      </c>
      <c r="B177" s="696" t="s">
        <v>511</v>
      </c>
      <c r="C177" s="696">
        <v>89301222</v>
      </c>
      <c r="D177" s="697" t="s">
        <v>1247</v>
      </c>
      <c r="E177" s="698" t="s">
        <v>836</v>
      </c>
      <c r="F177" s="696" t="s">
        <v>826</v>
      </c>
      <c r="G177" s="696" t="s">
        <v>946</v>
      </c>
      <c r="H177" s="696" t="s">
        <v>512</v>
      </c>
      <c r="I177" s="696" t="s">
        <v>947</v>
      </c>
      <c r="J177" s="696" t="s">
        <v>948</v>
      </c>
      <c r="K177" s="696" t="s">
        <v>949</v>
      </c>
      <c r="L177" s="699">
        <v>229.57</v>
      </c>
      <c r="M177" s="699">
        <v>229.57</v>
      </c>
      <c r="N177" s="696">
        <v>1</v>
      </c>
      <c r="O177" s="700">
        <v>0.5</v>
      </c>
      <c r="P177" s="699">
        <v>229.57</v>
      </c>
      <c r="Q177" s="701">
        <v>1</v>
      </c>
      <c r="R177" s="696">
        <v>1</v>
      </c>
      <c r="S177" s="701">
        <v>1</v>
      </c>
      <c r="T177" s="700">
        <v>0.5</v>
      </c>
      <c r="U177" s="702">
        <v>1</v>
      </c>
    </row>
    <row r="178" spans="1:21" ht="14.4" customHeight="1" x14ac:dyDescent="0.3">
      <c r="A178" s="695">
        <v>22</v>
      </c>
      <c r="B178" s="696" t="s">
        <v>511</v>
      </c>
      <c r="C178" s="696">
        <v>89301222</v>
      </c>
      <c r="D178" s="697" t="s">
        <v>1247</v>
      </c>
      <c r="E178" s="698" t="s">
        <v>837</v>
      </c>
      <c r="F178" s="696" t="s">
        <v>826</v>
      </c>
      <c r="G178" s="696" t="s">
        <v>1152</v>
      </c>
      <c r="H178" s="696" t="s">
        <v>649</v>
      </c>
      <c r="I178" s="696" t="s">
        <v>1153</v>
      </c>
      <c r="J178" s="696" t="s">
        <v>1154</v>
      </c>
      <c r="K178" s="696" t="s">
        <v>1155</v>
      </c>
      <c r="L178" s="699">
        <v>97.97</v>
      </c>
      <c r="M178" s="699">
        <v>97.97</v>
      </c>
      <c r="N178" s="696">
        <v>1</v>
      </c>
      <c r="O178" s="700">
        <v>1</v>
      </c>
      <c r="P178" s="699">
        <v>97.97</v>
      </c>
      <c r="Q178" s="701">
        <v>1</v>
      </c>
      <c r="R178" s="696">
        <v>1</v>
      </c>
      <c r="S178" s="701">
        <v>1</v>
      </c>
      <c r="T178" s="700">
        <v>1</v>
      </c>
      <c r="U178" s="702">
        <v>1</v>
      </c>
    </row>
    <row r="179" spans="1:21" ht="14.4" customHeight="1" x14ac:dyDescent="0.3">
      <c r="A179" s="695">
        <v>22</v>
      </c>
      <c r="B179" s="696" t="s">
        <v>511</v>
      </c>
      <c r="C179" s="696">
        <v>89301222</v>
      </c>
      <c r="D179" s="697" t="s">
        <v>1247</v>
      </c>
      <c r="E179" s="698" t="s">
        <v>837</v>
      </c>
      <c r="F179" s="696" t="s">
        <v>826</v>
      </c>
      <c r="G179" s="696" t="s">
        <v>846</v>
      </c>
      <c r="H179" s="696" t="s">
        <v>512</v>
      </c>
      <c r="I179" s="696" t="s">
        <v>911</v>
      </c>
      <c r="J179" s="696" t="s">
        <v>912</v>
      </c>
      <c r="K179" s="696" t="s">
        <v>913</v>
      </c>
      <c r="L179" s="699">
        <v>0</v>
      </c>
      <c r="M179" s="699">
        <v>0</v>
      </c>
      <c r="N179" s="696">
        <v>1</v>
      </c>
      <c r="O179" s="700">
        <v>1</v>
      </c>
      <c r="P179" s="699"/>
      <c r="Q179" s="701"/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22</v>
      </c>
      <c r="B180" s="696" t="s">
        <v>511</v>
      </c>
      <c r="C180" s="696">
        <v>89301222</v>
      </c>
      <c r="D180" s="697" t="s">
        <v>1247</v>
      </c>
      <c r="E180" s="698" t="s">
        <v>837</v>
      </c>
      <c r="F180" s="696" t="s">
        <v>826</v>
      </c>
      <c r="G180" s="696" t="s">
        <v>846</v>
      </c>
      <c r="H180" s="696" t="s">
        <v>512</v>
      </c>
      <c r="I180" s="696" t="s">
        <v>988</v>
      </c>
      <c r="J180" s="696" t="s">
        <v>989</v>
      </c>
      <c r="K180" s="696" t="s">
        <v>990</v>
      </c>
      <c r="L180" s="699">
        <v>86.76</v>
      </c>
      <c r="M180" s="699">
        <v>86.76</v>
      </c>
      <c r="N180" s="696">
        <v>1</v>
      </c>
      <c r="O180" s="700">
        <v>1</v>
      </c>
      <c r="P180" s="699">
        <v>86.76</v>
      </c>
      <c r="Q180" s="701">
        <v>1</v>
      </c>
      <c r="R180" s="696">
        <v>1</v>
      </c>
      <c r="S180" s="701">
        <v>1</v>
      </c>
      <c r="T180" s="700">
        <v>1</v>
      </c>
      <c r="U180" s="702">
        <v>1</v>
      </c>
    </row>
    <row r="181" spans="1:21" ht="14.4" customHeight="1" x14ac:dyDescent="0.3">
      <c r="A181" s="695">
        <v>22</v>
      </c>
      <c r="B181" s="696" t="s">
        <v>511</v>
      </c>
      <c r="C181" s="696">
        <v>89301222</v>
      </c>
      <c r="D181" s="697" t="s">
        <v>1247</v>
      </c>
      <c r="E181" s="698" t="s">
        <v>837</v>
      </c>
      <c r="F181" s="696" t="s">
        <v>826</v>
      </c>
      <c r="G181" s="696" t="s">
        <v>846</v>
      </c>
      <c r="H181" s="696" t="s">
        <v>649</v>
      </c>
      <c r="I181" s="696" t="s">
        <v>993</v>
      </c>
      <c r="J181" s="696" t="s">
        <v>994</v>
      </c>
      <c r="K181" s="696" t="s">
        <v>995</v>
      </c>
      <c r="L181" s="699">
        <v>65.069999999999993</v>
      </c>
      <c r="M181" s="699">
        <v>65.069999999999993</v>
      </c>
      <c r="N181" s="696">
        <v>1</v>
      </c>
      <c r="O181" s="700">
        <v>1</v>
      </c>
      <c r="P181" s="699">
        <v>65.069999999999993</v>
      </c>
      <c r="Q181" s="701">
        <v>1</v>
      </c>
      <c r="R181" s="696">
        <v>1</v>
      </c>
      <c r="S181" s="701">
        <v>1</v>
      </c>
      <c r="T181" s="700">
        <v>1</v>
      </c>
      <c r="U181" s="702">
        <v>1</v>
      </c>
    </row>
    <row r="182" spans="1:21" ht="14.4" customHeight="1" x14ac:dyDescent="0.3">
      <c r="A182" s="695">
        <v>22</v>
      </c>
      <c r="B182" s="696" t="s">
        <v>511</v>
      </c>
      <c r="C182" s="696">
        <v>89301222</v>
      </c>
      <c r="D182" s="697" t="s">
        <v>1247</v>
      </c>
      <c r="E182" s="698" t="s">
        <v>837</v>
      </c>
      <c r="F182" s="696" t="s">
        <v>826</v>
      </c>
      <c r="G182" s="696" t="s">
        <v>846</v>
      </c>
      <c r="H182" s="696" t="s">
        <v>649</v>
      </c>
      <c r="I182" s="696" t="s">
        <v>853</v>
      </c>
      <c r="J182" s="696" t="s">
        <v>854</v>
      </c>
      <c r="K182" s="696" t="s">
        <v>855</v>
      </c>
      <c r="L182" s="699">
        <v>108.46</v>
      </c>
      <c r="M182" s="699">
        <v>108.46</v>
      </c>
      <c r="N182" s="696">
        <v>1</v>
      </c>
      <c r="O182" s="700">
        <v>1</v>
      </c>
      <c r="P182" s="699">
        <v>108.46</v>
      </c>
      <c r="Q182" s="701">
        <v>1</v>
      </c>
      <c r="R182" s="696">
        <v>1</v>
      </c>
      <c r="S182" s="701">
        <v>1</v>
      </c>
      <c r="T182" s="700">
        <v>1</v>
      </c>
      <c r="U182" s="702">
        <v>1</v>
      </c>
    </row>
    <row r="183" spans="1:21" ht="14.4" customHeight="1" x14ac:dyDescent="0.3">
      <c r="A183" s="695">
        <v>22</v>
      </c>
      <c r="B183" s="696" t="s">
        <v>511</v>
      </c>
      <c r="C183" s="696">
        <v>89301222</v>
      </c>
      <c r="D183" s="697" t="s">
        <v>1247</v>
      </c>
      <c r="E183" s="698" t="s">
        <v>837</v>
      </c>
      <c r="F183" s="696" t="s">
        <v>826</v>
      </c>
      <c r="G183" s="696" t="s">
        <v>846</v>
      </c>
      <c r="H183" s="696" t="s">
        <v>512</v>
      </c>
      <c r="I183" s="696" t="s">
        <v>896</v>
      </c>
      <c r="J183" s="696" t="s">
        <v>897</v>
      </c>
      <c r="K183" s="696" t="s">
        <v>898</v>
      </c>
      <c r="L183" s="699">
        <v>65.069999999999993</v>
      </c>
      <c r="M183" s="699">
        <v>130.13999999999999</v>
      </c>
      <c r="N183" s="696">
        <v>2</v>
      </c>
      <c r="O183" s="700">
        <v>2</v>
      </c>
      <c r="P183" s="699">
        <v>65.069999999999993</v>
      </c>
      <c r="Q183" s="701">
        <v>0.5</v>
      </c>
      <c r="R183" s="696">
        <v>1</v>
      </c>
      <c r="S183" s="701">
        <v>0.5</v>
      </c>
      <c r="T183" s="700">
        <v>1</v>
      </c>
      <c r="U183" s="702">
        <v>0.5</v>
      </c>
    </row>
    <row r="184" spans="1:21" ht="14.4" customHeight="1" x14ac:dyDescent="0.3">
      <c r="A184" s="695">
        <v>22</v>
      </c>
      <c r="B184" s="696" t="s">
        <v>511</v>
      </c>
      <c r="C184" s="696">
        <v>89301222</v>
      </c>
      <c r="D184" s="697" t="s">
        <v>1247</v>
      </c>
      <c r="E184" s="698" t="s">
        <v>837</v>
      </c>
      <c r="F184" s="696" t="s">
        <v>826</v>
      </c>
      <c r="G184" s="696" t="s">
        <v>846</v>
      </c>
      <c r="H184" s="696" t="s">
        <v>649</v>
      </c>
      <c r="I184" s="696" t="s">
        <v>996</v>
      </c>
      <c r="J184" s="696" t="s">
        <v>536</v>
      </c>
      <c r="K184" s="696" t="s">
        <v>997</v>
      </c>
      <c r="L184" s="699">
        <v>50.57</v>
      </c>
      <c r="M184" s="699">
        <v>50.57</v>
      </c>
      <c r="N184" s="696">
        <v>1</v>
      </c>
      <c r="O184" s="700">
        <v>1</v>
      </c>
      <c r="P184" s="699"/>
      <c r="Q184" s="701">
        <v>0</v>
      </c>
      <c r="R184" s="696"/>
      <c r="S184" s="701">
        <v>0</v>
      </c>
      <c r="T184" s="700"/>
      <c r="U184" s="702">
        <v>0</v>
      </c>
    </row>
    <row r="185" spans="1:21" ht="14.4" customHeight="1" x14ac:dyDescent="0.3">
      <c r="A185" s="695">
        <v>22</v>
      </c>
      <c r="B185" s="696" t="s">
        <v>511</v>
      </c>
      <c r="C185" s="696">
        <v>89301222</v>
      </c>
      <c r="D185" s="697" t="s">
        <v>1247</v>
      </c>
      <c r="E185" s="698" t="s">
        <v>837</v>
      </c>
      <c r="F185" s="696" t="s">
        <v>826</v>
      </c>
      <c r="G185" s="696" t="s">
        <v>846</v>
      </c>
      <c r="H185" s="696" t="s">
        <v>649</v>
      </c>
      <c r="I185" s="696" t="s">
        <v>655</v>
      </c>
      <c r="J185" s="696" t="s">
        <v>656</v>
      </c>
      <c r="K185" s="696" t="s">
        <v>814</v>
      </c>
      <c r="L185" s="699">
        <v>86.76</v>
      </c>
      <c r="M185" s="699">
        <v>173.52</v>
      </c>
      <c r="N185" s="696">
        <v>2</v>
      </c>
      <c r="O185" s="700">
        <v>2</v>
      </c>
      <c r="P185" s="699"/>
      <c r="Q185" s="701">
        <v>0</v>
      </c>
      <c r="R185" s="696"/>
      <c r="S185" s="701">
        <v>0</v>
      </c>
      <c r="T185" s="700"/>
      <c r="U185" s="702">
        <v>0</v>
      </c>
    </row>
    <row r="186" spans="1:21" ht="14.4" customHeight="1" x14ac:dyDescent="0.3">
      <c r="A186" s="695">
        <v>22</v>
      </c>
      <c r="B186" s="696" t="s">
        <v>511</v>
      </c>
      <c r="C186" s="696">
        <v>89301222</v>
      </c>
      <c r="D186" s="697" t="s">
        <v>1247</v>
      </c>
      <c r="E186" s="698" t="s">
        <v>837</v>
      </c>
      <c r="F186" s="696" t="s">
        <v>826</v>
      </c>
      <c r="G186" s="696" t="s">
        <v>883</v>
      </c>
      <c r="H186" s="696" t="s">
        <v>512</v>
      </c>
      <c r="I186" s="696" t="s">
        <v>1137</v>
      </c>
      <c r="J186" s="696" t="s">
        <v>885</v>
      </c>
      <c r="K186" s="696" t="s">
        <v>1138</v>
      </c>
      <c r="L186" s="699">
        <v>0</v>
      </c>
      <c r="M186" s="699">
        <v>0</v>
      </c>
      <c r="N186" s="696">
        <v>1</v>
      </c>
      <c r="O186" s="700">
        <v>1</v>
      </c>
      <c r="P186" s="699">
        <v>0</v>
      </c>
      <c r="Q186" s="701"/>
      <c r="R186" s="696">
        <v>1</v>
      </c>
      <c r="S186" s="701">
        <v>1</v>
      </c>
      <c r="T186" s="700">
        <v>1</v>
      </c>
      <c r="U186" s="702">
        <v>1</v>
      </c>
    </row>
    <row r="187" spans="1:21" ht="14.4" customHeight="1" x14ac:dyDescent="0.3">
      <c r="A187" s="695">
        <v>22</v>
      </c>
      <c r="B187" s="696" t="s">
        <v>511</v>
      </c>
      <c r="C187" s="696">
        <v>89301222</v>
      </c>
      <c r="D187" s="697" t="s">
        <v>1247</v>
      </c>
      <c r="E187" s="698" t="s">
        <v>838</v>
      </c>
      <c r="F187" s="696" t="s">
        <v>826</v>
      </c>
      <c r="G187" s="696" t="s">
        <v>1054</v>
      </c>
      <c r="H187" s="696" t="s">
        <v>512</v>
      </c>
      <c r="I187" s="696" t="s">
        <v>1098</v>
      </c>
      <c r="J187" s="696" t="s">
        <v>1099</v>
      </c>
      <c r="K187" s="696" t="s">
        <v>1100</v>
      </c>
      <c r="L187" s="699">
        <v>370.04</v>
      </c>
      <c r="M187" s="699">
        <v>1110.1200000000001</v>
      </c>
      <c r="N187" s="696">
        <v>3</v>
      </c>
      <c r="O187" s="700">
        <v>1</v>
      </c>
      <c r="P187" s="699">
        <v>1110.1200000000001</v>
      </c>
      <c r="Q187" s="701">
        <v>1</v>
      </c>
      <c r="R187" s="696">
        <v>3</v>
      </c>
      <c r="S187" s="701">
        <v>1</v>
      </c>
      <c r="T187" s="700">
        <v>1</v>
      </c>
      <c r="U187" s="702">
        <v>1</v>
      </c>
    </row>
    <row r="188" spans="1:21" ht="14.4" customHeight="1" x14ac:dyDescent="0.3">
      <c r="A188" s="695">
        <v>22</v>
      </c>
      <c r="B188" s="696" t="s">
        <v>511</v>
      </c>
      <c r="C188" s="696">
        <v>89301222</v>
      </c>
      <c r="D188" s="697" t="s">
        <v>1247</v>
      </c>
      <c r="E188" s="698" t="s">
        <v>838</v>
      </c>
      <c r="F188" s="696" t="s">
        <v>826</v>
      </c>
      <c r="G188" s="696" t="s">
        <v>1054</v>
      </c>
      <c r="H188" s="696" t="s">
        <v>512</v>
      </c>
      <c r="I188" s="696" t="s">
        <v>1101</v>
      </c>
      <c r="J188" s="696" t="s">
        <v>1056</v>
      </c>
      <c r="K188" s="696" t="s">
        <v>1102</v>
      </c>
      <c r="L188" s="699">
        <v>0</v>
      </c>
      <c r="M188" s="699">
        <v>0</v>
      </c>
      <c r="N188" s="696">
        <v>3</v>
      </c>
      <c r="O188" s="700">
        <v>0.5</v>
      </c>
      <c r="P188" s="699">
        <v>0</v>
      </c>
      <c r="Q188" s="701"/>
      <c r="R188" s="696">
        <v>3</v>
      </c>
      <c r="S188" s="701">
        <v>1</v>
      </c>
      <c r="T188" s="700">
        <v>0.5</v>
      </c>
      <c r="U188" s="702">
        <v>1</v>
      </c>
    </row>
    <row r="189" spans="1:21" ht="14.4" customHeight="1" x14ac:dyDescent="0.3">
      <c r="A189" s="695">
        <v>22</v>
      </c>
      <c r="B189" s="696" t="s">
        <v>511</v>
      </c>
      <c r="C189" s="696">
        <v>89301222</v>
      </c>
      <c r="D189" s="697" t="s">
        <v>1247</v>
      </c>
      <c r="E189" s="698" t="s">
        <v>838</v>
      </c>
      <c r="F189" s="696" t="s">
        <v>826</v>
      </c>
      <c r="G189" s="696" t="s">
        <v>1103</v>
      </c>
      <c r="H189" s="696" t="s">
        <v>512</v>
      </c>
      <c r="I189" s="696" t="s">
        <v>1156</v>
      </c>
      <c r="J189" s="696" t="s">
        <v>1157</v>
      </c>
      <c r="K189" s="696" t="s">
        <v>1158</v>
      </c>
      <c r="L189" s="699">
        <v>47.63</v>
      </c>
      <c r="M189" s="699">
        <v>47.63</v>
      </c>
      <c r="N189" s="696">
        <v>1</v>
      </c>
      <c r="O189" s="700">
        <v>0.5</v>
      </c>
      <c r="P189" s="699">
        <v>47.63</v>
      </c>
      <c r="Q189" s="701">
        <v>1</v>
      </c>
      <c r="R189" s="696">
        <v>1</v>
      </c>
      <c r="S189" s="701">
        <v>1</v>
      </c>
      <c r="T189" s="700">
        <v>0.5</v>
      </c>
      <c r="U189" s="702">
        <v>1</v>
      </c>
    </row>
    <row r="190" spans="1:21" ht="14.4" customHeight="1" x14ac:dyDescent="0.3">
      <c r="A190" s="695">
        <v>22</v>
      </c>
      <c r="B190" s="696" t="s">
        <v>511</v>
      </c>
      <c r="C190" s="696">
        <v>89301222</v>
      </c>
      <c r="D190" s="697" t="s">
        <v>1247</v>
      </c>
      <c r="E190" s="698" t="s">
        <v>838</v>
      </c>
      <c r="F190" s="696" t="s">
        <v>826</v>
      </c>
      <c r="G190" s="696" t="s">
        <v>1159</v>
      </c>
      <c r="H190" s="696" t="s">
        <v>512</v>
      </c>
      <c r="I190" s="696" t="s">
        <v>1160</v>
      </c>
      <c r="J190" s="696" t="s">
        <v>1161</v>
      </c>
      <c r="K190" s="696" t="s">
        <v>1162</v>
      </c>
      <c r="L190" s="699">
        <v>91.76</v>
      </c>
      <c r="M190" s="699">
        <v>91.76</v>
      </c>
      <c r="N190" s="696">
        <v>1</v>
      </c>
      <c r="O190" s="700">
        <v>0.5</v>
      </c>
      <c r="P190" s="699">
        <v>91.76</v>
      </c>
      <c r="Q190" s="701">
        <v>1</v>
      </c>
      <c r="R190" s="696">
        <v>1</v>
      </c>
      <c r="S190" s="701">
        <v>1</v>
      </c>
      <c r="T190" s="700">
        <v>0.5</v>
      </c>
      <c r="U190" s="702">
        <v>1</v>
      </c>
    </row>
    <row r="191" spans="1:21" ht="14.4" customHeight="1" x14ac:dyDescent="0.3">
      <c r="A191" s="695">
        <v>22</v>
      </c>
      <c r="B191" s="696" t="s">
        <v>511</v>
      </c>
      <c r="C191" s="696">
        <v>89301222</v>
      </c>
      <c r="D191" s="697" t="s">
        <v>1247</v>
      </c>
      <c r="E191" s="698" t="s">
        <v>838</v>
      </c>
      <c r="F191" s="696" t="s">
        <v>826</v>
      </c>
      <c r="G191" s="696" t="s">
        <v>1163</v>
      </c>
      <c r="H191" s="696" t="s">
        <v>649</v>
      </c>
      <c r="I191" s="696" t="s">
        <v>1164</v>
      </c>
      <c r="J191" s="696" t="s">
        <v>1165</v>
      </c>
      <c r="K191" s="696" t="s">
        <v>1166</v>
      </c>
      <c r="L191" s="699">
        <v>41.89</v>
      </c>
      <c r="M191" s="699">
        <v>41.89</v>
      </c>
      <c r="N191" s="696">
        <v>1</v>
      </c>
      <c r="O191" s="700">
        <v>0.5</v>
      </c>
      <c r="P191" s="699">
        <v>41.89</v>
      </c>
      <c r="Q191" s="701">
        <v>1</v>
      </c>
      <c r="R191" s="696">
        <v>1</v>
      </c>
      <c r="S191" s="701">
        <v>1</v>
      </c>
      <c r="T191" s="700">
        <v>0.5</v>
      </c>
      <c r="U191" s="702">
        <v>1</v>
      </c>
    </row>
    <row r="192" spans="1:21" ht="14.4" customHeight="1" x14ac:dyDescent="0.3">
      <c r="A192" s="695">
        <v>22</v>
      </c>
      <c r="B192" s="696" t="s">
        <v>511</v>
      </c>
      <c r="C192" s="696">
        <v>89301222</v>
      </c>
      <c r="D192" s="697" t="s">
        <v>1247</v>
      </c>
      <c r="E192" s="698" t="s">
        <v>838</v>
      </c>
      <c r="F192" s="696" t="s">
        <v>826</v>
      </c>
      <c r="G192" s="696" t="s">
        <v>1167</v>
      </c>
      <c r="H192" s="696" t="s">
        <v>512</v>
      </c>
      <c r="I192" s="696" t="s">
        <v>1168</v>
      </c>
      <c r="J192" s="696" t="s">
        <v>1169</v>
      </c>
      <c r="K192" s="696" t="s">
        <v>1170</v>
      </c>
      <c r="L192" s="699">
        <v>31.43</v>
      </c>
      <c r="M192" s="699">
        <v>188.57999999999998</v>
      </c>
      <c r="N192" s="696">
        <v>6</v>
      </c>
      <c r="O192" s="700">
        <v>1.5</v>
      </c>
      <c r="P192" s="699"/>
      <c r="Q192" s="701">
        <v>0</v>
      </c>
      <c r="R192" s="696"/>
      <c r="S192" s="701">
        <v>0</v>
      </c>
      <c r="T192" s="700"/>
      <c r="U192" s="702">
        <v>0</v>
      </c>
    </row>
    <row r="193" spans="1:21" ht="14.4" customHeight="1" x14ac:dyDescent="0.3">
      <c r="A193" s="695">
        <v>22</v>
      </c>
      <c r="B193" s="696" t="s">
        <v>511</v>
      </c>
      <c r="C193" s="696">
        <v>89301222</v>
      </c>
      <c r="D193" s="697" t="s">
        <v>1247</v>
      </c>
      <c r="E193" s="698" t="s">
        <v>838</v>
      </c>
      <c r="F193" s="696" t="s">
        <v>826</v>
      </c>
      <c r="G193" s="696" t="s">
        <v>1171</v>
      </c>
      <c r="H193" s="696" t="s">
        <v>512</v>
      </c>
      <c r="I193" s="696" t="s">
        <v>1172</v>
      </c>
      <c r="J193" s="696" t="s">
        <v>1173</v>
      </c>
      <c r="K193" s="696" t="s">
        <v>1174</v>
      </c>
      <c r="L193" s="699">
        <v>0</v>
      </c>
      <c r="M193" s="699">
        <v>0</v>
      </c>
      <c r="N193" s="696">
        <v>1</v>
      </c>
      <c r="O193" s="700">
        <v>1</v>
      </c>
      <c r="P193" s="699">
        <v>0</v>
      </c>
      <c r="Q193" s="701"/>
      <c r="R193" s="696">
        <v>1</v>
      </c>
      <c r="S193" s="701">
        <v>1</v>
      </c>
      <c r="T193" s="700">
        <v>1</v>
      </c>
      <c r="U193" s="702">
        <v>1</v>
      </c>
    </row>
    <row r="194" spans="1:21" ht="14.4" customHeight="1" x14ac:dyDescent="0.3">
      <c r="A194" s="695">
        <v>22</v>
      </c>
      <c r="B194" s="696" t="s">
        <v>511</v>
      </c>
      <c r="C194" s="696">
        <v>89301222</v>
      </c>
      <c r="D194" s="697" t="s">
        <v>1247</v>
      </c>
      <c r="E194" s="698" t="s">
        <v>838</v>
      </c>
      <c r="F194" s="696" t="s">
        <v>826</v>
      </c>
      <c r="G194" s="696" t="s">
        <v>907</v>
      </c>
      <c r="H194" s="696" t="s">
        <v>512</v>
      </c>
      <c r="I194" s="696" t="s">
        <v>908</v>
      </c>
      <c r="J194" s="696" t="s">
        <v>909</v>
      </c>
      <c r="K194" s="696" t="s">
        <v>910</v>
      </c>
      <c r="L194" s="699">
        <v>163.9</v>
      </c>
      <c r="M194" s="699">
        <v>327.8</v>
      </c>
      <c r="N194" s="696">
        <v>2</v>
      </c>
      <c r="O194" s="700">
        <v>1.5</v>
      </c>
      <c r="P194" s="699"/>
      <c r="Q194" s="701">
        <v>0</v>
      </c>
      <c r="R194" s="696"/>
      <c r="S194" s="701">
        <v>0</v>
      </c>
      <c r="T194" s="700"/>
      <c r="U194" s="702">
        <v>0</v>
      </c>
    </row>
    <row r="195" spans="1:21" ht="14.4" customHeight="1" x14ac:dyDescent="0.3">
      <c r="A195" s="695">
        <v>22</v>
      </c>
      <c r="B195" s="696" t="s">
        <v>511</v>
      </c>
      <c r="C195" s="696">
        <v>89301222</v>
      </c>
      <c r="D195" s="697" t="s">
        <v>1247</v>
      </c>
      <c r="E195" s="698" t="s">
        <v>838</v>
      </c>
      <c r="F195" s="696" t="s">
        <v>826</v>
      </c>
      <c r="G195" s="696" t="s">
        <v>956</v>
      </c>
      <c r="H195" s="696" t="s">
        <v>512</v>
      </c>
      <c r="I195" s="696" t="s">
        <v>1175</v>
      </c>
      <c r="J195" s="696" t="s">
        <v>1176</v>
      </c>
      <c r="K195" s="696" t="s">
        <v>1177</v>
      </c>
      <c r="L195" s="699">
        <v>0</v>
      </c>
      <c r="M195" s="699">
        <v>0</v>
      </c>
      <c r="N195" s="696">
        <v>1</v>
      </c>
      <c r="O195" s="700">
        <v>0.5</v>
      </c>
      <c r="P195" s="699">
        <v>0</v>
      </c>
      <c r="Q195" s="701"/>
      <c r="R195" s="696">
        <v>1</v>
      </c>
      <c r="S195" s="701">
        <v>1</v>
      </c>
      <c r="T195" s="700">
        <v>0.5</v>
      </c>
      <c r="U195" s="702">
        <v>1</v>
      </c>
    </row>
    <row r="196" spans="1:21" ht="14.4" customHeight="1" x14ac:dyDescent="0.3">
      <c r="A196" s="695">
        <v>22</v>
      </c>
      <c r="B196" s="696" t="s">
        <v>511</v>
      </c>
      <c r="C196" s="696">
        <v>89301222</v>
      </c>
      <c r="D196" s="697" t="s">
        <v>1247</v>
      </c>
      <c r="E196" s="698" t="s">
        <v>838</v>
      </c>
      <c r="F196" s="696" t="s">
        <v>826</v>
      </c>
      <c r="G196" s="696" t="s">
        <v>890</v>
      </c>
      <c r="H196" s="696" t="s">
        <v>512</v>
      </c>
      <c r="I196" s="696" t="s">
        <v>238</v>
      </c>
      <c r="J196" s="696" t="s">
        <v>892</v>
      </c>
      <c r="K196" s="696"/>
      <c r="L196" s="699">
        <v>0</v>
      </c>
      <c r="M196" s="699">
        <v>0</v>
      </c>
      <c r="N196" s="696">
        <v>1</v>
      </c>
      <c r="O196" s="700">
        <v>1</v>
      </c>
      <c r="P196" s="699">
        <v>0</v>
      </c>
      <c r="Q196" s="701"/>
      <c r="R196" s="696">
        <v>1</v>
      </c>
      <c r="S196" s="701">
        <v>1</v>
      </c>
      <c r="T196" s="700">
        <v>1</v>
      </c>
      <c r="U196" s="702">
        <v>1</v>
      </c>
    </row>
    <row r="197" spans="1:21" ht="14.4" customHeight="1" x14ac:dyDescent="0.3">
      <c r="A197" s="695">
        <v>22</v>
      </c>
      <c r="B197" s="696" t="s">
        <v>511</v>
      </c>
      <c r="C197" s="696">
        <v>89301222</v>
      </c>
      <c r="D197" s="697" t="s">
        <v>1247</v>
      </c>
      <c r="E197" s="698" t="s">
        <v>838</v>
      </c>
      <c r="F197" s="696" t="s">
        <v>826</v>
      </c>
      <c r="G197" s="696" t="s">
        <v>890</v>
      </c>
      <c r="H197" s="696" t="s">
        <v>512</v>
      </c>
      <c r="I197" s="696" t="s">
        <v>891</v>
      </c>
      <c r="J197" s="696" t="s">
        <v>892</v>
      </c>
      <c r="K197" s="696"/>
      <c r="L197" s="699">
        <v>0</v>
      </c>
      <c r="M197" s="699">
        <v>0</v>
      </c>
      <c r="N197" s="696">
        <v>12</v>
      </c>
      <c r="O197" s="700">
        <v>10.5</v>
      </c>
      <c r="P197" s="699">
        <v>0</v>
      </c>
      <c r="Q197" s="701"/>
      <c r="R197" s="696">
        <v>11</v>
      </c>
      <c r="S197" s="701">
        <v>0.91666666666666663</v>
      </c>
      <c r="T197" s="700">
        <v>9.5</v>
      </c>
      <c r="U197" s="702">
        <v>0.90476190476190477</v>
      </c>
    </row>
    <row r="198" spans="1:21" ht="14.4" customHeight="1" x14ac:dyDescent="0.3">
      <c r="A198" s="695">
        <v>22</v>
      </c>
      <c r="B198" s="696" t="s">
        <v>511</v>
      </c>
      <c r="C198" s="696">
        <v>89301222</v>
      </c>
      <c r="D198" s="697" t="s">
        <v>1247</v>
      </c>
      <c r="E198" s="698" t="s">
        <v>838</v>
      </c>
      <c r="F198" s="696" t="s">
        <v>826</v>
      </c>
      <c r="G198" s="696" t="s">
        <v>1134</v>
      </c>
      <c r="H198" s="696" t="s">
        <v>512</v>
      </c>
      <c r="I198" s="696" t="s">
        <v>1178</v>
      </c>
      <c r="J198" s="696" t="s">
        <v>1136</v>
      </c>
      <c r="K198" s="696" t="s">
        <v>951</v>
      </c>
      <c r="L198" s="699">
        <v>356.47</v>
      </c>
      <c r="M198" s="699">
        <v>356.47</v>
      </c>
      <c r="N198" s="696">
        <v>1</v>
      </c>
      <c r="O198" s="700">
        <v>1</v>
      </c>
      <c r="P198" s="699">
        <v>356.47</v>
      </c>
      <c r="Q198" s="701">
        <v>1</v>
      </c>
      <c r="R198" s="696">
        <v>1</v>
      </c>
      <c r="S198" s="701">
        <v>1</v>
      </c>
      <c r="T198" s="700">
        <v>1</v>
      </c>
      <c r="U198" s="702">
        <v>1</v>
      </c>
    </row>
    <row r="199" spans="1:21" ht="14.4" customHeight="1" x14ac:dyDescent="0.3">
      <c r="A199" s="695">
        <v>22</v>
      </c>
      <c r="B199" s="696" t="s">
        <v>511</v>
      </c>
      <c r="C199" s="696">
        <v>89301222</v>
      </c>
      <c r="D199" s="697" t="s">
        <v>1247</v>
      </c>
      <c r="E199" s="698" t="s">
        <v>838</v>
      </c>
      <c r="F199" s="696" t="s">
        <v>826</v>
      </c>
      <c r="G199" s="696" t="s">
        <v>846</v>
      </c>
      <c r="H199" s="696" t="s">
        <v>512</v>
      </c>
      <c r="I199" s="696" t="s">
        <v>847</v>
      </c>
      <c r="J199" s="696" t="s">
        <v>848</v>
      </c>
      <c r="K199" s="696" t="s">
        <v>849</v>
      </c>
      <c r="L199" s="699">
        <v>0</v>
      </c>
      <c r="M199" s="699">
        <v>0</v>
      </c>
      <c r="N199" s="696">
        <v>5</v>
      </c>
      <c r="O199" s="700">
        <v>4.5</v>
      </c>
      <c r="P199" s="699">
        <v>0</v>
      </c>
      <c r="Q199" s="701"/>
      <c r="R199" s="696">
        <v>1</v>
      </c>
      <c r="S199" s="701">
        <v>0.2</v>
      </c>
      <c r="T199" s="700">
        <v>1</v>
      </c>
      <c r="U199" s="702">
        <v>0.22222222222222221</v>
      </c>
    </row>
    <row r="200" spans="1:21" ht="14.4" customHeight="1" x14ac:dyDescent="0.3">
      <c r="A200" s="695">
        <v>22</v>
      </c>
      <c r="B200" s="696" t="s">
        <v>511</v>
      </c>
      <c r="C200" s="696">
        <v>89301222</v>
      </c>
      <c r="D200" s="697" t="s">
        <v>1247</v>
      </c>
      <c r="E200" s="698" t="s">
        <v>838</v>
      </c>
      <c r="F200" s="696" t="s">
        <v>826</v>
      </c>
      <c r="G200" s="696" t="s">
        <v>846</v>
      </c>
      <c r="H200" s="696" t="s">
        <v>512</v>
      </c>
      <c r="I200" s="696" t="s">
        <v>1179</v>
      </c>
      <c r="J200" s="696" t="s">
        <v>848</v>
      </c>
      <c r="K200" s="696" t="s">
        <v>1180</v>
      </c>
      <c r="L200" s="699">
        <v>76.349999999999994</v>
      </c>
      <c r="M200" s="699">
        <v>76.349999999999994</v>
      </c>
      <c r="N200" s="696">
        <v>1</v>
      </c>
      <c r="O200" s="700">
        <v>1</v>
      </c>
      <c r="P200" s="699"/>
      <c r="Q200" s="701">
        <v>0</v>
      </c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22</v>
      </c>
      <c r="B201" s="696" t="s">
        <v>511</v>
      </c>
      <c r="C201" s="696">
        <v>89301222</v>
      </c>
      <c r="D201" s="697" t="s">
        <v>1247</v>
      </c>
      <c r="E201" s="698" t="s">
        <v>838</v>
      </c>
      <c r="F201" s="696" t="s">
        <v>826</v>
      </c>
      <c r="G201" s="696" t="s">
        <v>846</v>
      </c>
      <c r="H201" s="696" t="s">
        <v>512</v>
      </c>
      <c r="I201" s="696" t="s">
        <v>911</v>
      </c>
      <c r="J201" s="696" t="s">
        <v>912</v>
      </c>
      <c r="K201" s="696" t="s">
        <v>913</v>
      </c>
      <c r="L201" s="699">
        <v>0</v>
      </c>
      <c r="M201" s="699">
        <v>0</v>
      </c>
      <c r="N201" s="696">
        <v>6</v>
      </c>
      <c r="O201" s="700">
        <v>6</v>
      </c>
      <c r="P201" s="699">
        <v>0</v>
      </c>
      <c r="Q201" s="701"/>
      <c r="R201" s="696">
        <v>1</v>
      </c>
      <c r="S201" s="701">
        <v>0.16666666666666666</v>
      </c>
      <c r="T201" s="700">
        <v>1</v>
      </c>
      <c r="U201" s="702">
        <v>0.16666666666666666</v>
      </c>
    </row>
    <row r="202" spans="1:21" ht="14.4" customHeight="1" x14ac:dyDescent="0.3">
      <c r="A202" s="695">
        <v>22</v>
      </c>
      <c r="B202" s="696" t="s">
        <v>511</v>
      </c>
      <c r="C202" s="696">
        <v>89301222</v>
      </c>
      <c r="D202" s="697" t="s">
        <v>1247</v>
      </c>
      <c r="E202" s="698" t="s">
        <v>838</v>
      </c>
      <c r="F202" s="696" t="s">
        <v>826</v>
      </c>
      <c r="G202" s="696" t="s">
        <v>846</v>
      </c>
      <c r="H202" s="696" t="s">
        <v>512</v>
      </c>
      <c r="I202" s="696" t="s">
        <v>1181</v>
      </c>
      <c r="J202" s="696" t="s">
        <v>912</v>
      </c>
      <c r="K202" s="696" t="s">
        <v>1182</v>
      </c>
      <c r="L202" s="699">
        <v>97.18</v>
      </c>
      <c r="M202" s="699">
        <v>97.18</v>
      </c>
      <c r="N202" s="696">
        <v>1</v>
      </c>
      <c r="O202" s="700">
        <v>1</v>
      </c>
      <c r="P202" s="699">
        <v>97.18</v>
      </c>
      <c r="Q202" s="701">
        <v>1</v>
      </c>
      <c r="R202" s="696">
        <v>1</v>
      </c>
      <c r="S202" s="701">
        <v>1</v>
      </c>
      <c r="T202" s="700">
        <v>1</v>
      </c>
      <c r="U202" s="702">
        <v>1</v>
      </c>
    </row>
    <row r="203" spans="1:21" ht="14.4" customHeight="1" x14ac:dyDescent="0.3">
      <c r="A203" s="695">
        <v>22</v>
      </c>
      <c r="B203" s="696" t="s">
        <v>511</v>
      </c>
      <c r="C203" s="696">
        <v>89301222</v>
      </c>
      <c r="D203" s="697" t="s">
        <v>1247</v>
      </c>
      <c r="E203" s="698" t="s">
        <v>838</v>
      </c>
      <c r="F203" s="696" t="s">
        <v>826</v>
      </c>
      <c r="G203" s="696" t="s">
        <v>846</v>
      </c>
      <c r="H203" s="696" t="s">
        <v>512</v>
      </c>
      <c r="I203" s="696" t="s">
        <v>893</v>
      </c>
      <c r="J203" s="696" t="s">
        <v>894</v>
      </c>
      <c r="K203" s="696" t="s">
        <v>895</v>
      </c>
      <c r="L203" s="699">
        <v>0</v>
      </c>
      <c r="M203" s="699">
        <v>0</v>
      </c>
      <c r="N203" s="696">
        <v>1</v>
      </c>
      <c r="O203" s="700">
        <v>1</v>
      </c>
      <c r="P203" s="699">
        <v>0</v>
      </c>
      <c r="Q203" s="701"/>
      <c r="R203" s="696">
        <v>1</v>
      </c>
      <c r="S203" s="701">
        <v>1</v>
      </c>
      <c r="T203" s="700">
        <v>1</v>
      </c>
      <c r="U203" s="702">
        <v>1</v>
      </c>
    </row>
    <row r="204" spans="1:21" ht="14.4" customHeight="1" x14ac:dyDescent="0.3">
      <c r="A204" s="695">
        <v>22</v>
      </c>
      <c r="B204" s="696" t="s">
        <v>511</v>
      </c>
      <c r="C204" s="696">
        <v>89301222</v>
      </c>
      <c r="D204" s="697" t="s">
        <v>1247</v>
      </c>
      <c r="E204" s="698" t="s">
        <v>838</v>
      </c>
      <c r="F204" s="696" t="s">
        <v>826</v>
      </c>
      <c r="G204" s="696" t="s">
        <v>846</v>
      </c>
      <c r="H204" s="696" t="s">
        <v>512</v>
      </c>
      <c r="I204" s="696" t="s">
        <v>850</v>
      </c>
      <c r="J204" s="696" t="s">
        <v>851</v>
      </c>
      <c r="K204" s="696" t="s">
        <v>852</v>
      </c>
      <c r="L204" s="699">
        <v>0</v>
      </c>
      <c r="M204" s="699">
        <v>0</v>
      </c>
      <c r="N204" s="696">
        <v>2</v>
      </c>
      <c r="O204" s="700">
        <v>1.5</v>
      </c>
      <c r="P204" s="699">
        <v>0</v>
      </c>
      <c r="Q204" s="701"/>
      <c r="R204" s="696">
        <v>1</v>
      </c>
      <c r="S204" s="701">
        <v>0.5</v>
      </c>
      <c r="T204" s="700">
        <v>0.5</v>
      </c>
      <c r="U204" s="702">
        <v>0.33333333333333331</v>
      </c>
    </row>
    <row r="205" spans="1:21" ht="14.4" customHeight="1" x14ac:dyDescent="0.3">
      <c r="A205" s="695">
        <v>22</v>
      </c>
      <c r="B205" s="696" t="s">
        <v>511</v>
      </c>
      <c r="C205" s="696">
        <v>89301222</v>
      </c>
      <c r="D205" s="697" t="s">
        <v>1247</v>
      </c>
      <c r="E205" s="698" t="s">
        <v>838</v>
      </c>
      <c r="F205" s="696" t="s">
        <v>826</v>
      </c>
      <c r="G205" s="696" t="s">
        <v>846</v>
      </c>
      <c r="H205" s="696" t="s">
        <v>512</v>
      </c>
      <c r="I205" s="696" t="s">
        <v>986</v>
      </c>
      <c r="J205" s="696" t="s">
        <v>851</v>
      </c>
      <c r="K205" s="696" t="s">
        <v>987</v>
      </c>
      <c r="L205" s="699">
        <v>118.87</v>
      </c>
      <c r="M205" s="699">
        <v>118.87</v>
      </c>
      <c r="N205" s="696">
        <v>1</v>
      </c>
      <c r="O205" s="700">
        <v>1</v>
      </c>
      <c r="P205" s="699">
        <v>118.87</v>
      </c>
      <c r="Q205" s="701">
        <v>1</v>
      </c>
      <c r="R205" s="696">
        <v>1</v>
      </c>
      <c r="S205" s="701">
        <v>1</v>
      </c>
      <c r="T205" s="700">
        <v>1</v>
      </c>
      <c r="U205" s="702">
        <v>1</v>
      </c>
    </row>
    <row r="206" spans="1:21" ht="14.4" customHeight="1" x14ac:dyDescent="0.3">
      <c r="A206" s="695">
        <v>22</v>
      </c>
      <c r="B206" s="696" t="s">
        <v>511</v>
      </c>
      <c r="C206" s="696">
        <v>89301222</v>
      </c>
      <c r="D206" s="697" t="s">
        <v>1247</v>
      </c>
      <c r="E206" s="698" t="s">
        <v>838</v>
      </c>
      <c r="F206" s="696" t="s">
        <v>826</v>
      </c>
      <c r="G206" s="696" t="s">
        <v>846</v>
      </c>
      <c r="H206" s="696" t="s">
        <v>512</v>
      </c>
      <c r="I206" s="696" t="s">
        <v>988</v>
      </c>
      <c r="J206" s="696" t="s">
        <v>989</v>
      </c>
      <c r="K206" s="696" t="s">
        <v>990</v>
      </c>
      <c r="L206" s="699">
        <v>86.76</v>
      </c>
      <c r="M206" s="699">
        <v>173.52</v>
      </c>
      <c r="N206" s="696">
        <v>2</v>
      </c>
      <c r="O206" s="700">
        <v>2</v>
      </c>
      <c r="P206" s="699">
        <v>173.52</v>
      </c>
      <c r="Q206" s="701">
        <v>1</v>
      </c>
      <c r="R206" s="696">
        <v>2</v>
      </c>
      <c r="S206" s="701">
        <v>1</v>
      </c>
      <c r="T206" s="700">
        <v>2</v>
      </c>
      <c r="U206" s="702">
        <v>1</v>
      </c>
    </row>
    <row r="207" spans="1:21" ht="14.4" customHeight="1" x14ac:dyDescent="0.3">
      <c r="A207" s="695">
        <v>22</v>
      </c>
      <c r="B207" s="696" t="s">
        <v>511</v>
      </c>
      <c r="C207" s="696">
        <v>89301222</v>
      </c>
      <c r="D207" s="697" t="s">
        <v>1247</v>
      </c>
      <c r="E207" s="698" t="s">
        <v>838</v>
      </c>
      <c r="F207" s="696" t="s">
        <v>826</v>
      </c>
      <c r="G207" s="696" t="s">
        <v>846</v>
      </c>
      <c r="H207" s="696" t="s">
        <v>512</v>
      </c>
      <c r="I207" s="696" t="s">
        <v>1183</v>
      </c>
      <c r="J207" s="696" t="s">
        <v>854</v>
      </c>
      <c r="K207" s="696" t="s">
        <v>855</v>
      </c>
      <c r="L207" s="699">
        <v>108.46</v>
      </c>
      <c r="M207" s="699">
        <v>108.46</v>
      </c>
      <c r="N207" s="696">
        <v>1</v>
      </c>
      <c r="O207" s="700">
        <v>1</v>
      </c>
      <c r="P207" s="699"/>
      <c r="Q207" s="701">
        <v>0</v>
      </c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22</v>
      </c>
      <c r="B208" s="696" t="s">
        <v>511</v>
      </c>
      <c r="C208" s="696">
        <v>89301222</v>
      </c>
      <c r="D208" s="697" t="s">
        <v>1247</v>
      </c>
      <c r="E208" s="698" t="s">
        <v>838</v>
      </c>
      <c r="F208" s="696" t="s">
        <v>826</v>
      </c>
      <c r="G208" s="696" t="s">
        <v>846</v>
      </c>
      <c r="H208" s="696" t="s">
        <v>649</v>
      </c>
      <c r="I208" s="696" t="s">
        <v>993</v>
      </c>
      <c r="J208" s="696" t="s">
        <v>994</v>
      </c>
      <c r="K208" s="696" t="s">
        <v>995</v>
      </c>
      <c r="L208" s="699">
        <v>65.069999999999993</v>
      </c>
      <c r="M208" s="699">
        <v>260.27999999999997</v>
      </c>
      <c r="N208" s="696">
        <v>4</v>
      </c>
      <c r="O208" s="700">
        <v>4</v>
      </c>
      <c r="P208" s="699">
        <v>65.069999999999993</v>
      </c>
      <c r="Q208" s="701">
        <v>0.25</v>
      </c>
      <c r="R208" s="696">
        <v>1</v>
      </c>
      <c r="S208" s="701">
        <v>0.25</v>
      </c>
      <c r="T208" s="700">
        <v>1</v>
      </c>
      <c r="U208" s="702">
        <v>0.25</v>
      </c>
    </row>
    <row r="209" spans="1:21" ht="14.4" customHeight="1" x14ac:dyDescent="0.3">
      <c r="A209" s="695">
        <v>22</v>
      </c>
      <c r="B209" s="696" t="s">
        <v>511</v>
      </c>
      <c r="C209" s="696">
        <v>89301222</v>
      </c>
      <c r="D209" s="697" t="s">
        <v>1247</v>
      </c>
      <c r="E209" s="698" t="s">
        <v>838</v>
      </c>
      <c r="F209" s="696" t="s">
        <v>826</v>
      </c>
      <c r="G209" s="696" t="s">
        <v>846</v>
      </c>
      <c r="H209" s="696" t="s">
        <v>649</v>
      </c>
      <c r="I209" s="696" t="s">
        <v>853</v>
      </c>
      <c r="J209" s="696" t="s">
        <v>854</v>
      </c>
      <c r="K209" s="696" t="s">
        <v>855</v>
      </c>
      <c r="L209" s="699">
        <v>108.46</v>
      </c>
      <c r="M209" s="699">
        <v>1952.2800000000002</v>
      </c>
      <c r="N209" s="696">
        <v>18</v>
      </c>
      <c r="O209" s="700">
        <v>17</v>
      </c>
      <c r="P209" s="699">
        <v>542.29999999999995</v>
      </c>
      <c r="Q209" s="701">
        <v>0.27777777777777773</v>
      </c>
      <c r="R209" s="696">
        <v>5</v>
      </c>
      <c r="S209" s="701">
        <v>0.27777777777777779</v>
      </c>
      <c r="T209" s="700">
        <v>4</v>
      </c>
      <c r="U209" s="702">
        <v>0.23529411764705882</v>
      </c>
    </row>
    <row r="210" spans="1:21" ht="14.4" customHeight="1" x14ac:dyDescent="0.3">
      <c r="A210" s="695">
        <v>22</v>
      </c>
      <c r="B210" s="696" t="s">
        <v>511</v>
      </c>
      <c r="C210" s="696">
        <v>89301222</v>
      </c>
      <c r="D210" s="697" t="s">
        <v>1247</v>
      </c>
      <c r="E210" s="698" t="s">
        <v>838</v>
      </c>
      <c r="F210" s="696" t="s">
        <v>826</v>
      </c>
      <c r="G210" s="696" t="s">
        <v>846</v>
      </c>
      <c r="H210" s="696" t="s">
        <v>512</v>
      </c>
      <c r="I210" s="696" t="s">
        <v>896</v>
      </c>
      <c r="J210" s="696" t="s">
        <v>897</v>
      </c>
      <c r="K210" s="696" t="s">
        <v>898</v>
      </c>
      <c r="L210" s="699">
        <v>65.069999999999993</v>
      </c>
      <c r="M210" s="699">
        <v>65.069999999999993</v>
      </c>
      <c r="N210" s="696">
        <v>1</v>
      </c>
      <c r="O210" s="700">
        <v>1</v>
      </c>
      <c r="P210" s="699">
        <v>65.069999999999993</v>
      </c>
      <c r="Q210" s="701">
        <v>1</v>
      </c>
      <c r="R210" s="696">
        <v>1</v>
      </c>
      <c r="S210" s="701">
        <v>1</v>
      </c>
      <c r="T210" s="700">
        <v>1</v>
      </c>
      <c r="U210" s="702">
        <v>1</v>
      </c>
    </row>
    <row r="211" spans="1:21" ht="14.4" customHeight="1" x14ac:dyDescent="0.3">
      <c r="A211" s="695">
        <v>22</v>
      </c>
      <c r="B211" s="696" t="s">
        <v>511</v>
      </c>
      <c r="C211" s="696">
        <v>89301222</v>
      </c>
      <c r="D211" s="697" t="s">
        <v>1247</v>
      </c>
      <c r="E211" s="698" t="s">
        <v>838</v>
      </c>
      <c r="F211" s="696" t="s">
        <v>826</v>
      </c>
      <c r="G211" s="696" t="s">
        <v>846</v>
      </c>
      <c r="H211" s="696" t="s">
        <v>512</v>
      </c>
      <c r="I211" s="696" t="s">
        <v>590</v>
      </c>
      <c r="J211" s="696" t="s">
        <v>856</v>
      </c>
      <c r="K211" s="696" t="s">
        <v>857</v>
      </c>
      <c r="L211" s="699">
        <v>108.46</v>
      </c>
      <c r="M211" s="699">
        <v>325.38</v>
      </c>
      <c r="N211" s="696">
        <v>3</v>
      </c>
      <c r="O211" s="700">
        <v>3</v>
      </c>
      <c r="P211" s="699">
        <v>216.92</v>
      </c>
      <c r="Q211" s="701">
        <v>0.66666666666666663</v>
      </c>
      <c r="R211" s="696">
        <v>2</v>
      </c>
      <c r="S211" s="701">
        <v>0.66666666666666663</v>
      </c>
      <c r="T211" s="700">
        <v>2</v>
      </c>
      <c r="U211" s="702">
        <v>0.66666666666666663</v>
      </c>
    </row>
    <row r="212" spans="1:21" ht="14.4" customHeight="1" x14ac:dyDescent="0.3">
      <c r="A212" s="695">
        <v>22</v>
      </c>
      <c r="B212" s="696" t="s">
        <v>511</v>
      </c>
      <c r="C212" s="696">
        <v>89301222</v>
      </c>
      <c r="D212" s="697" t="s">
        <v>1247</v>
      </c>
      <c r="E212" s="698" t="s">
        <v>838</v>
      </c>
      <c r="F212" s="696" t="s">
        <v>826</v>
      </c>
      <c r="G212" s="696" t="s">
        <v>846</v>
      </c>
      <c r="H212" s="696" t="s">
        <v>649</v>
      </c>
      <c r="I212" s="696" t="s">
        <v>858</v>
      </c>
      <c r="J212" s="696" t="s">
        <v>859</v>
      </c>
      <c r="K212" s="696" t="s">
        <v>860</v>
      </c>
      <c r="L212" s="699">
        <v>130.15</v>
      </c>
      <c r="M212" s="699">
        <v>5726.6000000000022</v>
      </c>
      <c r="N212" s="696">
        <v>44</v>
      </c>
      <c r="O212" s="700">
        <v>37</v>
      </c>
      <c r="P212" s="699">
        <v>2472.8500000000008</v>
      </c>
      <c r="Q212" s="701">
        <v>0.43181818181818182</v>
      </c>
      <c r="R212" s="696">
        <v>19</v>
      </c>
      <c r="S212" s="701">
        <v>0.43181818181818182</v>
      </c>
      <c r="T212" s="700">
        <v>15.5</v>
      </c>
      <c r="U212" s="702">
        <v>0.41891891891891891</v>
      </c>
    </row>
    <row r="213" spans="1:21" ht="14.4" customHeight="1" x14ac:dyDescent="0.3">
      <c r="A213" s="695">
        <v>22</v>
      </c>
      <c r="B213" s="696" t="s">
        <v>511</v>
      </c>
      <c r="C213" s="696">
        <v>89301222</v>
      </c>
      <c r="D213" s="697" t="s">
        <v>1247</v>
      </c>
      <c r="E213" s="698" t="s">
        <v>838</v>
      </c>
      <c r="F213" s="696" t="s">
        <v>826</v>
      </c>
      <c r="G213" s="696" t="s">
        <v>846</v>
      </c>
      <c r="H213" s="696" t="s">
        <v>649</v>
      </c>
      <c r="I213" s="696" t="s">
        <v>996</v>
      </c>
      <c r="J213" s="696" t="s">
        <v>536</v>
      </c>
      <c r="K213" s="696" t="s">
        <v>997</v>
      </c>
      <c r="L213" s="699">
        <v>50.57</v>
      </c>
      <c r="M213" s="699">
        <v>151.71</v>
      </c>
      <c r="N213" s="696">
        <v>3</v>
      </c>
      <c r="O213" s="700">
        <v>2.5</v>
      </c>
      <c r="P213" s="699">
        <v>50.57</v>
      </c>
      <c r="Q213" s="701">
        <v>0.33333333333333331</v>
      </c>
      <c r="R213" s="696">
        <v>1</v>
      </c>
      <c r="S213" s="701">
        <v>0.33333333333333331</v>
      </c>
      <c r="T213" s="700">
        <v>0.5</v>
      </c>
      <c r="U213" s="702">
        <v>0.2</v>
      </c>
    </row>
    <row r="214" spans="1:21" ht="14.4" customHeight="1" x14ac:dyDescent="0.3">
      <c r="A214" s="695">
        <v>22</v>
      </c>
      <c r="B214" s="696" t="s">
        <v>511</v>
      </c>
      <c r="C214" s="696">
        <v>89301222</v>
      </c>
      <c r="D214" s="697" t="s">
        <v>1247</v>
      </c>
      <c r="E214" s="698" t="s">
        <v>838</v>
      </c>
      <c r="F214" s="696" t="s">
        <v>826</v>
      </c>
      <c r="G214" s="696" t="s">
        <v>846</v>
      </c>
      <c r="H214" s="696" t="s">
        <v>512</v>
      </c>
      <c r="I214" s="696" t="s">
        <v>861</v>
      </c>
      <c r="J214" s="696" t="s">
        <v>656</v>
      </c>
      <c r="K214" s="696" t="s">
        <v>862</v>
      </c>
      <c r="L214" s="699">
        <v>0</v>
      </c>
      <c r="M214" s="699">
        <v>0</v>
      </c>
      <c r="N214" s="696">
        <v>1</v>
      </c>
      <c r="O214" s="700">
        <v>1</v>
      </c>
      <c r="P214" s="699">
        <v>0</v>
      </c>
      <c r="Q214" s="701"/>
      <c r="R214" s="696">
        <v>1</v>
      </c>
      <c r="S214" s="701">
        <v>1</v>
      </c>
      <c r="T214" s="700">
        <v>1</v>
      </c>
      <c r="U214" s="702">
        <v>1</v>
      </c>
    </row>
    <row r="215" spans="1:21" ht="14.4" customHeight="1" x14ac:dyDescent="0.3">
      <c r="A215" s="695">
        <v>22</v>
      </c>
      <c r="B215" s="696" t="s">
        <v>511</v>
      </c>
      <c r="C215" s="696">
        <v>89301222</v>
      </c>
      <c r="D215" s="697" t="s">
        <v>1247</v>
      </c>
      <c r="E215" s="698" t="s">
        <v>838</v>
      </c>
      <c r="F215" s="696" t="s">
        <v>826</v>
      </c>
      <c r="G215" s="696" t="s">
        <v>846</v>
      </c>
      <c r="H215" s="696" t="s">
        <v>649</v>
      </c>
      <c r="I215" s="696" t="s">
        <v>655</v>
      </c>
      <c r="J215" s="696" t="s">
        <v>656</v>
      </c>
      <c r="K215" s="696" t="s">
        <v>814</v>
      </c>
      <c r="L215" s="699">
        <v>86.76</v>
      </c>
      <c r="M215" s="699">
        <v>3904.2000000000007</v>
      </c>
      <c r="N215" s="696">
        <v>45</v>
      </c>
      <c r="O215" s="700">
        <v>30.5</v>
      </c>
      <c r="P215" s="699">
        <v>1474.92</v>
      </c>
      <c r="Q215" s="701">
        <v>0.37777777777777771</v>
      </c>
      <c r="R215" s="696">
        <v>17</v>
      </c>
      <c r="S215" s="701">
        <v>0.37777777777777777</v>
      </c>
      <c r="T215" s="700">
        <v>10.5</v>
      </c>
      <c r="U215" s="702">
        <v>0.34426229508196721</v>
      </c>
    </row>
    <row r="216" spans="1:21" ht="14.4" customHeight="1" x14ac:dyDescent="0.3">
      <c r="A216" s="695">
        <v>22</v>
      </c>
      <c r="B216" s="696" t="s">
        <v>511</v>
      </c>
      <c r="C216" s="696">
        <v>89301222</v>
      </c>
      <c r="D216" s="697" t="s">
        <v>1247</v>
      </c>
      <c r="E216" s="698" t="s">
        <v>838</v>
      </c>
      <c r="F216" s="696" t="s">
        <v>826</v>
      </c>
      <c r="G216" s="696" t="s">
        <v>846</v>
      </c>
      <c r="H216" s="696" t="s">
        <v>512</v>
      </c>
      <c r="I216" s="696" t="s">
        <v>863</v>
      </c>
      <c r="J216" s="696" t="s">
        <v>864</v>
      </c>
      <c r="K216" s="696" t="s">
        <v>860</v>
      </c>
      <c r="L216" s="699">
        <v>130.15</v>
      </c>
      <c r="M216" s="699">
        <v>1041.2</v>
      </c>
      <c r="N216" s="696">
        <v>8</v>
      </c>
      <c r="O216" s="700">
        <v>6</v>
      </c>
      <c r="P216" s="699">
        <v>520.6</v>
      </c>
      <c r="Q216" s="701">
        <v>0.5</v>
      </c>
      <c r="R216" s="696">
        <v>4</v>
      </c>
      <c r="S216" s="701">
        <v>0.5</v>
      </c>
      <c r="T216" s="700">
        <v>2.5</v>
      </c>
      <c r="U216" s="702">
        <v>0.41666666666666669</v>
      </c>
    </row>
    <row r="217" spans="1:21" ht="14.4" customHeight="1" x14ac:dyDescent="0.3">
      <c r="A217" s="695">
        <v>22</v>
      </c>
      <c r="B217" s="696" t="s">
        <v>511</v>
      </c>
      <c r="C217" s="696">
        <v>89301222</v>
      </c>
      <c r="D217" s="697" t="s">
        <v>1247</v>
      </c>
      <c r="E217" s="698" t="s">
        <v>838</v>
      </c>
      <c r="F217" s="696" t="s">
        <v>826</v>
      </c>
      <c r="G217" s="696" t="s">
        <v>846</v>
      </c>
      <c r="H217" s="696" t="s">
        <v>512</v>
      </c>
      <c r="I217" s="696" t="s">
        <v>598</v>
      </c>
      <c r="J217" s="696" t="s">
        <v>865</v>
      </c>
      <c r="K217" s="696" t="s">
        <v>866</v>
      </c>
      <c r="L217" s="699">
        <v>86.76</v>
      </c>
      <c r="M217" s="699">
        <v>1041.1200000000001</v>
      </c>
      <c r="N217" s="696">
        <v>12</v>
      </c>
      <c r="O217" s="700">
        <v>8.5</v>
      </c>
      <c r="P217" s="699">
        <v>433.8</v>
      </c>
      <c r="Q217" s="701">
        <v>0.41666666666666663</v>
      </c>
      <c r="R217" s="696">
        <v>5</v>
      </c>
      <c r="S217" s="701">
        <v>0.41666666666666669</v>
      </c>
      <c r="T217" s="700">
        <v>3.5</v>
      </c>
      <c r="U217" s="702">
        <v>0.41176470588235292</v>
      </c>
    </row>
    <row r="218" spans="1:21" ht="14.4" customHeight="1" x14ac:dyDescent="0.3">
      <c r="A218" s="695">
        <v>22</v>
      </c>
      <c r="B218" s="696" t="s">
        <v>511</v>
      </c>
      <c r="C218" s="696">
        <v>89301222</v>
      </c>
      <c r="D218" s="697" t="s">
        <v>1247</v>
      </c>
      <c r="E218" s="698" t="s">
        <v>838</v>
      </c>
      <c r="F218" s="696" t="s">
        <v>826</v>
      </c>
      <c r="G218" s="696" t="s">
        <v>846</v>
      </c>
      <c r="H218" s="696" t="s">
        <v>512</v>
      </c>
      <c r="I218" s="696" t="s">
        <v>1184</v>
      </c>
      <c r="J218" s="696" t="s">
        <v>989</v>
      </c>
      <c r="K218" s="696" t="s">
        <v>990</v>
      </c>
      <c r="L218" s="699">
        <v>86.76</v>
      </c>
      <c r="M218" s="699">
        <v>173.52</v>
      </c>
      <c r="N218" s="696">
        <v>2</v>
      </c>
      <c r="O218" s="700">
        <v>2</v>
      </c>
      <c r="P218" s="699"/>
      <c r="Q218" s="701">
        <v>0</v>
      </c>
      <c r="R218" s="696"/>
      <c r="S218" s="701">
        <v>0</v>
      </c>
      <c r="T218" s="700"/>
      <c r="U218" s="702">
        <v>0</v>
      </c>
    </row>
    <row r="219" spans="1:21" ht="14.4" customHeight="1" x14ac:dyDescent="0.3">
      <c r="A219" s="695">
        <v>22</v>
      </c>
      <c r="B219" s="696" t="s">
        <v>511</v>
      </c>
      <c r="C219" s="696">
        <v>89301222</v>
      </c>
      <c r="D219" s="697" t="s">
        <v>1247</v>
      </c>
      <c r="E219" s="698" t="s">
        <v>838</v>
      </c>
      <c r="F219" s="696" t="s">
        <v>826</v>
      </c>
      <c r="G219" s="696" t="s">
        <v>1185</v>
      </c>
      <c r="H219" s="696" t="s">
        <v>512</v>
      </c>
      <c r="I219" s="696" t="s">
        <v>1186</v>
      </c>
      <c r="J219" s="696" t="s">
        <v>1187</v>
      </c>
      <c r="K219" s="696" t="s">
        <v>1188</v>
      </c>
      <c r="L219" s="699">
        <v>186.4</v>
      </c>
      <c r="M219" s="699">
        <v>559.20000000000005</v>
      </c>
      <c r="N219" s="696">
        <v>3</v>
      </c>
      <c r="O219" s="700">
        <v>1</v>
      </c>
      <c r="P219" s="699">
        <v>559.20000000000005</v>
      </c>
      <c r="Q219" s="701">
        <v>1</v>
      </c>
      <c r="R219" s="696">
        <v>3</v>
      </c>
      <c r="S219" s="701">
        <v>1</v>
      </c>
      <c r="T219" s="700">
        <v>1</v>
      </c>
      <c r="U219" s="702">
        <v>1</v>
      </c>
    </row>
    <row r="220" spans="1:21" ht="14.4" customHeight="1" x14ac:dyDescent="0.3">
      <c r="A220" s="695">
        <v>22</v>
      </c>
      <c r="B220" s="696" t="s">
        <v>511</v>
      </c>
      <c r="C220" s="696">
        <v>89301222</v>
      </c>
      <c r="D220" s="697" t="s">
        <v>1247</v>
      </c>
      <c r="E220" s="698" t="s">
        <v>838</v>
      </c>
      <c r="F220" s="696" t="s">
        <v>826</v>
      </c>
      <c r="G220" s="696" t="s">
        <v>1189</v>
      </c>
      <c r="H220" s="696" t="s">
        <v>512</v>
      </c>
      <c r="I220" s="696" t="s">
        <v>1190</v>
      </c>
      <c r="J220" s="696" t="s">
        <v>1191</v>
      </c>
      <c r="K220" s="696" t="s">
        <v>1192</v>
      </c>
      <c r="L220" s="699">
        <v>56.69</v>
      </c>
      <c r="M220" s="699">
        <v>56.69</v>
      </c>
      <c r="N220" s="696">
        <v>1</v>
      </c>
      <c r="O220" s="700">
        <v>0.5</v>
      </c>
      <c r="P220" s="699"/>
      <c r="Q220" s="701">
        <v>0</v>
      </c>
      <c r="R220" s="696"/>
      <c r="S220" s="701">
        <v>0</v>
      </c>
      <c r="T220" s="700"/>
      <c r="U220" s="702">
        <v>0</v>
      </c>
    </row>
    <row r="221" spans="1:21" ht="14.4" customHeight="1" x14ac:dyDescent="0.3">
      <c r="A221" s="695">
        <v>22</v>
      </c>
      <c r="B221" s="696" t="s">
        <v>511</v>
      </c>
      <c r="C221" s="696">
        <v>89301222</v>
      </c>
      <c r="D221" s="697" t="s">
        <v>1247</v>
      </c>
      <c r="E221" s="698" t="s">
        <v>838</v>
      </c>
      <c r="F221" s="696" t="s">
        <v>826</v>
      </c>
      <c r="G221" s="696" t="s">
        <v>1012</v>
      </c>
      <c r="H221" s="696" t="s">
        <v>512</v>
      </c>
      <c r="I221" s="696" t="s">
        <v>1193</v>
      </c>
      <c r="J221" s="696" t="s">
        <v>1014</v>
      </c>
      <c r="K221" s="696" t="s">
        <v>1194</v>
      </c>
      <c r="L221" s="699">
        <v>0</v>
      </c>
      <c r="M221" s="699">
        <v>0</v>
      </c>
      <c r="N221" s="696">
        <v>1</v>
      </c>
      <c r="O221" s="700">
        <v>1</v>
      </c>
      <c r="P221" s="699"/>
      <c r="Q221" s="701"/>
      <c r="R221" s="696"/>
      <c r="S221" s="701">
        <v>0</v>
      </c>
      <c r="T221" s="700"/>
      <c r="U221" s="702">
        <v>0</v>
      </c>
    </row>
    <row r="222" spans="1:21" ht="14.4" customHeight="1" x14ac:dyDescent="0.3">
      <c r="A222" s="695">
        <v>22</v>
      </c>
      <c r="B222" s="696" t="s">
        <v>511</v>
      </c>
      <c r="C222" s="696">
        <v>89301222</v>
      </c>
      <c r="D222" s="697" t="s">
        <v>1247</v>
      </c>
      <c r="E222" s="698" t="s">
        <v>838</v>
      </c>
      <c r="F222" s="696" t="s">
        <v>826</v>
      </c>
      <c r="G222" s="696" t="s">
        <v>883</v>
      </c>
      <c r="H222" s="696" t="s">
        <v>512</v>
      </c>
      <c r="I222" s="696" t="s">
        <v>886</v>
      </c>
      <c r="J222" s="696" t="s">
        <v>885</v>
      </c>
      <c r="K222" s="696" t="s">
        <v>887</v>
      </c>
      <c r="L222" s="699">
        <v>137.04</v>
      </c>
      <c r="M222" s="699">
        <v>274.08</v>
      </c>
      <c r="N222" s="696">
        <v>2</v>
      </c>
      <c r="O222" s="700">
        <v>1</v>
      </c>
      <c r="P222" s="699">
        <v>274.08</v>
      </c>
      <c r="Q222" s="701">
        <v>1</v>
      </c>
      <c r="R222" s="696">
        <v>2</v>
      </c>
      <c r="S222" s="701">
        <v>1</v>
      </c>
      <c r="T222" s="700">
        <v>1</v>
      </c>
      <c r="U222" s="702">
        <v>1</v>
      </c>
    </row>
    <row r="223" spans="1:21" ht="14.4" customHeight="1" x14ac:dyDescent="0.3">
      <c r="A223" s="695">
        <v>22</v>
      </c>
      <c r="B223" s="696" t="s">
        <v>511</v>
      </c>
      <c r="C223" s="696">
        <v>89301222</v>
      </c>
      <c r="D223" s="697" t="s">
        <v>1247</v>
      </c>
      <c r="E223" s="698" t="s">
        <v>838</v>
      </c>
      <c r="F223" s="696" t="s">
        <v>826</v>
      </c>
      <c r="G223" s="696" t="s">
        <v>1195</v>
      </c>
      <c r="H223" s="696" t="s">
        <v>512</v>
      </c>
      <c r="I223" s="696" t="s">
        <v>1196</v>
      </c>
      <c r="J223" s="696" t="s">
        <v>1197</v>
      </c>
      <c r="K223" s="696" t="s">
        <v>1198</v>
      </c>
      <c r="L223" s="699">
        <v>64.13</v>
      </c>
      <c r="M223" s="699">
        <v>64.13</v>
      </c>
      <c r="N223" s="696">
        <v>1</v>
      </c>
      <c r="O223" s="700">
        <v>1</v>
      </c>
      <c r="P223" s="699">
        <v>64.13</v>
      </c>
      <c r="Q223" s="701">
        <v>1</v>
      </c>
      <c r="R223" s="696">
        <v>1</v>
      </c>
      <c r="S223" s="701">
        <v>1</v>
      </c>
      <c r="T223" s="700">
        <v>1</v>
      </c>
      <c r="U223" s="702">
        <v>1</v>
      </c>
    </row>
    <row r="224" spans="1:21" ht="14.4" customHeight="1" x14ac:dyDescent="0.3">
      <c r="A224" s="695">
        <v>22</v>
      </c>
      <c r="B224" s="696" t="s">
        <v>511</v>
      </c>
      <c r="C224" s="696">
        <v>89301222</v>
      </c>
      <c r="D224" s="697" t="s">
        <v>1247</v>
      </c>
      <c r="E224" s="698" t="s">
        <v>839</v>
      </c>
      <c r="F224" s="696" t="s">
        <v>826</v>
      </c>
      <c r="G224" s="696" t="s">
        <v>1103</v>
      </c>
      <c r="H224" s="696" t="s">
        <v>512</v>
      </c>
      <c r="I224" s="696" t="s">
        <v>1104</v>
      </c>
      <c r="J224" s="696" t="s">
        <v>1105</v>
      </c>
      <c r="K224" s="696" t="s">
        <v>1106</v>
      </c>
      <c r="L224" s="699">
        <v>95.25</v>
      </c>
      <c r="M224" s="699">
        <v>190.5</v>
      </c>
      <c r="N224" s="696">
        <v>2</v>
      </c>
      <c r="O224" s="700">
        <v>1</v>
      </c>
      <c r="P224" s="699">
        <v>190.5</v>
      </c>
      <c r="Q224" s="701">
        <v>1</v>
      </c>
      <c r="R224" s="696">
        <v>2</v>
      </c>
      <c r="S224" s="701">
        <v>1</v>
      </c>
      <c r="T224" s="700">
        <v>1</v>
      </c>
      <c r="U224" s="702">
        <v>1</v>
      </c>
    </row>
    <row r="225" spans="1:21" ht="14.4" customHeight="1" x14ac:dyDescent="0.3">
      <c r="A225" s="695">
        <v>22</v>
      </c>
      <c r="B225" s="696" t="s">
        <v>511</v>
      </c>
      <c r="C225" s="696">
        <v>89301222</v>
      </c>
      <c r="D225" s="697" t="s">
        <v>1247</v>
      </c>
      <c r="E225" s="698" t="s">
        <v>839</v>
      </c>
      <c r="F225" s="696" t="s">
        <v>826</v>
      </c>
      <c r="G225" s="696" t="s">
        <v>926</v>
      </c>
      <c r="H225" s="696" t="s">
        <v>512</v>
      </c>
      <c r="I225" s="696" t="s">
        <v>1199</v>
      </c>
      <c r="J225" s="696" t="s">
        <v>1200</v>
      </c>
      <c r="K225" s="696" t="s">
        <v>1025</v>
      </c>
      <c r="L225" s="699">
        <v>17.690000000000001</v>
      </c>
      <c r="M225" s="699">
        <v>106.14000000000001</v>
      </c>
      <c r="N225" s="696">
        <v>6</v>
      </c>
      <c r="O225" s="700">
        <v>2.5</v>
      </c>
      <c r="P225" s="699"/>
      <c r="Q225" s="701">
        <v>0</v>
      </c>
      <c r="R225" s="696"/>
      <c r="S225" s="701">
        <v>0</v>
      </c>
      <c r="T225" s="700"/>
      <c r="U225" s="702">
        <v>0</v>
      </c>
    </row>
    <row r="226" spans="1:21" ht="14.4" customHeight="1" x14ac:dyDescent="0.3">
      <c r="A226" s="695">
        <v>22</v>
      </c>
      <c r="B226" s="696" t="s">
        <v>511</v>
      </c>
      <c r="C226" s="696">
        <v>89301222</v>
      </c>
      <c r="D226" s="697" t="s">
        <v>1247</v>
      </c>
      <c r="E226" s="698" t="s">
        <v>839</v>
      </c>
      <c r="F226" s="696" t="s">
        <v>826</v>
      </c>
      <c r="G226" s="696" t="s">
        <v>1107</v>
      </c>
      <c r="H226" s="696" t="s">
        <v>649</v>
      </c>
      <c r="I226" s="696" t="s">
        <v>1201</v>
      </c>
      <c r="J226" s="696" t="s">
        <v>1202</v>
      </c>
      <c r="K226" s="696" t="s">
        <v>1138</v>
      </c>
      <c r="L226" s="699">
        <v>217.65</v>
      </c>
      <c r="M226" s="699">
        <v>435.3</v>
      </c>
      <c r="N226" s="696">
        <v>2</v>
      </c>
      <c r="O226" s="700">
        <v>1.5</v>
      </c>
      <c r="P226" s="699"/>
      <c r="Q226" s="701">
        <v>0</v>
      </c>
      <c r="R226" s="696"/>
      <c r="S226" s="701">
        <v>0</v>
      </c>
      <c r="T226" s="700"/>
      <c r="U226" s="702">
        <v>0</v>
      </c>
    </row>
    <row r="227" spans="1:21" ht="14.4" customHeight="1" x14ac:dyDescent="0.3">
      <c r="A227" s="695">
        <v>22</v>
      </c>
      <c r="B227" s="696" t="s">
        <v>511</v>
      </c>
      <c r="C227" s="696">
        <v>89301222</v>
      </c>
      <c r="D227" s="697" t="s">
        <v>1247</v>
      </c>
      <c r="E227" s="698" t="s">
        <v>839</v>
      </c>
      <c r="F227" s="696" t="s">
        <v>826</v>
      </c>
      <c r="G227" s="696" t="s">
        <v>1107</v>
      </c>
      <c r="H227" s="696" t="s">
        <v>649</v>
      </c>
      <c r="I227" s="696" t="s">
        <v>1203</v>
      </c>
      <c r="J227" s="696" t="s">
        <v>1204</v>
      </c>
      <c r="K227" s="696" t="s">
        <v>1205</v>
      </c>
      <c r="L227" s="699">
        <v>672.94</v>
      </c>
      <c r="M227" s="699">
        <v>1345.88</v>
      </c>
      <c r="N227" s="696">
        <v>2</v>
      </c>
      <c r="O227" s="700">
        <v>1</v>
      </c>
      <c r="P227" s="699">
        <v>1345.88</v>
      </c>
      <c r="Q227" s="701">
        <v>1</v>
      </c>
      <c r="R227" s="696">
        <v>2</v>
      </c>
      <c r="S227" s="701">
        <v>1</v>
      </c>
      <c r="T227" s="700">
        <v>1</v>
      </c>
      <c r="U227" s="702">
        <v>1</v>
      </c>
    </row>
    <row r="228" spans="1:21" ht="14.4" customHeight="1" x14ac:dyDescent="0.3">
      <c r="A228" s="695">
        <v>22</v>
      </c>
      <c r="B228" s="696" t="s">
        <v>511</v>
      </c>
      <c r="C228" s="696">
        <v>89301222</v>
      </c>
      <c r="D228" s="697" t="s">
        <v>1247</v>
      </c>
      <c r="E228" s="698" t="s">
        <v>839</v>
      </c>
      <c r="F228" s="696" t="s">
        <v>826</v>
      </c>
      <c r="G228" s="696" t="s">
        <v>1206</v>
      </c>
      <c r="H228" s="696" t="s">
        <v>512</v>
      </c>
      <c r="I228" s="696" t="s">
        <v>1207</v>
      </c>
      <c r="J228" s="696" t="s">
        <v>1208</v>
      </c>
      <c r="K228" s="696" t="s">
        <v>1209</v>
      </c>
      <c r="L228" s="699">
        <v>18.940000000000001</v>
      </c>
      <c r="M228" s="699">
        <v>151.52000000000001</v>
      </c>
      <c r="N228" s="696">
        <v>8</v>
      </c>
      <c r="O228" s="700">
        <v>3</v>
      </c>
      <c r="P228" s="699">
        <v>75.760000000000005</v>
      </c>
      <c r="Q228" s="701">
        <v>0.5</v>
      </c>
      <c r="R228" s="696">
        <v>4</v>
      </c>
      <c r="S228" s="701">
        <v>0.5</v>
      </c>
      <c r="T228" s="700">
        <v>1.5</v>
      </c>
      <c r="U228" s="702">
        <v>0.5</v>
      </c>
    </row>
    <row r="229" spans="1:21" ht="14.4" customHeight="1" x14ac:dyDescent="0.3">
      <c r="A229" s="695">
        <v>22</v>
      </c>
      <c r="B229" s="696" t="s">
        <v>511</v>
      </c>
      <c r="C229" s="696">
        <v>89301222</v>
      </c>
      <c r="D229" s="697" t="s">
        <v>1247</v>
      </c>
      <c r="E229" s="698" t="s">
        <v>839</v>
      </c>
      <c r="F229" s="696" t="s">
        <v>826</v>
      </c>
      <c r="G229" s="696" t="s">
        <v>1210</v>
      </c>
      <c r="H229" s="696" t="s">
        <v>512</v>
      </c>
      <c r="I229" s="696" t="s">
        <v>1211</v>
      </c>
      <c r="J229" s="696" t="s">
        <v>1212</v>
      </c>
      <c r="K229" s="696" t="s">
        <v>1213</v>
      </c>
      <c r="L229" s="699">
        <v>354.98</v>
      </c>
      <c r="M229" s="699">
        <v>354.98</v>
      </c>
      <c r="N229" s="696">
        <v>1</v>
      </c>
      <c r="O229" s="700">
        <v>0.5</v>
      </c>
      <c r="P229" s="699"/>
      <c r="Q229" s="701">
        <v>0</v>
      </c>
      <c r="R229" s="696"/>
      <c r="S229" s="701">
        <v>0</v>
      </c>
      <c r="T229" s="700"/>
      <c r="U229" s="702">
        <v>0</v>
      </c>
    </row>
    <row r="230" spans="1:21" ht="14.4" customHeight="1" x14ac:dyDescent="0.3">
      <c r="A230" s="695">
        <v>22</v>
      </c>
      <c r="B230" s="696" t="s">
        <v>511</v>
      </c>
      <c r="C230" s="696">
        <v>89301222</v>
      </c>
      <c r="D230" s="697" t="s">
        <v>1247</v>
      </c>
      <c r="E230" s="698" t="s">
        <v>839</v>
      </c>
      <c r="F230" s="696" t="s">
        <v>826</v>
      </c>
      <c r="G230" s="696" t="s">
        <v>1210</v>
      </c>
      <c r="H230" s="696" t="s">
        <v>512</v>
      </c>
      <c r="I230" s="696" t="s">
        <v>1214</v>
      </c>
      <c r="J230" s="696" t="s">
        <v>1215</v>
      </c>
      <c r="K230" s="696" t="s">
        <v>1213</v>
      </c>
      <c r="L230" s="699">
        <v>376.81</v>
      </c>
      <c r="M230" s="699">
        <v>376.81</v>
      </c>
      <c r="N230" s="696">
        <v>1</v>
      </c>
      <c r="O230" s="700">
        <v>1</v>
      </c>
      <c r="P230" s="699">
        <v>376.81</v>
      </c>
      <c r="Q230" s="701">
        <v>1</v>
      </c>
      <c r="R230" s="696">
        <v>1</v>
      </c>
      <c r="S230" s="701">
        <v>1</v>
      </c>
      <c r="T230" s="700">
        <v>1</v>
      </c>
      <c r="U230" s="702">
        <v>1</v>
      </c>
    </row>
    <row r="231" spans="1:21" ht="14.4" customHeight="1" x14ac:dyDescent="0.3">
      <c r="A231" s="695">
        <v>22</v>
      </c>
      <c r="B231" s="696" t="s">
        <v>511</v>
      </c>
      <c r="C231" s="696">
        <v>89301222</v>
      </c>
      <c r="D231" s="697" t="s">
        <v>1247</v>
      </c>
      <c r="E231" s="698" t="s">
        <v>839</v>
      </c>
      <c r="F231" s="696" t="s">
        <v>826</v>
      </c>
      <c r="G231" s="696" t="s">
        <v>846</v>
      </c>
      <c r="H231" s="696" t="s">
        <v>649</v>
      </c>
      <c r="I231" s="696" t="s">
        <v>858</v>
      </c>
      <c r="J231" s="696" t="s">
        <v>859</v>
      </c>
      <c r="K231" s="696" t="s">
        <v>860</v>
      </c>
      <c r="L231" s="699">
        <v>130.15</v>
      </c>
      <c r="M231" s="699">
        <v>260.3</v>
      </c>
      <c r="N231" s="696">
        <v>2</v>
      </c>
      <c r="O231" s="700">
        <v>1</v>
      </c>
      <c r="P231" s="699">
        <v>260.3</v>
      </c>
      <c r="Q231" s="701">
        <v>1</v>
      </c>
      <c r="R231" s="696">
        <v>2</v>
      </c>
      <c r="S231" s="701">
        <v>1</v>
      </c>
      <c r="T231" s="700">
        <v>1</v>
      </c>
      <c r="U231" s="702">
        <v>1</v>
      </c>
    </row>
    <row r="232" spans="1:21" ht="14.4" customHeight="1" x14ac:dyDescent="0.3">
      <c r="A232" s="695">
        <v>22</v>
      </c>
      <c r="B232" s="696" t="s">
        <v>511</v>
      </c>
      <c r="C232" s="696">
        <v>89301222</v>
      </c>
      <c r="D232" s="697" t="s">
        <v>1247</v>
      </c>
      <c r="E232" s="698" t="s">
        <v>839</v>
      </c>
      <c r="F232" s="696" t="s">
        <v>826</v>
      </c>
      <c r="G232" s="696" t="s">
        <v>870</v>
      </c>
      <c r="H232" s="696" t="s">
        <v>512</v>
      </c>
      <c r="I232" s="696" t="s">
        <v>1089</v>
      </c>
      <c r="J232" s="696" t="s">
        <v>565</v>
      </c>
      <c r="K232" s="696" t="s">
        <v>1090</v>
      </c>
      <c r="L232" s="699">
        <v>314.89999999999998</v>
      </c>
      <c r="M232" s="699">
        <v>629.79999999999995</v>
      </c>
      <c r="N232" s="696">
        <v>2</v>
      </c>
      <c r="O232" s="700">
        <v>1.5</v>
      </c>
      <c r="P232" s="699">
        <v>629.79999999999995</v>
      </c>
      <c r="Q232" s="701">
        <v>1</v>
      </c>
      <c r="R232" s="696">
        <v>2</v>
      </c>
      <c r="S232" s="701">
        <v>1</v>
      </c>
      <c r="T232" s="700">
        <v>1.5</v>
      </c>
      <c r="U232" s="702">
        <v>1</v>
      </c>
    </row>
    <row r="233" spans="1:21" ht="14.4" customHeight="1" x14ac:dyDescent="0.3">
      <c r="A233" s="695">
        <v>22</v>
      </c>
      <c r="B233" s="696" t="s">
        <v>511</v>
      </c>
      <c r="C233" s="696">
        <v>89301222</v>
      </c>
      <c r="D233" s="697" t="s">
        <v>1247</v>
      </c>
      <c r="E233" s="698" t="s">
        <v>839</v>
      </c>
      <c r="F233" s="696" t="s">
        <v>826</v>
      </c>
      <c r="G233" s="696" t="s">
        <v>1005</v>
      </c>
      <c r="H233" s="696" t="s">
        <v>512</v>
      </c>
      <c r="I233" s="696" t="s">
        <v>1006</v>
      </c>
      <c r="J233" s="696" t="s">
        <v>1007</v>
      </c>
      <c r="K233" s="696" t="s">
        <v>951</v>
      </c>
      <c r="L233" s="699">
        <v>202.25</v>
      </c>
      <c r="M233" s="699">
        <v>202.25</v>
      </c>
      <c r="N233" s="696">
        <v>1</v>
      </c>
      <c r="O233" s="700">
        <v>1</v>
      </c>
      <c r="P233" s="699"/>
      <c r="Q233" s="701">
        <v>0</v>
      </c>
      <c r="R233" s="696"/>
      <c r="S233" s="701">
        <v>0</v>
      </c>
      <c r="T233" s="700"/>
      <c r="U233" s="702">
        <v>0</v>
      </c>
    </row>
    <row r="234" spans="1:21" ht="14.4" customHeight="1" x14ac:dyDescent="0.3">
      <c r="A234" s="695">
        <v>22</v>
      </c>
      <c r="B234" s="696" t="s">
        <v>511</v>
      </c>
      <c r="C234" s="696">
        <v>89301222</v>
      </c>
      <c r="D234" s="697" t="s">
        <v>1247</v>
      </c>
      <c r="E234" s="698" t="s">
        <v>840</v>
      </c>
      <c r="F234" s="696" t="s">
        <v>826</v>
      </c>
      <c r="G234" s="696" t="s">
        <v>1216</v>
      </c>
      <c r="H234" s="696" t="s">
        <v>649</v>
      </c>
      <c r="I234" s="696" t="s">
        <v>1217</v>
      </c>
      <c r="J234" s="696" t="s">
        <v>1218</v>
      </c>
      <c r="K234" s="696" t="s">
        <v>1219</v>
      </c>
      <c r="L234" s="699">
        <v>581.30999999999995</v>
      </c>
      <c r="M234" s="699">
        <v>581.30999999999995</v>
      </c>
      <c r="N234" s="696">
        <v>1</v>
      </c>
      <c r="O234" s="700">
        <v>1</v>
      </c>
      <c r="P234" s="699"/>
      <c r="Q234" s="701">
        <v>0</v>
      </c>
      <c r="R234" s="696"/>
      <c r="S234" s="701">
        <v>0</v>
      </c>
      <c r="T234" s="700"/>
      <c r="U234" s="702">
        <v>0</v>
      </c>
    </row>
    <row r="235" spans="1:21" ht="14.4" customHeight="1" x14ac:dyDescent="0.3">
      <c r="A235" s="695">
        <v>22</v>
      </c>
      <c r="B235" s="696" t="s">
        <v>511</v>
      </c>
      <c r="C235" s="696">
        <v>89301222</v>
      </c>
      <c r="D235" s="697" t="s">
        <v>1247</v>
      </c>
      <c r="E235" s="698" t="s">
        <v>840</v>
      </c>
      <c r="F235" s="696" t="s">
        <v>826</v>
      </c>
      <c r="G235" s="696" t="s">
        <v>890</v>
      </c>
      <c r="H235" s="696" t="s">
        <v>512</v>
      </c>
      <c r="I235" s="696" t="s">
        <v>891</v>
      </c>
      <c r="J235" s="696" t="s">
        <v>892</v>
      </c>
      <c r="K235" s="696"/>
      <c r="L235" s="699">
        <v>0</v>
      </c>
      <c r="M235" s="699">
        <v>0</v>
      </c>
      <c r="N235" s="696">
        <v>4</v>
      </c>
      <c r="O235" s="700">
        <v>4</v>
      </c>
      <c r="P235" s="699">
        <v>0</v>
      </c>
      <c r="Q235" s="701"/>
      <c r="R235" s="696">
        <v>4</v>
      </c>
      <c r="S235" s="701">
        <v>1</v>
      </c>
      <c r="T235" s="700">
        <v>4</v>
      </c>
      <c r="U235" s="702">
        <v>1</v>
      </c>
    </row>
    <row r="236" spans="1:21" ht="14.4" customHeight="1" x14ac:dyDescent="0.3">
      <c r="A236" s="695">
        <v>22</v>
      </c>
      <c r="B236" s="696" t="s">
        <v>511</v>
      </c>
      <c r="C236" s="696">
        <v>89301222</v>
      </c>
      <c r="D236" s="697" t="s">
        <v>1247</v>
      </c>
      <c r="E236" s="698" t="s">
        <v>840</v>
      </c>
      <c r="F236" s="696" t="s">
        <v>826</v>
      </c>
      <c r="G236" s="696" t="s">
        <v>846</v>
      </c>
      <c r="H236" s="696" t="s">
        <v>512</v>
      </c>
      <c r="I236" s="696" t="s">
        <v>847</v>
      </c>
      <c r="J236" s="696" t="s">
        <v>848</v>
      </c>
      <c r="K236" s="696" t="s">
        <v>849</v>
      </c>
      <c r="L236" s="699">
        <v>0</v>
      </c>
      <c r="M236" s="699">
        <v>0</v>
      </c>
      <c r="N236" s="696">
        <v>1</v>
      </c>
      <c r="O236" s="700">
        <v>1</v>
      </c>
      <c r="P236" s="699">
        <v>0</v>
      </c>
      <c r="Q236" s="701"/>
      <c r="R236" s="696">
        <v>1</v>
      </c>
      <c r="S236" s="701">
        <v>1</v>
      </c>
      <c r="T236" s="700">
        <v>1</v>
      </c>
      <c r="U236" s="702">
        <v>1</v>
      </c>
    </row>
    <row r="237" spans="1:21" ht="14.4" customHeight="1" x14ac:dyDescent="0.3">
      <c r="A237" s="695">
        <v>22</v>
      </c>
      <c r="B237" s="696" t="s">
        <v>511</v>
      </c>
      <c r="C237" s="696">
        <v>89301222</v>
      </c>
      <c r="D237" s="697" t="s">
        <v>1247</v>
      </c>
      <c r="E237" s="698" t="s">
        <v>840</v>
      </c>
      <c r="F237" s="696" t="s">
        <v>826</v>
      </c>
      <c r="G237" s="696" t="s">
        <v>846</v>
      </c>
      <c r="H237" s="696" t="s">
        <v>512</v>
      </c>
      <c r="I237" s="696" t="s">
        <v>893</v>
      </c>
      <c r="J237" s="696" t="s">
        <v>894</v>
      </c>
      <c r="K237" s="696" t="s">
        <v>895</v>
      </c>
      <c r="L237" s="699">
        <v>0</v>
      </c>
      <c r="M237" s="699">
        <v>0</v>
      </c>
      <c r="N237" s="696">
        <v>1</v>
      </c>
      <c r="O237" s="700">
        <v>1</v>
      </c>
      <c r="P237" s="699"/>
      <c r="Q237" s="701"/>
      <c r="R237" s="696"/>
      <c r="S237" s="701">
        <v>0</v>
      </c>
      <c r="T237" s="700"/>
      <c r="U237" s="702">
        <v>0</v>
      </c>
    </row>
    <row r="238" spans="1:21" ht="14.4" customHeight="1" x14ac:dyDescent="0.3">
      <c r="A238" s="695">
        <v>22</v>
      </c>
      <c r="B238" s="696" t="s">
        <v>511</v>
      </c>
      <c r="C238" s="696">
        <v>89301222</v>
      </c>
      <c r="D238" s="697" t="s">
        <v>1247</v>
      </c>
      <c r="E238" s="698" t="s">
        <v>840</v>
      </c>
      <c r="F238" s="696" t="s">
        <v>826</v>
      </c>
      <c r="G238" s="696" t="s">
        <v>846</v>
      </c>
      <c r="H238" s="696" t="s">
        <v>512</v>
      </c>
      <c r="I238" s="696" t="s">
        <v>988</v>
      </c>
      <c r="J238" s="696" t="s">
        <v>989</v>
      </c>
      <c r="K238" s="696" t="s">
        <v>990</v>
      </c>
      <c r="L238" s="699">
        <v>86.76</v>
      </c>
      <c r="M238" s="699">
        <v>347.04</v>
      </c>
      <c r="N238" s="696">
        <v>4</v>
      </c>
      <c r="O238" s="700">
        <v>4</v>
      </c>
      <c r="P238" s="699">
        <v>86.76</v>
      </c>
      <c r="Q238" s="701">
        <v>0.25</v>
      </c>
      <c r="R238" s="696">
        <v>1</v>
      </c>
      <c r="S238" s="701">
        <v>0.25</v>
      </c>
      <c r="T238" s="700">
        <v>1</v>
      </c>
      <c r="U238" s="702">
        <v>0.25</v>
      </c>
    </row>
    <row r="239" spans="1:21" ht="14.4" customHeight="1" x14ac:dyDescent="0.3">
      <c r="A239" s="695">
        <v>22</v>
      </c>
      <c r="B239" s="696" t="s">
        <v>511</v>
      </c>
      <c r="C239" s="696">
        <v>89301222</v>
      </c>
      <c r="D239" s="697" t="s">
        <v>1247</v>
      </c>
      <c r="E239" s="698" t="s">
        <v>840</v>
      </c>
      <c r="F239" s="696" t="s">
        <v>826</v>
      </c>
      <c r="G239" s="696" t="s">
        <v>846</v>
      </c>
      <c r="H239" s="696" t="s">
        <v>649</v>
      </c>
      <c r="I239" s="696" t="s">
        <v>853</v>
      </c>
      <c r="J239" s="696" t="s">
        <v>854</v>
      </c>
      <c r="K239" s="696" t="s">
        <v>855</v>
      </c>
      <c r="L239" s="699">
        <v>108.46</v>
      </c>
      <c r="M239" s="699">
        <v>433.84</v>
      </c>
      <c r="N239" s="696">
        <v>4</v>
      </c>
      <c r="O239" s="700">
        <v>4</v>
      </c>
      <c r="P239" s="699"/>
      <c r="Q239" s="701">
        <v>0</v>
      </c>
      <c r="R239" s="696"/>
      <c r="S239" s="701">
        <v>0</v>
      </c>
      <c r="T239" s="700"/>
      <c r="U239" s="702">
        <v>0</v>
      </c>
    </row>
    <row r="240" spans="1:21" ht="14.4" customHeight="1" x14ac:dyDescent="0.3">
      <c r="A240" s="695">
        <v>22</v>
      </c>
      <c r="B240" s="696" t="s">
        <v>511</v>
      </c>
      <c r="C240" s="696">
        <v>89301222</v>
      </c>
      <c r="D240" s="697" t="s">
        <v>1247</v>
      </c>
      <c r="E240" s="698" t="s">
        <v>840</v>
      </c>
      <c r="F240" s="696" t="s">
        <v>826</v>
      </c>
      <c r="G240" s="696" t="s">
        <v>846</v>
      </c>
      <c r="H240" s="696" t="s">
        <v>512</v>
      </c>
      <c r="I240" s="696" t="s">
        <v>590</v>
      </c>
      <c r="J240" s="696" t="s">
        <v>856</v>
      </c>
      <c r="K240" s="696" t="s">
        <v>857</v>
      </c>
      <c r="L240" s="699">
        <v>108.46</v>
      </c>
      <c r="M240" s="699">
        <v>216.92</v>
      </c>
      <c r="N240" s="696">
        <v>2</v>
      </c>
      <c r="O240" s="700">
        <v>2</v>
      </c>
      <c r="P240" s="699">
        <v>108.46</v>
      </c>
      <c r="Q240" s="701">
        <v>0.5</v>
      </c>
      <c r="R240" s="696">
        <v>1</v>
      </c>
      <c r="S240" s="701">
        <v>0.5</v>
      </c>
      <c r="T240" s="700">
        <v>1</v>
      </c>
      <c r="U240" s="702">
        <v>0.5</v>
      </c>
    </row>
    <row r="241" spans="1:21" ht="14.4" customHeight="1" x14ac:dyDescent="0.3">
      <c r="A241" s="695">
        <v>22</v>
      </c>
      <c r="B241" s="696" t="s">
        <v>511</v>
      </c>
      <c r="C241" s="696">
        <v>89301222</v>
      </c>
      <c r="D241" s="697" t="s">
        <v>1247</v>
      </c>
      <c r="E241" s="698" t="s">
        <v>840</v>
      </c>
      <c r="F241" s="696" t="s">
        <v>826</v>
      </c>
      <c r="G241" s="696" t="s">
        <v>846</v>
      </c>
      <c r="H241" s="696" t="s">
        <v>649</v>
      </c>
      <c r="I241" s="696" t="s">
        <v>858</v>
      </c>
      <c r="J241" s="696" t="s">
        <v>859</v>
      </c>
      <c r="K241" s="696" t="s">
        <v>860</v>
      </c>
      <c r="L241" s="699">
        <v>130.15</v>
      </c>
      <c r="M241" s="699">
        <v>6637.6500000000005</v>
      </c>
      <c r="N241" s="696">
        <v>51</v>
      </c>
      <c r="O241" s="700">
        <v>45.5</v>
      </c>
      <c r="P241" s="699">
        <v>1822.1000000000006</v>
      </c>
      <c r="Q241" s="701">
        <v>0.27450980392156871</v>
      </c>
      <c r="R241" s="696">
        <v>14</v>
      </c>
      <c r="S241" s="701">
        <v>0.27450980392156865</v>
      </c>
      <c r="T241" s="700">
        <v>12.5</v>
      </c>
      <c r="U241" s="702">
        <v>0.27472527472527475</v>
      </c>
    </row>
    <row r="242" spans="1:21" ht="14.4" customHeight="1" x14ac:dyDescent="0.3">
      <c r="A242" s="695">
        <v>22</v>
      </c>
      <c r="B242" s="696" t="s">
        <v>511</v>
      </c>
      <c r="C242" s="696">
        <v>89301222</v>
      </c>
      <c r="D242" s="697" t="s">
        <v>1247</v>
      </c>
      <c r="E242" s="698" t="s">
        <v>840</v>
      </c>
      <c r="F242" s="696" t="s">
        <v>826</v>
      </c>
      <c r="G242" s="696" t="s">
        <v>846</v>
      </c>
      <c r="H242" s="696" t="s">
        <v>649</v>
      </c>
      <c r="I242" s="696" t="s">
        <v>996</v>
      </c>
      <c r="J242" s="696" t="s">
        <v>536</v>
      </c>
      <c r="K242" s="696" t="s">
        <v>997</v>
      </c>
      <c r="L242" s="699">
        <v>50.57</v>
      </c>
      <c r="M242" s="699">
        <v>50.57</v>
      </c>
      <c r="N242" s="696">
        <v>1</v>
      </c>
      <c r="O242" s="700">
        <v>0.5</v>
      </c>
      <c r="P242" s="699">
        <v>50.57</v>
      </c>
      <c r="Q242" s="701">
        <v>1</v>
      </c>
      <c r="R242" s="696">
        <v>1</v>
      </c>
      <c r="S242" s="701">
        <v>1</v>
      </c>
      <c r="T242" s="700">
        <v>0.5</v>
      </c>
      <c r="U242" s="702">
        <v>1</v>
      </c>
    </row>
    <row r="243" spans="1:21" ht="14.4" customHeight="1" x14ac:dyDescent="0.3">
      <c r="A243" s="695">
        <v>22</v>
      </c>
      <c r="B243" s="696" t="s">
        <v>511</v>
      </c>
      <c r="C243" s="696">
        <v>89301222</v>
      </c>
      <c r="D243" s="697" t="s">
        <v>1247</v>
      </c>
      <c r="E243" s="698" t="s">
        <v>840</v>
      </c>
      <c r="F243" s="696" t="s">
        <v>826</v>
      </c>
      <c r="G243" s="696" t="s">
        <v>846</v>
      </c>
      <c r="H243" s="696" t="s">
        <v>649</v>
      </c>
      <c r="I243" s="696" t="s">
        <v>655</v>
      </c>
      <c r="J243" s="696" t="s">
        <v>656</v>
      </c>
      <c r="K243" s="696" t="s">
        <v>814</v>
      </c>
      <c r="L243" s="699">
        <v>86.76</v>
      </c>
      <c r="M243" s="699">
        <v>2602.8000000000002</v>
      </c>
      <c r="N243" s="696">
        <v>30</v>
      </c>
      <c r="O243" s="700">
        <v>24.5</v>
      </c>
      <c r="P243" s="699">
        <v>607.32000000000005</v>
      </c>
      <c r="Q243" s="701">
        <v>0.23333333333333334</v>
      </c>
      <c r="R243" s="696">
        <v>7</v>
      </c>
      <c r="S243" s="701">
        <v>0.23333333333333334</v>
      </c>
      <c r="T243" s="700">
        <v>5.5</v>
      </c>
      <c r="U243" s="702">
        <v>0.22448979591836735</v>
      </c>
    </row>
    <row r="244" spans="1:21" ht="14.4" customHeight="1" x14ac:dyDescent="0.3">
      <c r="A244" s="695">
        <v>22</v>
      </c>
      <c r="B244" s="696" t="s">
        <v>511</v>
      </c>
      <c r="C244" s="696">
        <v>89301222</v>
      </c>
      <c r="D244" s="697" t="s">
        <v>1247</v>
      </c>
      <c r="E244" s="698" t="s">
        <v>840</v>
      </c>
      <c r="F244" s="696" t="s">
        <v>826</v>
      </c>
      <c r="G244" s="696" t="s">
        <v>846</v>
      </c>
      <c r="H244" s="696" t="s">
        <v>512</v>
      </c>
      <c r="I244" s="696" t="s">
        <v>594</v>
      </c>
      <c r="J244" s="696" t="s">
        <v>1079</v>
      </c>
      <c r="K244" s="696" t="s">
        <v>1080</v>
      </c>
      <c r="L244" s="699">
        <v>50.57</v>
      </c>
      <c r="M244" s="699">
        <v>50.57</v>
      </c>
      <c r="N244" s="696">
        <v>1</v>
      </c>
      <c r="O244" s="700">
        <v>1</v>
      </c>
      <c r="P244" s="699"/>
      <c r="Q244" s="701">
        <v>0</v>
      </c>
      <c r="R244" s="696"/>
      <c r="S244" s="701">
        <v>0</v>
      </c>
      <c r="T244" s="700"/>
      <c r="U244" s="702">
        <v>0</v>
      </c>
    </row>
    <row r="245" spans="1:21" ht="14.4" customHeight="1" x14ac:dyDescent="0.3">
      <c r="A245" s="695">
        <v>22</v>
      </c>
      <c r="B245" s="696" t="s">
        <v>511</v>
      </c>
      <c r="C245" s="696">
        <v>89301222</v>
      </c>
      <c r="D245" s="697" t="s">
        <v>1247</v>
      </c>
      <c r="E245" s="698" t="s">
        <v>840</v>
      </c>
      <c r="F245" s="696" t="s">
        <v>826</v>
      </c>
      <c r="G245" s="696" t="s">
        <v>846</v>
      </c>
      <c r="H245" s="696" t="s">
        <v>512</v>
      </c>
      <c r="I245" s="696" t="s">
        <v>863</v>
      </c>
      <c r="J245" s="696" t="s">
        <v>864</v>
      </c>
      <c r="K245" s="696" t="s">
        <v>860</v>
      </c>
      <c r="L245" s="699">
        <v>130.15</v>
      </c>
      <c r="M245" s="699">
        <v>650.75</v>
      </c>
      <c r="N245" s="696">
        <v>5</v>
      </c>
      <c r="O245" s="700">
        <v>4.5</v>
      </c>
      <c r="P245" s="699">
        <v>130.15</v>
      </c>
      <c r="Q245" s="701">
        <v>0.2</v>
      </c>
      <c r="R245" s="696">
        <v>1</v>
      </c>
      <c r="S245" s="701">
        <v>0.2</v>
      </c>
      <c r="T245" s="700">
        <v>1</v>
      </c>
      <c r="U245" s="702">
        <v>0.22222222222222221</v>
      </c>
    </row>
    <row r="246" spans="1:21" ht="14.4" customHeight="1" x14ac:dyDescent="0.3">
      <c r="A246" s="695">
        <v>22</v>
      </c>
      <c r="B246" s="696" t="s">
        <v>511</v>
      </c>
      <c r="C246" s="696">
        <v>89301222</v>
      </c>
      <c r="D246" s="697" t="s">
        <v>1247</v>
      </c>
      <c r="E246" s="698" t="s">
        <v>840</v>
      </c>
      <c r="F246" s="696" t="s">
        <v>826</v>
      </c>
      <c r="G246" s="696" t="s">
        <v>846</v>
      </c>
      <c r="H246" s="696" t="s">
        <v>512</v>
      </c>
      <c r="I246" s="696" t="s">
        <v>598</v>
      </c>
      <c r="J246" s="696" t="s">
        <v>865</v>
      </c>
      <c r="K246" s="696" t="s">
        <v>866</v>
      </c>
      <c r="L246" s="699">
        <v>86.76</v>
      </c>
      <c r="M246" s="699">
        <v>173.52</v>
      </c>
      <c r="N246" s="696">
        <v>2</v>
      </c>
      <c r="O246" s="700">
        <v>1.5</v>
      </c>
      <c r="P246" s="699"/>
      <c r="Q246" s="701">
        <v>0</v>
      </c>
      <c r="R246" s="696"/>
      <c r="S246" s="701">
        <v>0</v>
      </c>
      <c r="T246" s="700"/>
      <c r="U246" s="702">
        <v>0</v>
      </c>
    </row>
    <row r="247" spans="1:21" ht="14.4" customHeight="1" x14ac:dyDescent="0.3">
      <c r="A247" s="695">
        <v>22</v>
      </c>
      <c r="B247" s="696" t="s">
        <v>511</v>
      </c>
      <c r="C247" s="696">
        <v>89301222</v>
      </c>
      <c r="D247" s="697" t="s">
        <v>1247</v>
      </c>
      <c r="E247" s="698" t="s">
        <v>840</v>
      </c>
      <c r="F247" s="696" t="s">
        <v>826</v>
      </c>
      <c r="G247" s="696" t="s">
        <v>1220</v>
      </c>
      <c r="H247" s="696" t="s">
        <v>512</v>
      </c>
      <c r="I247" s="696" t="s">
        <v>1221</v>
      </c>
      <c r="J247" s="696" t="s">
        <v>1222</v>
      </c>
      <c r="K247" s="696" t="s">
        <v>1223</v>
      </c>
      <c r="L247" s="699">
        <v>64.13</v>
      </c>
      <c r="M247" s="699">
        <v>64.13</v>
      </c>
      <c r="N247" s="696">
        <v>1</v>
      </c>
      <c r="O247" s="700">
        <v>1</v>
      </c>
      <c r="P247" s="699"/>
      <c r="Q247" s="701">
        <v>0</v>
      </c>
      <c r="R247" s="696"/>
      <c r="S247" s="701">
        <v>0</v>
      </c>
      <c r="T247" s="700"/>
      <c r="U247" s="702">
        <v>0</v>
      </c>
    </row>
    <row r="248" spans="1:21" ht="14.4" customHeight="1" x14ac:dyDescent="0.3">
      <c r="A248" s="695">
        <v>22</v>
      </c>
      <c r="B248" s="696" t="s">
        <v>511</v>
      </c>
      <c r="C248" s="696">
        <v>89301222</v>
      </c>
      <c r="D248" s="697" t="s">
        <v>1247</v>
      </c>
      <c r="E248" s="698" t="s">
        <v>840</v>
      </c>
      <c r="F248" s="696" t="s">
        <v>826</v>
      </c>
      <c r="G248" s="696" t="s">
        <v>1224</v>
      </c>
      <c r="H248" s="696" t="s">
        <v>512</v>
      </c>
      <c r="I248" s="696" t="s">
        <v>1225</v>
      </c>
      <c r="J248" s="696" t="s">
        <v>1226</v>
      </c>
      <c r="K248" s="696" t="s">
        <v>1125</v>
      </c>
      <c r="L248" s="699">
        <v>0</v>
      </c>
      <c r="M248" s="699">
        <v>0</v>
      </c>
      <c r="N248" s="696">
        <v>1</v>
      </c>
      <c r="O248" s="700">
        <v>0.5</v>
      </c>
      <c r="P248" s="699">
        <v>0</v>
      </c>
      <c r="Q248" s="701"/>
      <c r="R248" s="696">
        <v>1</v>
      </c>
      <c r="S248" s="701">
        <v>1</v>
      </c>
      <c r="T248" s="700">
        <v>0.5</v>
      </c>
      <c r="U248" s="702">
        <v>1</v>
      </c>
    </row>
    <row r="249" spans="1:21" ht="14.4" customHeight="1" x14ac:dyDescent="0.3">
      <c r="A249" s="695">
        <v>22</v>
      </c>
      <c r="B249" s="696" t="s">
        <v>511</v>
      </c>
      <c r="C249" s="696">
        <v>89301222</v>
      </c>
      <c r="D249" s="697" t="s">
        <v>1247</v>
      </c>
      <c r="E249" s="698" t="s">
        <v>840</v>
      </c>
      <c r="F249" s="696" t="s">
        <v>826</v>
      </c>
      <c r="G249" s="696" t="s">
        <v>1227</v>
      </c>
      <c r="H249" s="696" t="s">
        <v>512</v>
      </c>
      <c r="I249" s="696" t="s">
        <v>1228</v>
      </c>
      <c r="J249" s="696" t="s">
        <v>1229</v>
      </c>
      <c r="K249" s="696" t="s">
        <v>1230</v>
      </c>
      <c r="L249" s="699">
        <v>224.25</v>
      </c>
      <c r="M249" s="699">
        <v>224.25</v>
      </c>
      <c r="N249" s="696">
        <v>1</v>
      </c>
      <c r="O249" s="700">
        <v>1</v>
      </c>
      <c r="P249" s="699"/>
      <c r="Q249" s="701">
        <v>0</v>
      </c>
      <c r="R249" s="696"/>
      <c r="S249" s="701">
        <v>0</v>
      </c>
      <c r="T249" s="700"/>
      <c r="U249" s="702">
        <v>0</v>
      </c>
    </row>
    <row r="250" spans="1:21" ht="14.4" customHeight="1" x14ac:dyDescent="0.3">
      <c r="A250" s="695">
        <v>22</v>
      </c>
      <c r="B250" s="696" t="s">
        <v>511</v>
      </c>
      <c r="C250" s="696">
        <v>89301222</v>
      </c>
      <c r="D250" s="697" t="s">
        <v>1247</v>
      </c>
      <c r="E250" s="698" t="s">
        <v>841</v>
      </c>
      <c r="F250" s="696" t="s">
        <v>826</v>
      </c>
      <c r="G250" s="696" t="s">
        <v>1054</v>
      </c>
      <c r="H250" s="696" t="s">
        <v>512</v>
      </c>
      <c r="I250" s="696" t="s">
        <v>1098</v>
      </c>
      <c r="J250" s="696" t="s">
        <v>1099</v>
      </c>
      <c r="K250" s="696" t="s">
        <v>1100</v>
      </c>
      <c r="L250" s="699">
        <v>370.04</v>
      </c>
      <c r="M250" s="699">
        <v>370.04</v>
      </c>
      <c r="N250" s="696">
        <v>1</v>
      </c>
      <c r="O250" s="700">
        <v>0.5</v>
      </c>
      <c r="P250" s="699"/>
      <c r="Q250" s="701">
        <v>0</v>
      </c>
      <c r="R250" s="696"/>
      <c r="S250" s="701">
        <v>0</v>
      </c>
      <c r="T250" s="700"/>
      <c r="U250" s="702">
        <v>0</v>
      </c>
    </row>
    <row r="251" spans="1:21" ht="14.4" customHeight="1" x14ac:dyDescent="0.3">
      <c r="A251" s="695">
        <v>22</v>
      </c>
      <c r="B251" s="696" t="s">
        <v>511</v>
      </c>
      <c r="C251" s="696">
        <v>89301222</v>
      </c>
      <c r="D251" s="697" t="s">
        <v>1247</v>
      </c>
      <c r="E251" s="698" t="s">
        <v>841</v>
      </c>
      <c r="F251" s="696" t="s">
        <v>826</v>
      </c>
      <c r="G251" s="696" t="s">
        <v>1118</v>
      </c>
      <c r="H251" s="696" t="s">
        <v>512</v>
      </c>
      <c r="I251" s="696" t="s">
        <v>1119</v>
      </c>
      <c r="J251" s="696" t="s">
        <v>1120</v>
      </c>
      <c r="K251" s="696" t="s">
        <v>1121</v>
      </c>
      <c r="L251" s="699">
        <v>224.71</v>
      </c>
      <c r="M251" s="699">
        <v>224.71</v>
      </c>
      <c r="N251" s="696">
        <v>1</v>
      </c>
      <c r="O251" s="700">
        <v>1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22</v>
      </c>
      <c r="B252" s="696" t="s">
        <v>511</v>
      </c>
      <c r="C252" s="696">
        <v>89301222</v>
      </c>
      <c r="D252" s="697" t="s">
        <v>1247</v>
      </c>
      <c r="E252" s="698" t="s">
        <v>841</v>
      </c>
      <c r="F252" s="696" t="s">
        <v>826</v>
      </c>
      <c r="G252" s="696" t="s">
        <v>907</v>
      </c>
      <c r="H252" s="696" t="s">
        <v>512</v>
      </c>
      <c r="I252" s="696" t="s">
        <v>908</v>
      </c>
      <c r="J252" s="696" t="s">
        <v>909</v>
      </c>
      <c r="K252" s="696" t="s">
        <v>910</v>
      </c>
      <c r="L252" s="699">
        <v>163.9</v>
      </c>
      <c r="M252" s="699">
        <v>1147.3000000000002</v>
      </c>
      <c r="N252" s="696">
        <v>7</v>
      </c>
      <c r="O252" s="700">
        <v>2</v>
      </c>
      <c r="P252" s="699">
        <v>491.70000000000005</v>
      </c>
      <c r="Q252" s="701">
        <v>0.42857142857142855</v>
      </c>
      <c r="R252" s="696">
        <v>3</v>
      </c>
      <c r="S252" s="701">
        <v>0.42857142857142855</v>
      </c>
      <c r="T252" s="700">
        <v>0.5</v>
      </c>
      <c r="U252" s="702">
        <v>0.25</v>
      </c>
    </row>
    <row r="253" spans="1:21" ht="14.4" customHeight="1" x14ac:dyDescent="0.3">
      <c r="A253" s="695">
        <v>22</v>
      </c>
      <c r="B253" s="696" t="s">
        <v>511</v>
      </c>
      <c r="C253" s="696">
        <v>89301222</v>
      </c>
      <c r="D253" s="697" t="s">
        <v>1247</v>
      </c>
      <c r="E253" s="698" t="s">
        <v>841</v>
      </c>
      <c r="F253" s="696" t="s">
        <v>826</v>
      </c>
      <c r="G253" s="696" t="s">
        <v>890</v>
      </c>
      <c r="H253" s="696" t="s">
        <v>512</v>
      </c>
      <c r="I253" s="696" t="s">
        <v>891</v>
      </c>
      <c r="J253" s="696" t="s">
        <v>892</v>
      </c>
      <c r="K253" s="696"/>
      <c r="L253" s="699">
        <v>0</v>
      </c>
      <c r="M253" s="699">
        <v>0</v>
      </c>
      <c r="N253" s="696">
        <v>3</v>
      </c>
      <c r="O253" s="700">
        <v>2</v>
      </c>
      <c r="P253" s="699">
        <v>0</v>
      </c>
      <c r="Q253" s="701"/>
      <c r="R253" s="696">
        <v>1</v>
      </c>
      <c r="S253" s="701">
        <v>0.33333333333333331</v>
      </c>
      <c r="T253" s="700">
        <v>0.5</v>
      </c>
      <c r="U253" s="702">
        <v>0.25</v>
      </c>
    </row>
    <row r="254" spans="1:21" ht="14.4" customHeight="1" x14ac:dyDescent="0.3">
      <c r="A254" s="695">
        <v>22</v>
      </c>
      <c r="B254" s="696" t="s">
        <v>511</v>
      </c>
      <c r="C254" s="696">
        <v>89301222</v>
      </c>
      <c r="D254" s="697" t="s">
        <v>1247</v>
      </c>
      <c r="E254" s="698" t="s">
        <v>841</v>
      </c>
      <c r="F254" s="696" t="s">
        <v>826</v>
      </c>
      <c r="G254" s="696" t="s">
        <v>974</v>
      </c>
      <c r="H254" s="696" t="s">
        <v>512</v>
      </c>
      <c r="I254" s="696" t="s">
        <v>1231</v>
      </c>
      <c r="J254" s="696" t="s">
        <v>1232</v>
      </c>
      <c r="K254" s="696" t="s">
        <v>1233</v>
      </c>
      <c r="L254" s="699">
        <v>209.33</v>
      </c>
      <c r="M254" s="699">
        <v>627.99</v>
      </c>
      <c r="N254" s="696">
        <v>3</v>
      </c>
      <c r="O254" s="700">
        <v>0.5</v>
      </c>
      <c r="P254" s="699">
        <v>627.99</v>
      </c>
      <c r="Q254" s="701">
        <v>1</v>
      </c>
      <c r="R254" s="696">
        <v>3</v>
      </c>
      <c r="S254" s="701">
        <v>1</v>
      </c>
      <c r="T254" s="700">
        <v>0.5</v>
      </c>
      <c r="U254" s="702">
        <v>1</v>
      </c>
    </row>
    <row r="255" spans="1:21" ht="14.4" customHeight="1" x14ac:dyDescent="0.3">
      <c r="A255" s="695">
        <v>22</v>
      </c>
      <c r="B255" s="696" t="s">
        <v>511</v>
      </c>
      <c r="C255" s="696">
        <v>89301222</v>
      </c>
      <c r="D255" s="697" t="s">
        <v>1247</v>
      </c>
      <c r="E255" s="698" t="s">
        <v>841</v>
      </c>
      <c r="F255" s="696" t="s">
        <v>826</v>
      </c>
      <c r="G255" s="696" t="s">
        <v>1069</v>
      </c>
      <c r="H255" s="696" t="s">
        <v>512</v>
      </c>
      <c r="I255" s="696" t="s">
        <v>743</v>
      </c>
      <c r="J255" s="696" t="s">
        <v>1071</v>
      </c>
      <c r="K255" s="696" t="s">
        <v>1072</v>
      </c>
      <c r="L255" s="699">
        <v>72.05</v>
      </c>
      <c r="M255" s="699">
        <v>72.05</v>
      </c>
      <c r="N255" s="696">
        <v>1</v>
      </c>
      <c r="O255" s="700">
        <v>0.5</v>
      </c>
      <c r="P255" s="699">
        <v>72.05</v>
      </c>
      <c r="Q255" s="701">
        <v>1</v>
      </c>
      <c r="R255" s="696">
        <v>1</v>
      </c>
      <c r="S255" s="701">
        <v>1</v>
      </c>
      <c r="T255" s="700">
        <v>0.5</v>
      </c>
      <c r="U255" s="702">
        <v>1</v>
      </c>
    </row>
    <row r="256" spans="1:21" ht="14.4" customHeight="1" x14ac:dyDescent="0.3">
      <c r="A256" s="695">
        <v>22</v>
      </c>
      <c r="B256" s="696" t="s">
        <v>511</v>
      </c>
      <c r="C256" s="696">
        <v>89301222</v>
      </c>
      <c r="D256" s="697" t="s">
        <v>1247</v>
      </c>
      <c r="E256" s="698" t="s">
        <v>841</v>
      </c>
      <c r="F256" s="696" t="s">
        <v>826</v>
      </c>
      <c r="G256" s="696" t="s">
        <v>846</v>
      </c>
      <c r="H256" s="696" t="s">
        <v>512</v>
      </c>
      <c r="I256" s="696" t="s">
        <v>893</v>
      </c>
      <c r="J256" s="696" t="s">
        <v>894</v>
      </c>
      <c r="K256" s="696" t="s">
        <v>895</v>
      </c>
      <c r="L256" s="699">
        <v>0</v>
      </c>
      <c r="M256" s="699">
        <v>0</v>
      </c>
      <c r="N256" s="696">
        <v>1</v>
      </c>
      <c r="O256" s="700">
        <v>0.5</v>
      </c>
      <c r="P256" s="699">
        <v>0</v>
      </c>
      <c r="Q256" s="701"/>
      <c r="R256" s="696">
        <v>1</v>
      </c>
      <c r="S256" s="701">
        <v>1</v>
      </c>
      <c r="T256" s="700">
        <v>0.5</v>
      </c>
      <c r="U256" s="702">
        <v>1</v>
      </c>
    </row>
    <row r="257" spans="1:21" ht="14.4" customHeight="1" x14ac:dyDescent="0.3">
      <c r="A257" s="695">
        <v>22</v>
      </c>
      <c r="B257" s="696" t="s">
        <v>511</v>
      </c>
      <c r="C257" s="696">
        <v>89301222</v>
      </c>
      <c r="D257" s="697" t="s">
        <v>1247</v>
      </c>
      <c r="E257" s="698" t="s">
        <v>841</v>
      </c>
      <c r="F257" s="696" t="s">
        <v>826</v>
      </c>
      <c r="G257" s="696" t="s">
        <v>846</v>
      </c>
      <c r="H257" s="696" t="s">
        <v>512</v>
      </c>
      <c r="I257" s="696" t="s">
        <v>1077</v>
      </c>
      <c r="J257" s="696" t="s">
        <v>894</v>
      </c>
      <c r="K257" s="696" t="s">
        <v>1078</v>
      </c>
      <c r="L257" s="699">
        <v>173.54</v>
      </c>
      <c r="M257" s="699">
        <v>520.62</v>
      </c>
      <c r="N257" s="696">
        <v>3</v>
      </c>
      <c r="O257" s="700">
        <v>1</v>
      </c>
      <c r="P257" s="699">
        <v>347.08</v>
      </c>
      <c r="Q257" s="701">
        <v>0.66666666666666663</v>
      </c>
      <c r="R257" s="696">
        <v>2</v>
      </c>
      <c r="S257" s="701">
        <v>0.66666666666666663</v>
      </c>
      <c r="T257" s="700">
        <v>0.5</v>
      </c>
      <c r="U257" s="702">
        <v>0.5</v>
      </c>
    </row>
    <row r="258" spans="1:21" ht="14.4" customHeight="1" x14ac:dyDescent="0.3">
      <c r="A258" s="695">
        <v>22</v>
      </c>
      <c r="B258" s="696" t="s">
        <v>511</v>
      </c>
      <c r="C258" s="696">
        <v>89301222</v>
      </c>
      <c r="D258" s="697" t="s">
        <v>1247</v>
      </c>
      <c r="E258" s="698" t="s">
        <v>841</v>
      </c>
      <c r="F258" s="696" t="s">
        <v>826</v>
      </c>
      <c r="G258" s="696" t="s">
        <v>846</v>
      </c>
      <c r="H258" s="696" t="s">
        <v>512</v>
      </c>
      <c r="I258" s="696" t="s">
        <v>1183</v>
      </c>
      <c r="J258" s="696" t="s">
        <v>854</v>
      </c>
      <c r="K258" s="696" t="s">
        <v>855</v>
      </c>
      <c r="L258" s="699">
        <v>108.46</v>
      </c>
      <c r="M258" s="699">
        <v>108.46</v>
      </c>
      <c r="N258" s="696">
        <v>1</v>
      </c>
      <c r="O258" s="700">
        <v>0.5</v>
      </c>
      <c r="P258" s="699">
        <v>108.46</v>
      </c>
      <c r="Q258" s="701">
        <v>1</v>
      </c>
      <c r="R258" s="696">
        <v>1</v>
      </c>
      <c r="S258" s="701">
        <v>1</v>
      </c>
      <c r="T258" s="700">
        <v>0.5</v>
      </c>
      <c r="U258" s="702">
        <v>1</v>
      </c>
    </row>
    <row r="259" spans="1:21" ht="14.4" customHeight="1" x14ac:dyDescent="0.3">
      <c r="A259" s="695">
        <v>22</v>
      </c>
      <c r="B259" s="696" t="s">
        <v>511</v>
      </c>
      <c r="C259" s="696">
        <v>89301222</v>
      </c>
      <c r="D259" s="697" t="s">
        <v>1247</v>
      </c>
      <c r="E259" s="698" t="s">
        <v>841</v>
      </c>
      <c r="F259" s="696" t="s">
        <v>826</v>
      </c>
      <c r="G259" s="696" t="s">
        <v>846</v>
      </c>
      <c r="H259" s="696" t="s">
        <v>512</v>
      </c>
      <c r="I259" s="696" t="s">
        <v>1234</v>
      </c>
      <c r="J259" s="696" t="s">
        <v>859</v>
      </c>
      <c r="K259" s="696" t="s">
        <v>860</v>
      </c>
      <c r="L259" s="699">
        <v>130.15</v>
      </c>
      <c r="M259" s="699">
        <v>390.45000000000005</v>
      </c>
      <c r="N259" s="696">
        <v>3</v>
      </c>
      <c r="O259" s="700">
        <v>1.5</v>
      </c>
      <c r="P259" s="699"/>
      <c r="Q259" s="701">
        <v>0</v>
      </c>
      <c r="R259" s="696"/>
      <c r="S259" s="701">
        <v>0</v>
      </c>
      <c r="T259" s="700"/>
      <c r="U259" s="702">
        <v>0</v>
      </c>
    </row>
    <row r="260" spans="1:21" ht="14.4" customHeight="1" x14ac:dyDescent="0.3">
      <c r="A260" s="695">
        <v>22</v>
      </c>
      <c r="B260" s="696" t="s">
        <v>511</v>
      </c>
      <c r="C260" s="696">
        <v>89301222</v>
      </c>
      <c r="D260" s="697" t="s">
        <v>1247</v>
      </c>
      <c r="E260" s="698" t="s">
        <v>841</v>
      </c>
      <c r="F260" s="696" t="s">
        <v>826</v>
      </c>
      <c r="G260" s="696" t="s">
        <v>846</v>
      </c>
      <c r="H260" s="696" t="s">
        <v>649</v>
      </c>
      <c r="I260" s="696" t="s">
        <v>993</v>
      </c>
      <c r="J260" s="696" t="s">
        <v>994</v>
      </c>
      <c r="K260" s="696" t="s">
        <v>995</v>
      </c>
      <c r="L260" s="699">
        <v>65.069999999999993</v>
      </c>
      <c r="M260" s="699">
        <v>130.13999999999999</v>
      </c>
      <c r="N260" s="696">
        <v>2</v>
      </c>
      <c r="O260" s="700">
        <v>0.5</v>
      </c>
      <c r="P260" s="699"/>
      <c r="Q260" s="701">
        <v>0</v>
      </c>
      <c r="R260" s="696"/>
      <c r="S260" s="701">
        <v>0</v>
      </c>
      <c r="T260" s="700"/>
      <c r="U260" s="702">
        <v>0</v>
      </c>
    </row>
    <row r="261" spans="1:21" ht="14.4" customHeight="1" x14ac:dyDescent="0.3">
      <c r="A261" s="695">
        <v>22</v>
      </c>
      <c r="B261" s="696" t="s">
        <v>511</v>
      </c>
      <c r="C261" s="696">
        <v>89301222</v>
      </c>
      <c r="D261" s="697" t="s">
        <v>1247</v>
      </c>
      <c r="E261" s="698" t="s">
        <v>841</v>
      </c>
      <c r="F261" s="696" t="s">
        <v>826</v>
      </c>
      <c r="G261" s="696" t="s">
        <v>846</v>
      </c>
      <c r="H261" s="696" t="s">
        <v>649</v>
      </c>
      <c r="I261" s="696" t="s">
        <v>853</v>
      </c>
      <c r="J261" s="696" t="s">
        <v>854</v>
      </c>
      <c r="K261" s="696" t="s">
        <v>855</v>
      </c>
      <c r="L261" s="699">
        <v>108.46</v>
      </c>
      <c r="M261" s="699">
        <v>867.68</v>
      </c>
      <c r="N261" s="696">
        <v>8</v>
      </c>
      <c r="O261" s="700">
        <v>5</v>
      </c>
      <c r="P261" s="699"/>
      <c r="Q261" s="701">
        <v>0</v>
      </c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22</v>
      </c>
      <c r="B262" s="696" t="s">
        <v>511</v>
      </c>
      <c r="C262" s="696">
        <v>89301222</v>
      </c>
      <c r="D262" s="697" t="s">
        <v>1247</v>
      </c>
      <c r="E262" s="698" t="s">
        <v>841</v>
      </c>
      <c r="F262" s="696" t="s">
        <v>826</v>
      </c>
      <c r="G262" s="696" t="s">
        <v>846</v>
      </c>
      <c r="H262" s="696" t="s">
        <v>649</v>
      </c>
      <c r="I262" s="696" t="s">
        <v>858</v>
      </c>
      <c r="J262" s="696" t="s">
        <v>859</v>
      </c>
      <c r="K262" s="696" t="s">
        <v>860</v>
      </c>
      <c r="L262" s="699">
        <v>130.15</v>
      </c>
      <c r="M262" s="699">
        <v>5206.0000000000018</v>
      </c>
      <c r="N262" s="696">
        <v>40</v>
      </c>
      <c r="O262" s="700">
        <v>19</v>
      </c>
      <c r="P262" s="699">
        <v>1431.65</v>
      </c>
      <c r="Q262" s="701">
        <v>0.27499999999999991</v>
      </c>
      <c r="R262" s="696">
        <v>11</v>
      </c>
      <c r="S262" s="701">
        <v>0.27500000000000002</v>
      </c>
      <c r="T262" s="700">
        <v>5.5</v>
      </c>
      <c r="U262" s="702">
        <v>0.28947368421052633</v>
      </c>
    </row>
    <row r="263" spans="1:21" ht="14.4" customHeight="1" x14ac:dyDescent="0.3">
      <c r="A263" s="695">
        <v>22</v>
      </c>
      <c r="B263" s="696" t="s">
        <v>511</v>
      </c>
      <c r="C263" s="696">
        <v>89301222</v>
      </c>
      <c r="D263" s="697" t="s">
        <v>1247</v>
      </c>
      <c r="E263" s="698" t="s">
        <v>841</v>
      </c>
      <c r="F263" s="696" t="s">
        <v>826</v>
      </c>
      <c r="G263" s="696" t="s">
        <v>846</v>
      </c>
      <c r="H263" s="696" t="s">
        <v>649</v>
      </c>
      <c r="I263" s="696" t="s">
        <v>996</v>
      </c>
      <c r="J263" s="696" t="s">
        <v>536</v>
      </c>
      <c r="K263" s="696" t="s">
        <v>997</v>
      </c>
      <c r="L263" s="699">
        <v>50.57</v>
      </c>
      <c r="M263" s="699">
        <v>101.14</v>
      </c>
      <c r="N263" s="696">
        <v>2</v>
      </c>
      <c r="O263" s="700">
        <v>1.5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22</v>
      </c>
      <c r="B264" s="696" t="s">
        <v>511</v>
      </c>
      <c r="C264" s="696">
        <v>89301222</v>
      </c>
      <c r="D264" s="697" t="s">
        <v>1247</v>
      </c>
      <c r="E264" s="698" t="s">
        <v>841</v>
      </c>
      <c r="F264" s="696" t="s">
        <v>826</v>
      </c>
      <c r="G264" s="696" t="s">
        <v>846</v>
      </c>
      <c r="H264" s="696" t="s">
        <v>512</v>
      </c>
      <c r="I264" s="696" t="s">
        <v>861</v>
      </c>
      <c r="J264" s="696" t="s">
        <v>656</v>
      </c>
      <c r="K264" s="696" t="s">
        <v>862</v>
      </c>
      <c r="L264" s="699">
        <v>0</v>
      </c>
      <c r="M264" s="699">
        <v>0</v>
      </c>
      <c r="N264" s="696">
        <v>1</v>
      </c>
      <c r="O264" s="700">
        <v>1</v>
      </c>
      <c r="P264" s="699">
        <v>0</v>
      </c>
      <c r="Q264" s="701"/>
      <c r="R264" s="696">
        <v>1</v>
      </c>
      <c r="S264" s="701">
        <v>1</v>
      </c>
      <c r="T264" s="700">
        <v>1</v>
      </c>
      <c r="U264" s="702">
        <v>1</v>
      </c>
    </row>
    <row r="265" spans="1:21" ht="14.4" customHeight="1" x14ac:dyDescent="0.3">
      <c r="A265" s="695">
        <v>22</v>
      </c>
      <c r="B265" s="696" t="s">
        <v>511</v>
      </c>
      <c r="C265" s="696">
        <v>89301222</v>
      </c>
      <c r="D265" s="697" t="s">
        <v>1247</v>
      </c>
      <c r="E265" s="698" t="s">
        <v>841</v>
      </c>
      <c r="F265" s="696" t="s">
        <v>826</v>
      </c>
      <c r="G265" s="696" t="s">
        <v>846</v>
      </c>
      <c r="H265" s="696" t="s">
        <v>649</v>
      </c>
      <c r="I265" s="696" t="s">
        <v>655</v>
      </c>
      <c r="J265" s="696" t="s">
        <v>656</v>
      </c>
      <c r="K265" s="696" t="s">
        <v>814</v>
      </c>
      <c r="L265" s="699">
        <v>86.76</v>
      </c>
      <c r="M265" s="699">
        <v>2516.0400000000004</v>
      </c>
      <c r="N265" s="696">
        <v>29</v>
      </c>
      <c r="O265" s="700">
        <v>15.5</v>
      </c>
      <c r="P265" s="699">
        <v>433.8</v>
      </c>
      <c r="Q265" s="701">
        <v>0.17241379310344826</v>
      </c>
      <c r="R265" s="696">
        <v>5</v>
      </c>
      <c r="S265" s="701">
        <v>0.17241379310344829</v>
      </c>
      <c r="T265" s="700">
        <v>3.5</v>
      </c>
      <c r="U265" s="702">
        <v>0.22580645161290322</v>
      </c>
    </row>
    <row r="266" spans="1:21" ht="14.4" customHeight="1" x14ac:dyDescent="0.3">
      <c r="A266" s="695">
        <v>22</v>
      </c>
      <c r="B266" s="696" t="s">
        <v>511</v>
      </c>
      <c r="C266" s="696">
        <v>89301222</v>
      </c>
      <c r="D266" s="697" t="s">
        <v>1247</v>
      </c>
      <c r="E266" s="698" t="s">
        <v>841</v>
      </c>
      <c r="F266" s="696" t="s">
        <v>826</v>
      </c>
      <c r="G266" s="696" t="s">
        <v>846</v>
      </c>
      <c r="H266" s="696" t="s">
        <v>512</v>
      </c>
      <c r="I266" s="696" t="s">
        <v>594</v>
      </c>
      <c r="J266" s="696" t="s">
        <v>1079</v>
      </c>
      <c r="K266" s="696" t="s">
        <v>1080</v>
      </c>
      <c r="L266" s="699">
        <v>50.57</v>
      </c>
      <c r="M266" s="699">
        <v>101.14</v>
      </c>
      <c r="N266" s="696">
        <v>2</v>
      </c>
      <c r="O266" s="700">
        <v>1</v>
      </c>
      <c r="P266" s="699">
        <v>50.57</v>
      </c>
      <c r="Q266" s="701">
        <v>0.5</v>
      </c>
      <c r="R266" s="696">
        <v>1</v>
      </c>
      <c r="S266" s="701">
        <v>0.5</v>
      </c>
      <c r="T266" s="700">
        <v>0.5</v>
      </c>
      <c r="U266" s="702">
        <v>0.5</v>
      </c>
    </row>
    <row r="267" spans="1:21" ht="14.4" customHeight="1" x14ac:dyDescent="0.3">
      <c r="A267" s="695">
        <v>22</v>
      </c>
      <c r="B267" s="696" t="s">
        <v>511</v>
      </c>
      <c r="C267" s="696">
        <v>89301222</v>
      </c>
      <c r="D267" s="697" t="s">
        <v>1247</v>
      </c>
      <c r="E267" s="698" t="s">
        <v>841</v>
      </c>
      <c r="F267" s="696" t="s">
        <v>826</v>
      </c>
      <c r="G267" s="696" t="s">
        <v>846</v>
      </c>
      <c r="H267" s="696" t="s">
        <v>512</v>
      </c>
      <c r="I267" s="696" t="s">
        <v>863</v>
      </c>
      <c r="J267" s="696" t="s">
        <v>864</v>
      </c>
      <c r="K267" s="696" t="s">
        <v>860</v>
      </c>
      <c r="L267" s="699">
        <v>130.15</v>
      </c>
      <c r="M267" s="699">
        <v>780.9</v>
      </c>
      <c r="N267" s="696">
        <v>6</v>
      </c>
      <c r="O267" s="700">
        <v>3</v>
      </c>
      <c r="P267" s="699">
        <v>130.15</v>
      </c>
      <c r="Q267" s="701">
        <v>0.16666666666666669</v>
      </c>
      <c r="R267" s="696">
        <v>1</v>
      </c>
      <c r="S267" s="701">
        <v>0.16666666666666666</v>
      </c>
      <c r="T267" s="700">
        <v>0.5</v>
      </c>
      <c r="U267" s="702">
        <v>0.16666666666666666</v>
      </c>
    </row>
    <row r="268" spans="1:21" ht="14.4" customHeight="1" x14ac:dyDescent="0.3">
      <c r="A268" s="695">
        <v>22</v>
      </c>
      <c r="B268" s="696" t="s">
        <v>511</v>
      </c>
      <c r="C268" s="696">
        <v>89301222</v>
      </c>
      <c r="D268" s="697" t="s">
        <v>1247</v>
      </c>
      <c r="E268" s="698" t="s">
        <v>841</v>
      </c>
      <c r="F268" s="696" t="s">
        <v>826</v>
      </c>
      <c r="G268" s="696" t="s">
        <v>846</v>
      </c>
      <c r="H268" s="696" t="s">
        <v>512</v>
      </c>
      <c r="I268" s="696" t="s">
        <v>598</v>
      </c>
      <c r="J268" s="696" t="s">
        <v>865</v>
      </c>
      <c r="K268" s="696" t="s">
        <v>866</v>
      </c>
      <c r="L268" s="699">
        <v>86.76</v>
      </c>
      <c r="M268" s="699">
        <v>86.76</v>
      </c>
      <c r="N268" s="696">
        <v>1</v>
      </c>
      <c r="O268" s="700">
        <v>0.5</v>
      </c>
      <c r="P268" s="699"/>
      <c r="Q268" s="701">
        <v>0</v>
      </c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22</v>
      </c>
      <c r="B269" s="696" t="s">
        <v>511</v>
      </c>
      <c r="C269" s="696">
        <v>89301222</v>
      </c>
      <c r="D269" s="697" t="s">
        <v>1247</v>
      </c>
      <c r="E269" s="698" t="s">
        <v>841</v>
      </c>
      <c r="F269" s="696" t="s">
        <v>826</v>
      </c>
      <c r="G269" s="696" t="s">
        <v>1235</v>
      </c>
      <c r="H269" s="696" t="s">
        <v>512</v>
      </c>
      <c r="I269" s="696" t="s">
        <v>1236</v>
      </c>
      <c r="J269" s="696" t="s">
        <v>1237</v>
      </c>
      <c r="K269" s="696" t="s">
        <v>1238</v>
      </c>
      <c r="L269" s="699">
        <v>136.58000000000001</v>
      </c>
      <c r="M269" s="699">
        <v>136.58000000000001</v>
      </c>
      <c r="N269" s="696">
        <v>1</v>
      </c>
      <c r="O269" s="700">
        <v>1</v>
      </c>
      <c r="P269" s="699">
        <v>136.58000000000001</v>
      </c>
      <c r="Q269" s="701">
        <v>1</v>
      </c>
      <c r="R269" s="696">
        <v>1</v>
      </c>
      <c r="S269" s="701">
        <v>1</v>
      </c>
      <c r="T269" s="700">
        <v>1</v>
      </c>
      <c r="U269" s="702">
        <v>1</v>
      </c>
    </row>
    <row r="270" spans="1:21" ht="14.4" customHeight="1" x14ac:dyDescent="0.3">
      <c r="A270" s="695">
        <v>22</v>
      </c>
      <c r="B270" s="696" t="s">
        <v>511</v>
      </c>
      <c r="C270" s="696">
        <v>89301222</v>
      </c>
      <c r="D270" s="697" t="s">
        <v>1247</v>
      </c>
      <c r="E270" s="698" t="s">
        <v>841</v>
      </c>
      <c r="F270" s="696" t="s">
        <v>826</v>
      </c>
      <c r="G270" s="696" t="s">
        <v>1239</v>
      </c>
      <c r="H270" s="696" t="s">
        <v>649</v>
      </c>
      <c r="I270" s="696" t="s">
        <v>1240</v>
      </c>
      <c r="J270" s="696" t="s">
        <v>1241</v>
      </c>
      <c r="K270" s="696" t="s">
        <v>1242</v>
      </c>
      <c r="L270" s="699">
        <v>193.26</v>
      </c>
      <c r="M270" s="699">
        <v>193.26</v>
      </c>
      <c r="N270" s="696">
        <v>1</v>
      </c>
      <c r="O270" s="700">
        <v>0.5</v>
      </c>
      <c r="P270" s="699"/>
      <c r="Q270" s="701">
        <v>0</v>
      </c>
      <c r="R270" s="696"/>
      <c r="S270" s="701">
        <v>0</v>
      </c>
      <c r="T270" s="700"/>
      <c r="U270" s="702">
        <v>0</v>
      </c>
    </row>
    <row r="271" spans="1:21" ht="14.4" customHeight="1" x14ac:dyDescent="0.3">
      <c r="A271" s="695">
        <v>22</v>
      </c>
      <c r="B271" s="696" t="s">
        <v>511</v>
      </c>
      <c r="C271" s="696">
        <v>89301222</v>
      </c>
      <c r="D271" s="697" t="s">
        <v>1247</v>
      </c>
      <c r="E271" s="698" t="s">
        <v>841</v>
      </c>
      <c r="F271" s="696" t="s">
        <v>826</v>
      </c>
      <c r="G271" s="696" t="s">
        <v>1005</v>
      </c>
      <c r="H271" s="696" t="s">
        <v>512</v>
      </c>
      <c r="I271" s="696" t="s">
        <v>1243</v>
      </c>
      <c r="J271" s="696" t="s">
        <v>1007</v>
      </c>
      <c r="K271" s="696" t="s">
        <v>1151</v>
      </c>
      <c r="L271" s="699">
        <v>67.42</v>
      </c>
      <c r="M271" s="699">
        <v>67.42</v>
      </c>
      <c r="N271" s="696">
        <v>1</v>
      </c>
      <c r="O271" s="700">
        <v>1</v>
      </c>
      <c r="P271" s="699">
        <v>67.42</v>
      </c>
      <c r="Q271" s="701">
        <v>1</v>
      </c>
      <c r="R271" s="696">
        <v>1</v>
      </c>
      <c r="S271" s="701">
        <v>1</v>
      </c>
      <c r="T271" s="700">
        <v>1</v>
      </c>
      <c r="U271" s="702">
        <v>1</v>
      </c>
    </row>
    <row r="272" spans="1:21" ht="14.4" customHeight="1" thickBot="1" x14ac:dyDescent="0.35">
      <c r="A272" s="703">
        <v>22</v>
      </c>
      <c r="B272" s="704" t="s">
        <v>511</v>
      </c>
      <c r="C272" s="704">
        <v>89301222</v>
      </c>
      <c r="D272" s="705" t="s">
        <v>1247</v>
      </c>
      <c r="E272" s="706" t="s">
        <v>841</v>
      </c>
      <c r="F272" s="704" t="s">
        <v>826</v>
      </c>
      <c r="G272" s="704" t="s">
        <v>1189</v>
      </c>
      <c r="H272" s="704" t="s">
        <v>512</v>
      </c>
      <c r="I272" s="704" t="s">
        <v>1244</v>
      </c>
      <c r="J272" s="704" t="s">
        <v>1191</v>
      </c>
      <c r="K272" s="704" t="s">
        <v>1245</v>
      </c>
      <c r="L272" s="707">
        <v>113.37</v>
      </c>
      <c r="M272" s="707">
        <v>113.37</v>
      </c>
      <c r="N272" s="704">
        <v>1</v>
      </c>
      <c r="O272" s="708">
        <v>0.5</v>
      </c>
      <c r="P272" s="707">
        <v>113.37</v>
      </c>
      <c r="Q272" s="709">
        <v>1</v>
      </c>
      <c r="R272" s="704">
        <v>1</v>
      </c>
      <c r="S272" s="709">
        <v>1</v>
      </c>
      <c r="T272" s="708">
        <v>0.5</v>
      </c>
      <c r="U272" s="7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1249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835</v>
      </c>
      <c r="B5" s="628">
        <v>2448.9700000000003</v>
      </c>
      <c r="C5" s="646">
        <v>7.5009908535184647E-2</v>
      </c>
      <c r="D5" s="628">
        <v>30199.65</v>
      </c>
      <c r="E5" s="646">
        <v>0.92499009146481537</v>
      </c>
      <c r="F5" s="629">
        <v>32648.620000000003</v>
      </c>
    </row>
    <row r="6" spans="1:6" ht="14.4" customHeight="1" x14ac:dyDescent="0.3">
      <c r="A6" s="718" t="s">
        <v>833</v>
      </c>
      <c r="B6" s="711">
        <v>1214.6400000000001</v>
      </c>
      <c r="C6" s="701">
        <v>7.4071137905232801E-2</v>
      </c>
      <c r="D6" s="711">
        <v>15183.650000000001</v>
      </c>
      <c r="E6" s="701">
        <v>0.92592886209476721</v>
      </c>
      <c r="F6" s="712">
        <v>16398.29</v>
      </c>
    </row>
    <row r="7" spans="1:6" ht="14.4" customHeight="1" x14ac:dyDescent="0.3">
      <c r="A7" s="718" t="s">
        <v>832</v>
      </c>
      <c r="B7" s="711">
        <v>1063.1100000000001</v>
      </c>
      <c r="C7" s="701">
        <v>4.9494214943750968E-2</v>
      </c>
      <c r="D7" s="711">
        <v>20416.370000000003</v>
      </c>
      <c r="E7" s="701">
        <v>0.95050578505624905</v>
      </c>
      <c r="F7" s="712">
        <v>21479.480000000003</v>
      </c>
    </row>
    <row r="8" spans="1:6" ht="14.4" customHeight="1" x14ac:dyDescent="0.3">
      <c r="A8" s="718" t="s">
        <v>838</v>
      </c>
      <c r="B8" s="711">
        <v>1048.18</v>
      </c>
      <c r="C8" s="701">
        <v>7.6069397050349583E-2</v>
      </c>
      <c r="D8" s="711">
        <v>12731.08</v>
      </c>
      <c r="E8" s="701">
        <v>0.92393060294965035</v>
      </c>
      <c r="F8" s="712">
        <v>13779.26</v>
      </c>
    </row>
    <row r="9" spans="1:6" ht="14.4" customHeight="1" x14ac:dyDescent="0.3">
      <c r="A9" s="718" t="s">
        <v>841</v>
      </c>
      <c r="B9" s="711">
        <v>498.91</v>
      </c>
      <c r="C9" s="701">
        <v>5.2444137968731784E-2</v>
      </c>
      <c r="D9" s="711">
        <v>9014.2599999999984</v>
      </c>
      <c r="E9" s="701">
        <v>0.94755586203126829</v>
      </c>
      <c r="F9" s="712">
        <v>9513.1699999999983</v>
      </c>
    </row>
    <row r="10" spans="1:6" ht="14.4" customHeight="1" x14ac:dyDescent="0.3">
      <c r="A10" s="718" t="s">
        <v>840</v>
      </c>
      <c r="B10" s="711">
        <v>347.04</v>
      </c>
      <c r="C10" s="701">
        <v>3.2576096782096664E-2</v>
      </c>
      <c r="D10" s="711">
        <v>10306.17</v>
      </c>
      <c r="E10" s="701">
        <v>0.96742390321790328</v>
      </c>
      <c r="F10" s="712">
        <v>10653.210000000001</v>
      </c>
    </row>
    <row r="11" spans="1:6" ht="14.4" customHeight="1" x14ac:dyDescent="0.3">
      <c r="A11" s="718" t="s">
        <v>839</v>
      </c>
      <c r="B11" s="711">
        <v>106.14000000000001</v>
      </c>
      <c r="C11" s="701">
        <v>4.7323295598942425E-2</v>
      </c>
      <c r="D11" s="711">
        <v>2136.7300000000005</v>
      </c>
      <c r="E11" s="701">
        <v>0.95267670440105767</v>
      </c>
      <c r="F11" s="712">
        <v>2242.8700000000003</v>
      </c>
    </row>
    <row r="12" spans="1:6" ht="14.4" customHeight="1" x14ac:dyDescent="0.3">
      <c r="A12" s="718" t="s">
        <v>837</v>
      </c>
      <c r="B12" s="711">
        <v>86.76</v>
      </c>
      <c r="C12" s="701">
        <v>0.14898257061904355</v>
      </c>
      <c r="D12" s="711">
        <v>495.59</v>
      </c>
      <c r="E12" s="701">
        <v>0.85101742938095637</v>
      </c>
      <c r="F12" s="712">
        <v>582.35</v>
      </c>
    </row>
    <row r="13" spans="1:6" ht="14.4" customHeight="1" thickBot="1" x14ac:dyDescent="0.35">
      <c r="A13" s="719" t="s">
        <v>836</v>
      </c>
      <c r="B13" s="715"/>
      <c r="C13" s="716">
        <v>0</v>
      </c>
      <c r="D13" s="715">
        <v>666.62</v>
      </c>
      <c r="E13" s="716">
        <v>1</v>
      </c>
      <c r="F13" s="717">
        <v>666.62</v>
      </c>
    </row>
    <row r="14" spans="1:6" ht="14.4" customHeight="1" thickBot="1" x14ac:dyDescent="0.35">
      <c r="A14" s="652" t="s">
        <v>3</v>
      </c>
      <c r="B14" s="653">
        <v>6813.7500000000009</v>
      </c>
      <c r="C14" s="654">
        <v>6.3111390875484549E-2</v>
      </c>
      <c r="D14" s="653">
        <v>101150.12</v>
      </c>
      <c r="E14" s="654">
        <v>0.93688860912451533</v>
      </c>
      <c r="F14" s="655">
        <v>107963.87000000001</v>
      </c>
    </row>
    <row r="15" spans="1:6" ht="14.4" customHeight="1" thickBot="1" x14ac:dyDescent="0.35"/>
    <row r="16" spans="1:6" ht="14.4" customHeight="1" x14ac:dyDescent="0.3">
      <c r="A16" s="656" t="s">
        <v>805</v>
      </c>
      <c r="B16" s="628">
        <v>5118.8900000000021</v>
      </c>
      <c r="C16" s="646">
        <v>5.036115895529486E-2</v>
      </c>
      <c r="D16" s="628">
        <v>96524.720000000074</v>
      </c>
      <c r="E16" s="646">
        <v>0.9496388410447052</v>
      </c>
      <c r="F16" s="629">
        <v>101643.61000000007</v>
      </c>
    </row>
    <row r="17" spans="1:6" ht="14.4" customHeight="1" x14ac:dyDescent="0.3">
      <c r="A17" s="718" t="s">
        <v>1250</v>
      </c>
      <c r="B17" s="711">
        <v>554.51</v>
      </c>
      <c r="C17" s="701">
        <v>1</v>
      </c>
      <c r="D17" s="711"/>
      <c r="E17" s="701">
        <v>0</v>
      </c>
      <c r="F17" s="712">
        <v>554.51</v>
      </c>
    </row>
    <row r="18" spans="1:6" ht="14.4" customHeight="1" x14ac:dyDescent="0.3">
      <c r="A18" s="718" t="s">
        <v>1251</v>
      </c>
      <c r="B18" s="711">
        <v>313.98</v>
      </c>
      <c r="C18" s="701">
        <v>1</v>
      </c>
      <c r="D18" s="711"/>
      <c r="E18" s="701">
        <v>0</v>
      </c>
      <c r="F18" s="712">
        <v>313.98</v>
      </c>
    </row>
    <row r="19" spans="1:6" ht="14.4" customHeight="1" x14ac:dyDescent="0.3">
      <c r="A19" s="718" t="s">
        <v>1252</v>
      </c>
      <c r="B19" s="711">
        <v>222.25</v>
      </c>
      <c r="C19" s="701">
        <v>0.63977086271913419</v>
      </c>
      <c r="D19" s="711">
        <v>125.14</v>
      </c>
      <c r="E19" s="701">
        <v>0.36022913728086592</v>
      </c>
      <c r="F19" s="712">
        <v>347.39</v>
      </c>
    </row>
    <row r="20" spans="1:6" ht="14.4" customHeight="1" x14ac:dyDescent="0.3">
      <c r="A20" s="718" t="s">
        <v>1253</v>
      </c>
      <c r="B20" s="711">
        <v>201.75</v>
      </c>
      <c r="C20" s="701">
        <v>1</v>
      </c>
      <c r="D20" s="711"/>
      <c r="E20" s="701">
        <v>0</v>
      </c>
      <c r="F20" s="712">
        <v>201.75</v>
      </c>
    </row>
    <row r="21" spans="1:6" ht="14.4" customHeight="1" x14ac:dyDescent="0.3">
      <c r="A21" s="718" t="s">
        <v>1254</v>
      </c>
      <c r="B21" s="711">
        <v>188.57999999999998</v>
      </c>
      <c r="C21" s="701">
        <v>1</v>
      </c>
      <c r="D21" s="711"/>
      <c r="E21" s="701">
        <v>0</v>
      </c>
      <c r="F21" s="712">
        <v>188.57999999999998</v>
      </c>
    </row>
    <row r="22" spans="1:6" ht="14.4" customHeight="1" x14ac:dyDescent="0.3">
      <c r="A22" s="718" t="s">
        <v>806</v>
      </c>
      <c r="B22" s="711">
        <v>106.14000000000001</v>
      </c>
      <c r="C22" s="701">
        <v>0.83181818181818179</v>
      </c>
      <c r="D22" s="711">
        <v>21.46</v>
      </c>
      <c r="E22" s="701">
        <v>0.16818181818181815</v>
      </c>
      <c r="F22" s="712">
        <v>127.60000000000002</v>
      </c>
    </row>
    <row r="23" spans="1:6" ht="14.4" customHeight="1" x14ac:dyDescent="0.3">
      <c r="A23" s="718" t="s">
        <v>1255</v>
      </c>
      <c r="B23" s="711">
        <v>60.02</v>
      </c>
      <c r="C23" s="701">
        <v>1</v>
      </c>
      <c r="D23" s="711"/>
      <c r="E23" s="701">
        <v>0</v>
      </c>
      <c r="F23" s="712">
        <v>60.02</v>
      </c>
    </row>
    <row r="24" spans="1:6" ht="14.4" customHeight="1" x14ac:dyDescent="0.3">
      <c r="A24" s="718" t="s">
        <v>1256</v>
      </c>
      <c r="B24" s="711">
        <v>47.63</v>
      </c>
      <c r="C24" s="701">
        <v>0.33335666293393063</v>
      </c>
      <c r="D24" s="711">
        <v>95.25</v>
      </c>
      <c r="E24" s="701">
        <v>0.66664333706606949</v>
      </c>
      <c r="F24" s="712">
        <v>142.88</v>
      </c>
    </row>
    <row r="25" spans="1:6" ht="14.4" customHeight="1" x14ac:dyDescent="0.3">
      <c r="A25" s="718" t="s">
        <v>1257</v>
      </c>
      <c r="B25" s="711">
        <v>0</v>
      </c>
      <c r="C25" s="701">
        <v>0</v>
      </c>
      <c r="D25" s="711">
        <v>162.13</v>
      </c>
      <c r="E25" s="701">
        <v>1</v>
      </c>
      <c r="F25" s="712">
        <v>162.13</v>
      </c>
    </row>
    <row r="26" spans="1:6" ht="14.4" customHeight="1" x14ac:dyDescent="0.3">
      <c r="A26" s="718" t="s">
        <v>1258</v>
      </c>
      <c r="B26" s="711"/>
      <c r="C26" s="701">
        <v>0</v>
      </c>
      <c r="D26" s="711">
        <v>67.42</v>
      </c>
      <c r="E26" s="701">
        <v>1</v>
      </c>
      <c r="F26" s="712">
        <v>67.42</v>
      </c>
    </row>
    <row r="27" spans="1:6" ht="14.4" customHeight="1" x14ac:dyDescent="0.3">
      <c r="A27" s="718" t="s">
        <v>1259</v>
      </c>
      <c r="B27" s="711">
        <v>0</v>
      </c>
      <c r="C27" s="701"/>
      <c r="D27" s="711"/>
      <c r="E27" s="701"/>
      <c r="F27" s="712">
        <v>0</v>
      </c>
    </row>
    <row r="28" spans="1:6" ht="14.4" customHeight="1" x14ac:dyDescent="0.3">
      <c r="A28" s="718" t="s">
        <v>1260</v>
      </c>
      <c r="B28" s="711"/>
      <c r="C28" s="701">
        <v>0</v>
      </c>
      <c r="D28" s="711">
        <v>581.30999999999995</v>
      </c>
      <c r="E28" s="701">
        <v>1</v>
      </c>
      <c r="F28" s="712">
        <v>581.30999999999995</v>
      </c>
    </row>
    <row r="29" spans="1:6" ht="14.4" customHeight="1" x14ac:dyDescent="0.3">
      <c r="A29" s="718" t="s">
        <v>1261</v>
      </c>
      <c r="B29" s="711"/>
      <c r="C29" s="701">
        <v>0</v>
      </c>
      <c r="D29" s="711">
        <v>356.47</v>
      </c>
      <c r="E29" s="701">
        <v>1</v>
      </c>
      <c r="F29" s="712">
        <v>356.47</v>
      </c>
    </row>
    <row r="30" spans="1:6" ht="14.4" customHeight="1" x14ac:dyDescent="0.3">
      <c r="A30" s="718" t="s">
        <v>1262</v>
      </c>
      <c r="B30" s="711"/>
      <c r="C30" s="701"/>
      <c r="D30" s="711">
        <v>0</v>
      </c>
      <c r="E30" s="701"/>
      <c r="F30" s="712">
        <v>0</v>
      </c>
    </row>
    <row r="31" spans="1:6" ht="14.4" customHeight="1" x14ac:dyDescent="0.3">
      <c r="A31" s="718" t="s">
        <v>1263</v>
      </c>
      <c r="B31" s="711"/>
      <c r="C31" s="701">
        <v>0</v>
      </c>
      <c r="D31" s="711">
        <v>41.89</v>
      </c>
      <c r="E31" s="701">
        <v>1</v>
      </c>
      <c r="F31" s="712">
        <v>41.89</v>
      </c>
    </row>
    <row r="32" spans="1:6" ht="14.4" customHeight="1" x14ac:dyDescent="0.3">
      <c r="A32" s="718" t="s">
        <v>1264</v>
      </c>
      <c r="B32" s="711"/>
      <c r="C32" s="701">
        <v>0</v>
      </c>
      <c r="D32" s="711">
        <v>2216.4800000000005</v>
      </c>
      <c r="E32" s="701">
        <v>1</v>
      </c>
      <c r="F32" s="712">
        <v>2216.4800000000005</v>
      </c>
    </row>
    <row r="33" spans="1:6" ht="14.4" customHeight="1" x14ac:dyDescent="0.3">
      <c r="A33" s="718" t="s">
        <v>1265</v>
      </c>
      <c r="B33" s="711">
        <v>0</v>
      </c>
      <c r="C33" s="701"/>
      <c r="D33" s="711"/>
      <c r="E33" s="701"/>
      <c r="F33" s="712">
        <v>0</v>
      </c>
    </row>
    <row r="34" spans="1:6" ht="14.4" customHeight="1" x14ac:dyDescent="0.3">
      <c r="A34" s="718" t="s">
        <v>1266</v>
      </c>
      <c r="B34" s="711"/>
      <c r="C34" s="701">
        <v>0</v>
      </c>
      <c r="D34" s="711">
        <v>193.26</v>
      </c>
      <c r="E34" s="701">
        <v>1</v>
      </c>
      <c r="F34" s="712">
        <v>193.26</v>
      </c>
    </row>
    <row r="35" spans="1:6" ht="14.4" customHeight="1" x14ac:dyDescent="0.3">
      <c r="A35" s="718" t="s">
        <v>811</v>
      </c>
      <c r="B35" s="711">
        <v>0</v>
      </c>
      <c r="C35" s="701">
        <v>0</v>
      </c>
      <c r="D35" s="711">
        <v>666.62</v>
      </c>
      <c r="E35" s="701">
        <v>1</v>
      </c>
      <c r="F35" s="712">
        <v>666.62</v>
      </c>
    </row>
    <row r="36" spans="1:6" ht="14.4" customHeight="1" thickBot="1" x14ac:dyDescent="0.35">
      <c r="A36" s="719" t="s">
        <v>1267</v>
      </c>
      <c r="B36" s="715"/>
      <c r="C36" s="716">
        <v>0</v>
      </c>
      <c r="D36" s="715">
        <v>97.97</v>
      </c>
      <c r="E36" s="716">
        <v>1</v>
      </c>
      <c r="F36" s="717">
        <v>97.97</v>
      </c>
    </row>
    <row r="37" spans="1:6" ht="14.4" customHeight="1" thickBot="1" x14ac:dyDescent="0.35">
      <c r="A37" s="652" t="s">
        <v>3</v>
      </c>
      <c r="B37" s="653">
        <v>6813.7500000000027</v>
      </c>
      <c r="C37" s="654">
        <v>6.3111390875484535E-2</v>
      </c>
      <c r="D37" s="653">
        <v>101150.12000000008</v>
      </c>
      <c r="E37" s="654">
        <v>0.93688860912451566</v>
      </c>
      <c r="F37" s="655">
        <v>107963.87000000007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{3FB0C071-D66A-435C-BA55-660DE27E8E77}</x14:id>
        </ext>
      </extLst>
    </cfRule>
  </conditionalFormatting>
  <conditionalFormatting sqref="F16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{6C079208-B27E-41B2-B662-9810BFEFE9F7}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B0C071-D66A-435C-BA55-660DE27E8E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6C079208-B27E-41B2-B662-9810BFEFE9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1286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322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93</v>
      </c>
      <c r="G3" s="47">
        <f>SUBTOTAL(9,G6:G1048576)</f>
        <v>6813.7500000000018</v>
      </c>
      <c r="H3" s="48">
        <f>IF(M3=0,0,G3/M3)</f>
        <v>6.3111390875484549E-2</v>
      </c>
      <c r="I3" s="47">
        <f>SUBTOTAL(9,I6:I1048576)</f>
        <v>922</v>
      </c>
      <c r="J3" s="47">
        <f>SUBTOTAL(9,J6:J1048576)</f>
        <v>101150.12000000001</v>
      </c>
      <c r="K3" s="48">
        <f>IF(M3=0,0,J3/M3)</f>
        <v>0.93688860912451533</v>
      </c>
      <c r="L3" s="47">
        <f>SUBTOTAL(9,L6:L1048576)</f>
        <v>1015</v>
      </c>
      <c r="M3" s="49">
        <f>SUBTOTAL(9,M6:M1048576)</f>
        <v>107963.87000000002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832</v>
      </c>
      <c r="B6" s="625" t="s">
        <v>1268</v>
      </c>
      <c r="C6" s="625" t="s">
        <v>983</v>
      </c>
      <c r="D6" s="625" t="s">
        <v>984</v>
      </c>
      <c r="E6" s="625" t="s">
        <v>985</v>
      </c>
      <c r="F6" s="628">
        <v>1</v>
      </c>
      <c r="G6" s="628">
        <v>0</v>
      </c>
      <c r="H6" s="646"/>
      <c r="I6" s="628"/>
      <c r="J6" s="628"/>
      <c r="K6" s="646"/>
      <c r="L6" s="628">
        <v>1</v>
      </c>
      <c r="M6" s="629">
        <v>0</v>
      </c>
    </row>
    <row r="7" spans="1:13" ht="14.4" customHeight="1" x14ac:dyDescent="0.3">
      <c r="A7" s="695" t="s">
        <v>832</v>
      </c>
      <c r="B7" s="696" t="s">
        <v>1269</v>
      </c>
      <c r="C7" s="696" t="s">
        <v>999</v>
      </c>
      <c r="D7" s="696" t="s">
        <v>1000</v>
      </c>
      <c r="E7" s="696" t="s">
        <v>1001</v>
      </c>
      <c r="F7" s="711">
        <v>1</v>
      </c>
      <c r="G7" s="711">
        <v>60.02</v>
      </c>
      <c r="H7" s="701">
        <v>1</v>
      </c>
      <c r="I7" s="711"/>
      <c r="J7" s="711"/>
      <c r="K7" s="701">
        <v>0</v>
      </c>
      <c r="L7" s="711">
        <v>1</v>
      </c>
      <c r="M7" s="712">
        <v>60.02</v>
      </c>
    </row>
    <row r="8" spans="1:13" ht="14.4" customHeight="1" x14ac:dyDescent="0.3">
      <c r="A8" s="695" t="s">
        <v>832</v>
      </c>
      <c r="B8" s="696" t="s">
        <v>1270</v>
      </c>
      <c r="C8" s="696" t="s">
        <v>979</v>
      </c>
      <c r="D8" s="696" t="s">
        <v>980</v>
      </c>
      <c r="E8" s="696" t="s">
        <v>981</v>
      </c>
      <c r="F8" s="711">
        <v>1</v>
      </c>
      <c r="G8" s="711">
        <v>0</v>
      </c>
      <c r="H8" s="701"/>
      <c r="I8" s="711"/>
      <c r="J8" s="711"/>
      <c r="K8" s="701"/>
      <c r="L8" s="711">
        <v>1</v>
      </c>
      <c r="M8" s="712">
        <v>0</v>
      </c>
    </row>
    <row r="9" spans="1:13" ht="14.4" customHeight="1" x14ac:dyDescent="0.3">
      <c r="A9" s="695" t="s">
        <v>832</v>
      </c>
      <c r="B9" s="696" t="s">
        <v>1271</v>
      </c>
      <c r="C9" s="696" t="s">
        <v>1017</v>
      </c>
      <c r="D9" s="696" t="s">
        <v>1018</v>
      </c>
      <c r="E9" s="696" t="s">
        <v>1019</v>
      </c>
      <c r="F9" s="711"/>
      <c r="G9" s="711"/>
      <c r="H9" s="701">
        <v>0</v>
      </c>
      <c r="I9" s="711">
        <v>1</v>
      </c>
      <c r="J9" s="711">
        <v>67.42</v>
      </c>
      <c r="K9" s="701">
        <v>1</v>
      </c>
      <c r="L9" s="711">
        <v>1</v>
      </c>
      <c r="M9" s="712">
        <v>67.42</v>
      </c>
    </row>
    <row r="10" spans="1:13" ht="14.4" customHeight="1" x14ac:dyDescent="0.3">
      <c r="A10" s="695" t="s">
        <v>832</v>
      </c>
      <c r="B10" s="696" t="s">
        <v>1272</v>
      </c>
      <c r="C10" s="696" t="s">
        <v>1027</v>
      </c>
      <c r="D10" s="696" t="s">
        <v>1028</v>
      </c>
      <c r="E10" s="696" t="s">
        <v>1029</v>
      </c>
      <c r="F10" s="711">
        <v>1</v>
      </c>
      <c r="G10" s="711">
        <v>0</v>
      </c>
      <c r="H10" s="701"/>
      <c r="I10" s="711"/>
      <c r="J10" s="711"/>
      <c r="K10" s="701"/>
      <c r="L10" s="711">
        <v>1</v>
      </c>
      <c r="M10" s="712">
        <v>0</v>
      </c>
    </row>
    <row r="11" spans="1:13" ht="14.4" customHeight="1" x14ac:dyDescent="0.3">
      <c r="A11" s="695" t="s">
        <v>832</v>
      </c>
      <c r="B11" s="696" t="s">
        <v>813</v>
      </c>
      <c r="C11" s="696" t="s">
        <v>988</v>
      </c>
      <c r="D11" s="696" t="s">
        <v>989</v>
      </c>
      <c r="E11" s="696" t="s">
        <v>990</v>
      </c>
      <c r="F11" s="711">
        <v>8</v>
      </c>
      <c r="G11" s="711">
        <v>694.08000000000015</v>
      </c>
      <c r="H11" s="701">
        <v>1</v>
      </c>
      <c r="I11" s="711"/>
      <c r="J11" s="711"/>
      <c r="K11" s="701">
        <v>0</v>
      </c>
      <c r="L11" s="711">
        <v>8</v>
      </c>
      <c r="M11" s="712">
        <v>694.08000000000015</v>
      </c>
    </row>
    <row r="12" spans="1:13" ht="14.4" customHeight="1" x14ac:dyDescent="0.3">
      <c r="A12" s="695" t="s">
        <v>832</v>
      </c>
      <c r="B12" s="696" t="s">
        <v>813</v>
      </c>
      <c r="C12" s="696" t="s">
        <v>991</v>
      </c>
      <c r="D12" s="696" t="s">
        <v>656</v>
      </c>
      <c r="E12" s="696" t="s">
        <v>992</v>
      </c>
      <c r="F12" s="711">
        <v>1</v>
      </c>
      <c r="G12" s="711">
        <v>86.76</v>
      </c>
      <c r="H12" s="701">
        <v>1</v>
      </c>
      <c r="I12" s="711"/>
      <c r="J12" s="711"/>
      <c r="K12" s="701">
        <v>0</v>
      </c>
      <c r="L12" s="711">
        <v>1</v>
      </c>
      <c r="M12" s="712">
        <v>86.76</v>
      </c>
    </row>
    <row r="13" spans="1:13" ht="14.4" customHeight="1" x14ac:dyDescent="0.3">
      <c r="A13" s="695" t="s">
        <v>832</v>
      </c>
      <c r="B13" s="696" t="s">
        <v>813</v>
      </c>
      <c r="C13" s="696" t="s">
        <v>993</v>
      </c>
      <c r="D13" s="696" t="s">
        <v>994</v>
      </c>
      <c r="E13" s="696" t="s">
        <v>995</v>
      </c>
      <c r="F13" s="711"/>
      <c r="G13" s="711"/>
      <c r="H13" s="701">
        <v>0</v>
      </c>
      <c r="I13" s="711">
        <v>3</v>
      </c>
      <c r="J13" s="711">
        <v>195.20999999999998</v>
      </c>
      <c r="K13" s="701">
        <v>1</v>
      </c>
      <c r="L13" s="711">
        <v>3</v>
      </c>
      <c r="M13" s="712">
        <v>195.20999999999998</v>
      </c>
    </row>
    <row r="14" spans="1:13" ht="14.4" customHeight="1" x14ac:dyDescent="0.3">
      <c r="A14" s="695" t="s">
        <v>832</v>
      </c>
      <c r="B14" s="696" t="s">
        <v>813</v>
      </c>
      <c r="C14" s="696" t="s">
        <v>853</v>
      </c>
      <c r="D14" s="696" t="s">
        <v>854</v>
      </c>
      <c r="E14" s="696" t="s">
        <v>855</v>
      </c>
      <c r="F14" s="711"/>
      <c r="G14" s="711"/>
      <c r="H14" s="701">
        <v>0</v>
      </c>
      <c r="I14" s="711">
        <v>18</v>
      </c>
      <c r="J14" s="711">
        <v>1952.28</v>
      </c>
      <c r="K14" s="701">
        <v>1</v>
      </c>
      <c r="L14" s="711">
        <v>18</v>
      </c>
      <c r="M14" s="712">
        <v>1952.28</v>
      </c>
    </row>
    <row r="15" spans="1:13" ht="14.4" customHeight="1" x14ac:dyDescent="0.3">
      <c r="A15" s="695" t="s">
        <v>832</v>
      </c>
      <c r="B15" s="696" t="s">
        <v>813</v>
      </c>
      <c r="C15" s="696" t="s">
        <v>867</v>
      </c>
      <c r="D15" s="696" t="s">
        <v>859</v>
      </c>
      <c r="E15" s="696" t="s">
        <v>868</v>
      </c>
      <c r="F15" s="711">
        <v>4</v>
      </c>
      <c r="G15" s="711">
        <v>0</v>
      </c>
      <c r="H15" s="701"/>
      <c r="I15" s="711"/>
      <c r="J15" s="711"/>
      <c r="K15" s="701"/>
      <c r="L15" s="711">
        <v>4</v>
      </c>
      <c r="M15" s="712">
        <v>0</v>
      </c>
    </row>
    <row r="16" spans="1:13" ht="14.4" customHeight="1" x14ac:dyDescent="0.3">
      <c r="A16" s="695" t="s">
        <v>832</v>
      </c>
      <c r="B16" s="696" t="s">
        <v>813</v>
      </c>
      <c r="C16" s="696" t="s">
        <v>858</v>
      </c>
      <c r="D16" s="696" t="s">
        <v>859</v>
      </c>
      <c r="E16" s="696" t="s">
        <v>860</v>
      </c>
      <c r="F16" s="711"/>
      <c r="G16" s="711"/>
      <c r="H16" s="701">
        <v>0</v>
      </c>
      <c r="I16" s="711">
        <v>79</v>
      </c>
      <c r="J16" s="711">
        <v>10281.850000000002</v>
      </c>
      <c r="K16" s="701">
        <v>1</v>
      </c>
      <c r="L16" s="711">
        <v>79</v>
      </c>
      <c r="M16" s="712">
        <v>10281.850000000002</v>
      </c>
    </row>
    <row r="17" spans="1:13" ht="14.4" customHeight="1" x14ac:dyDescent="0.3">
      <c r="A17" s="695" t="s">
        <v>832</v>
      </c>
      <c r="B17" s="696" t="s">
        <v>813</v>
      </c>
      <c r="C17" s="696" t="s">
        <v>996</v>
      </c>
      <c r="D17" s="696" t="s">
        <v>536</v>
      </c>
      <c r="E17" s="696" t="s">
        <v>997</v>
      </c>
      <c r="F17" s="711"/>
      <c r="G17" s="711"/>
      <c r="H17" s="701">
        <v>0</v>
      </c>
      <c r="I17" s="711">
        <v>2</v>
      </c>
      <c r="J17" s="711">
        <v>101.14</v>
      </c>
      <c r="K17" s="701">
        <v>1</v>
      </c>
      <c r="L17" s="711">
        <v>2</v>
      </c>
      <c r="M17" s="712">
        <v>101.14</v>
      </c>
    </row>
    <row r="18" spans="1:13" ht="14.4" customHeight="1" x14ac:dyDescent="0.3">
      <c r="A18" s="695" t="s">
        <v>832</v>
      </c>
      <c r="B18" s="696" t="s">
        <v>813</v>
      </c>
      <c r="C18" s="696" t="s">
        <v>861</v>
      </c>
      <c r="D18" s="696" t="s">
        <v>656</v>
      </c>
      <c r="E18" s="696" t="s">
        <v>862</v>
      </c>
      <c r="F18" s="711">
        <v>2</v>
      </c>
      <c r="G18" s="711">
        <v>0</v>
      </c>
      <c r="H18" s="701"/>
      <c r="I18" s="711"/>
      <c r="J18" s="711"/>
      <c r="K18" s="701"/>
      <c r="L18" s="711">
        <v>2</v>
      </c>
      <c r="M18" s="712">
        <v>0</v>
      </c>
    </row>
    <row r="19" spans="1:13" ht="14.4" customHeight="1" x14ac:dyDescent="0.3">
      <c r="A19" s="695" t="s">
        <v>832</v>
      </c>
      <c r="B19" s="696" t="s">
        <v>813</v>
      </c>
      <c r="C19" s="696" t="s">
        <v>655</v>
      </c>
      <c r="D19" s="696" t="s">
        <v>656</v>
      </c>
      <c r="E19" s="696" t="s">
        <v>814</v>
      </c>
      <c r="F19" s="711"/>
      <c r="G19" s="711"/>
      <c r="H19" s="701">
        <v>0</v>
      </c>
      <c r="I19" s="711">
        <v>88</v>
      </c>
      <c r="J19" s="711">
        <v>7634.880000000001</v>
      </c>
      <c r="K19" s="701">
        <v>1</v>
      </c>
      <c r="L19" s="711">
        <v>88</v>
      </c>
      <c r="M19" s="712">
        <v>7634.880000000001</v>
      </c>
    </row>
    <row r="20" spans="1:13" ht="14.4" customHeight="1" x14ac:dyDescent="0.3">
      <c r="A20" s="695" t="s">
        <v>832</v>
      </c>
      <c r="B20" s="696" t="s">
        <v>813</v>
      </c>
      <c r="C20" s="696" t="s">
        <v>869</v>
      </c>
      <c r="D20" s="696" t="s">
        <v>864</v>
      </c>
      <c r="E20" s="696" t="s">
        <v>868</v>
      </c>
      <c r="F20" s="711">
        <v>2</v>
      </c>
      <c r="G20" s="711">
        <v>0</v>
      </c>
      <c r="H20" s="701"/>
      <c r="I20" s="711"/>
      <c r="J20" s="711"/>
      <c r="K20" s="701"/>
      <c r="L20" s="711">
        <v>2</v>
      </c>
      <c r="M20" s="712">
        <v>0</v>
      </c>
    </row>
    <row r="21" spans="1:13" ht="14.4" customHeight="1" x14ac:dyDescent="0.3">
      <c r="A21" s="695" t="s">
        <v>832</v>
      </c>
      <c r="B21" s="696" t="s">
        <v>815</v>
      </c>
      <c r="C21" s="696" t="s">
        <v>933</v>
      </c>
      <c r="D21" s="696" t="s">
        <v>934</v>
      </c>
      <c r="E21" s="696" t="s">
        <v>935</v>
      </c>
      <c r="F21" s="711">
        <v>1</v>
      </c>
      <c r="G21" s="711">
        <v>0</v>
      </c>
      <c r="H21" s="701"/>
      <c r="I21" s="711"/>
      <c r="J21" s="711"/>
      <c r="K21" s="701"/>
      <c r="L21" s="711">
        <v>1</v>
      </c>
      <c r="M21" s="712">
        <v>0</v>
      </c>
    </row>
    <row r="22" spans="1:13" ht="14.4" customHeight="1" x14ac:dyDescent="0.3">
      <c r="A22" s="695" t="s">
        <v>832</v>
      </c>
      <c r="B22" s="696" t="s">
        <v>1273</v>
      </c>
      <c r="C22" s="696" t="s">
        <v>937</v>
      </c>
      <c r="D22" s="696" t="s">
        <v>938</v>
      </c>
      <c r="E22" s="696" t="s">
        <v>939</v>
      </c>
      <c r="F22" s="711">
        <v>1</v>
      </c>
      <c r="G22" s="711">
        <v>222.25</v>
      </c>
      <c r="H22" s="701">
        <v>1</v>
      </c>
      <c r="I22" s="711"/>
      <c r="J22" s="711"/>
      <c r="K22" s="701">
        <v>0</v>
      </c>
      <c r="L22" s="711">
        <v>1</v>
      </c>
      <c r="M22" s="712">
        <v>222.25</v>
      </c>
    </row>
    <row r="23" spans="1:13" ht="14.4" customHeight="1" x14ac:dyDescent="0.3">
      <c r="A23" s="695" t="s">
        <v>832</v>
      </c>
      <c r="B23" s="696" t="s">
        <v>818</v>
      </c>
      <c r="C23" s="696" t="s">
        <v>930</v>
      </c>
      <c r="D23" s="696" t="s">
        <v>928</v>
      </c>
      <c r="E23" s="696" t="s">
        <v>931</v>
      </c>
      <c r="F23" s="711">
        <v>1</v>
      </c>
      <c r="G23" s="711">
        <v>0</v>
      </c>
      <c r="H23" s="701"/>
      <c r="I23" s="711"/>
      <c r="J23" s="711"/>
      <c r="K23" s="701"/>
      <c r="L23" s="711">
        <v>1</v>
      </c>
      <c r="M23" s="712">
        <v>0</v>
      </c>
    </row>
    <row r="24" spans="1:13" ht="14.4" customHeight="1" x14ac:dyDescent="0.3">
      <c r="A24" s="695" t="s">
        <v>832</v>
      </c>
      <c r="B24" s="696" t="s">
        <v>818</v>
      </c>
      <c r="C24" s="696" t="s">
        <v>927</v>
      </c>
      <c r="D24" s="696" t="s">
        <v>928</v>
      </c>
      <c r="E24" s="696" t="s">
        <v>929</v>
      </c>
      <c r="F24" s="711"/>
      <c r="G24" s="711"/>
      <c r="H24" s="701">
        <v>0</v>
      </c>
      <c r="I24" s="711">
        <v>2</v>
      </c>
      <c r="J24" s="711">
        <v>21.46</v>
      </c>
      <c r="K24" s="701">
        <v>1</v>
      </c>
      <c r="L24" s="711">
        <v>2</v>
      </c>
      <c r="M24" s="712">
        <v>21.46</v>
      </c>
    </row>
    <row r="25" spans="1:13" ht="14.4" customHeight="1" x14ac:dyDescent="0.3">
      <c r="A25" s="695" t="s">
        <v>832</v>
      </c>
      <c r="B25" s="696" t="s">
        <v>1274</v>
      </c>
      <c r="C25" s="696" t="s">
        <v>941</v>
      </c>
      <c r="D25" s="696" t="s">
        <v>942</v>
      </c>
      <c r="E25" s="696" t="s">
        <v>943</v>
      </c>
      <c r="F25" s="711"/>
      <c r="G25" s="711"/>
      <c r="H25" s="701">
        <v>0</v>
      </c>
      <c r="I25" s="711">
        <v>1</v>
      </c>
      <c r="J25" s="711">
        <v>162.13</v>
      </c>
      <c r="K25" s="701">
        <v>1</v>
      </c>
      <c r="L25" s="711">
        <v>1</v>
      </c>
      <c r="M25" s="712">
        <v>162.13</v>
      </c>
    </row>
    <row r="26" spans="1:13" ht="14.4" customHeight="1" x14ac:dyDescent="0.3">
      <c r="A26" s="695" t="s">
        <v>832</v>
      </c>
      <c r="B26" s="696" t="s">
        <v>1274</v>
      </c>
      <c r="C26" s="696" t="s">
        <v>944</v>
      </c>
      <c r="D26" s="696" t="s">
        <v>942</v>
      </c>
      <c r="E26" s="696" t="s">
        <v>945</v>
      </c>
      <c r="F26" s="711">
        <v>1</v>
      </c>
      <c r="G26" s="711">
        <v>0</v>
      </c>
      <c r="H26" s="701"/>
      <c r="I26" s="711"/>
      <c r="J26" s="711"/>
      <c r="K26" s="701"/>
      <c r="L26" s="711">
        <v>1</v>
      </c>
      <c r="M26" s="712">
        <v>0</v>
      </c>
    </row>
    <row r="27" spans="1:13" ht="14.4" customHeight="1" x14ac:dyDescent="0.3">
      <c r="A27" s="695" t="s">
        <v>833</v>
      </c>
      <c r="B27" s="696" t="s">
        <v>813</v>
      </c>
      <c r="C27" s="696" t="s">
        <v>988</v>
      </c>
      <c r="D27" s="696" t="s">
        <v>989</v>
      </c>
      <c r="E27" s="696" t="s">
        <v>990</v>
      </c>
      <c r="F27" s="711">
        <v>14</v>
      </c>
      <c r="G27" s="711">
        <v>1214.6400000000001</v>
      </c>
      <c r="H27" s="701">
        <v>1</v>
      </c>
      <c r="I27" s="711"/>
      <c r="J27" s="711"/>
      <c r="K27" s="701">
        <v>0</v>
      </c>
      <c r="L27" s="711">
        <v>14</v>
      </c>
      <c r="M27" s="712">
        <v>1214.6400000000001</v>
      </c>
    </row>
    <row r="28" spans="1:13" ht="14.4" customHeight="1" x14ac:dyDescent="0.3">
      <c r="A28" s="695" t="s">
        <v>833</v>
      </c>
      <c r="B28" s="696" t="s">
        <v>813</v>
      </c>
      <c r="C28" s="696" t="s">
        <v>993</v>
      </c>
      <c r="D28" s="696" t="s">
        <v>994</v>
      </c>
      <c r="E28" s="696" t="s">
        <v>995</v>
      </c>
      <c r="F28" s="711"/>
      <c r="G28" s="711"/>
      <c r="H28" s="701">
        <v>0</v>
      </c>
      <c r="I28" s="711">
        <v>4</v>
      </c>
      <c r="J28" s="711">
        <v>260.27999999999997</v>
      </c>
      <c r="K28" s="701">
        <v>1</v>
      </c>
      <c r="L28" s="711">
        <v>4</v>
      </c>
      <c r="M28" s="712">
        <v>260.27999999999997</v>
      </c>
    </row>
    <row r="29" spans="1:13" ht="14.4" customHeight="1" x14ac:dyDescent="0.3">
      <c r="A29" s="695" t="s">
        <v>833</v>
      </c>
      <c r="B29" s="696" t="s">
        <v>813</v>
      </c>
      <c r="C29" s="696" t="s">
        <v>853</v>
      </c>
      <c r="D29" s="696" t="s">
        <v>854</v>
      </c>
      <c r="E29" s="696" t="s">
        <v>855</v>
      </c>
      <c r="F29" s="711"/>
      <c r="G29" s="711"/>
      <c r="H29" s="701">
        <v>0</v>
      </c>
      <c r="I29" s="711">
        <v>17</v>
      </c>
      <c r="J29" s="711">
        <v>1843.82</v>
      </c>
      <c r="K29" s="701">
        <v>1</v>
      </c>
      <c r="L29" s="711">
        <v>17</v>
      </c>
      <c r="M29" s="712">
        <v>1843.82</v>
      </c>
    </row>
    <row r="30" spans="1:13" ht="14.4" customHeight="1" x14ac:dyDescent="0.3">
      <c r="A30" s="695" t="s">
        <v>833</v>
      </c>
      <c r="B30" s="696" t="s">
        <v>813</v>
      </c>
      <c r="C30" s="696" t="s">
        <v>858</v>
      </c>
      <c r="D30" s="696" t="s">
        <v>859</v>
      </c>
      <c r="E30" s="696" t="s">
        <v>860</v>
      </c>
      <c r="F30" s="711"/>
      <c r="G30" s="711"/>
      <c r="H30" s="701">
        <v>0</v>
      </c>
      <c r="I30" s="711">
        <v>60</v>
      </c>
      <c r="J30" s="711">
        <v>7809.0000000000018</v>
      </c>
      <c r="K30" s="701">
        <v>1</v>
      </c>
      <c r="L30" s="711">
        <v>60</v>
      </c>
      <c r="M30" s="712">
        <v>7809.0000000000018</v>
      </c>
    </row>
    <row r="31" spans="1:13" ht="14.4" customHeight="1" x14ac:dyDescent="0.3">
      <c r="A31" s="695" t="s">
        <v>833</v>
      </c>
      <c r="B31" s="696" t="s">
        <v>813</v>
      </c>
      <c r="C31" s="696" t="s">
        <v>996</v>
      </c>
      <c r="D31" s="696" t="s">
        <v>536</v>
      </c>
      <c r="E31" s="696" t="s">
        <v>997</v>
      </c>
      <c r="F31" s="711"/>
      <c r="G31" s="711"/>
      <c r="H31" s="701">
        <v>0</v>
      </c>
      <c r="I31" s="711">
        <v>3</v>
      </c>
      <c r="J31" s="711">
        <v>151.71</v>
      </c>
      <c r="K31" s="701">
        <v>1</v>
      </c>
      <c r="L31" s="711">
        <v>3</v>
      </c>
      <c r="M31" s="712">
        <v>151.71</v>
      </c>
    </row>
    <row r="32" spans="1:13" ht="14.4" customHeight="1" x14ac:dyDescent="0.3">
      <c r="A32" s="695" t="s">
        <v>833</v>
      </c>
      <c r="B32" s="696" t="s">
        <v>813</v>
      </c>
      <c r="C32" s="696" t="s">
        <v>655</v>
      </c>
      <c r="D32" s="696" t="s">
        <v>656</v>
      </c>
      <c r="E32" s="696" t="s">
        <v>814</v>
      </c>
      <c r="F32" s="711"/>
      <c r="G32" s="711"/>
      <c r="H32" s="701">
        <v>0</v>
      </c>
      <c r="I32" s="711">
        <v>59</v>
      </c>
      <c r="J32" s="711">
        <v>5118.84</v>
      </c>
      <c r="K32" s="701">
        <v>1</v>
      </c>
      <c r="L32" s="711">
        <v>59</v>
      </c>
      <c r="M32" s="712">
        <v>5118.84</v>
      </c>
    </row>
    <row r="33" spans="1:13" ht="14.4" customHeight="1" x14ac:dyDescent="0.3">
      <c r="A33" s="695" t="s">
        <v>833</v>
      </c>
      <c r="B33" s="696" t="s">
        <v>1275</v>
      </c>
      <c r="C33" s="696" t="s">
        <v>1086</v>
      </c>
      <c r="D33" s="696" t="s">
        <v>1087</v>
      </c>
      <c r="E33" s="696" t="s">
        <v>1088</v>
      </c>
      <c r="F33" s="711"/>
      <c r="G33" s="711"/>
      <c r="H33" s="701"/>
      <c r="I33" s="711">
        <v>4</v>
      </c>
      <c r="J33" s="711">
        <v>0</v>
      </c>
      <c r="K33" s="701"/>
      <c r="L33" s="711">
        <v>4</v>
      </c>
      <c r="M33" s="712">
        <v>0</v>
      </c>
    </row>
    <row r="34" spans="1:13" ht="14.4" customHeight="1" x14ac:dyDescent="0.3">
      <c r="A34" s="695" t="s">
        <v>840</v>
      </c>
      <c r="B34" s="696" t="s">
        <v>1276</v>
      </c>
      <c r="C34" s="696" t="s">
        <v>1217</v>
      </c>
      <c r="D34" s="696" t="s">
        <v>1218</v>
      </c>
      <c r="E34" s="696" t="s">
        <v>1219</v>
      </c>
      <c r="F34" s="711"/>
      <c r="G34" s="711"/>
      <c r="H34" s="701">
        <v>0</v>
      </c>
      <c r="I34" s="711">
        <v>1</v>
      </c>
      <c r="J34" s="711">
        <v>581.30999999999995</v>
      </c>
      <c r="K34" s="701">
        <v>1</v>
      </c>
      <c r="L34" s="711">
        <v>1</v>
      </c>
      <c r="M34" s="712">
        <v>581.30999999999995</v>
      </c>
    </row>
    <row r="35" spans="1:13" ht="14.4" customHeight="1" x14ac:dyDescent="0.3">
      <c r="A35" s="695" t="s">
        <v>840</v>
      </c>
      <c r="B35" s="696" t="s">
        <v>813</v>
      </c>
      <c r="C35" s="696" t="s">
        <v>988</v>
      </c>
      <c r="D35" s="696" t="s">
        <v>989</v>
      </c>
      <c r="E35" s="696" t="s">
        <v>990</v>
      </c>
      <c r="F35" s="711">
        <v>4</v>
      </c>
      <c r="G35" s="711">
        <v>347.04</v>
      </c>
      <c r="H35" s="701">
        <v>1</v>
      </c>
      <c r="I35" s="711"/>
      <c r="J35" s="711"/>
      <c r="K35" s="701">
        <v>0</v>
      </c>
      <c r="L35" s="711">
        <v>4</v>
      </c>
      <c r="M35" s="712">
        <v>347.04</v>
      </c>
    </row>
    <row r="36" spans="1:13" ht="14.4" customHeight="1" x14ac:dyDescent="0.3">
      <c r="A36" s="695" t="s">
        <v>840</v>
      </c>
      <c r="B36" s="696" t="s">
        <v>813</v>
      </c>
      <c r="C36" s="696" t="s">
        <v>853</v>
      </c>
      <c r="D36" s="696" t="s">
        <v>854</v>
      </c>
      <c r="E36" s="696" t="s">
        <v>855</v>
      </c>
      <c r="F36" s="711"/>
      <c r="G36" s="711"/>
      <c r="H36" s="701">
        <v>0</v>
      </c>
      <c r="I36" s="711">
        <v>4</v>
      </c>
      <c r="J36" s="711">
        <v>433.84</v>
      </c>
      <c r="K36" s="701">
        <v>1</v>
      </c>
      <c r="L36" s="711">
        <v>4</v>
      </c>
      <c r="M36" s="712">
        <v>433.84</v>
      </c>
    </row>
    <row r="37" spans="1:13" ht="14.4" customHeight="1" x14ac:dyDescent="0.3">
      <c r="A37" s="695" t="s">
        <v>840</v>
      </c>
      <c r="B37" s="696" t="s">
        <v>813</v>
      </c>
      <c r="C37" s="696" t="s">
        <v>858</v>
      </c>
      <c r="D37" s="696" t="s">
        <v>859</v>
      </c>
      <c r="E37" s="696" t="s">
        <v>860</v>
      </c>
      <c r="F37" s="711"/>
      <c r="G37" s="711"/>
      <c r="H37" s="701">
        <v>0</v>
      </c>
      <c r="I37" s="711">
        <v>51</v>
      </c>
      <c r="J37" s="711">
        <v>6637.6500000000024</v>
      </c>
      <c r="K37" s="701">
        <v>1</v>
      </c>
      <c r="L37" s="711">
        <v>51</v>
      </c>
      <c r="M37" s="712">
        <v>6637.6500000000024</v>
      </c>
    </row>
    <row r="38" spans="1:13" ht="14.4" customHeight="1" x14ac:dyDescent="0.3">
      <c r="A38" s="695" t="s">
        <v>840</v>
      </c>
      <c r="B38" s="696" t="s">
        <v>813</v>
      </c>
      <c r="C38" s="696" t="s">
        <v>996</v>
      </c>
      <c r="D38" s="696" t="s">
        <v>536</v>
      </c>
      <c r="E38" s="696" t="s">
        <v>997</v>
      </c>
      <c r="F38" s="711"/>
      <c r="G38" s="711"/>
      <c r="H38" s="701">
        <v>0</v>
      </c>
      <c r="I38" s="711">
        <v>1</v>
      </c>
      <c r="J38" s="711">
        <v>50.57</v>
      </c>
      <c r="K38" s="701">
        <v>1</v>
      </c>
      <c r="L38" s="711">
        <v>1</v>
      </c>
      <c r="M38" s="712">
        <v>50.57</v>
      </c>
    </row>
    <row r="39" spans="1:13" ht="14.4" customHeight="1" x14ac:dyDescent="0.3">
      <c r="A39" s="695" t="s">
        <v>840</v>
      </c>
      <c r="B39" s="696" t="s">
        <v>813</v>
      </c>
      <c r="C39" s="696" t="s">
        <v>655</v>
      </c>
      <c r="D39" s="696" t="s">
        <v>656</v>
      </c>
      <c r="E39" s="696" t="s">
        <v>814</v>
      </c>
      <c r="F39" s="711"/>
      <c r="G39" s="711"/>
      <c r="H39" s="701">
        <v>0</v>
      </c>
      <c r="I39" s="711">
        <v>30</v>
      </c>
      <c r="J39" s="711">
        <v>2602.8000000000002</v>
      </c>
      <c r="K39" s="701">
        <v>1</v>
      </c>
      <c r="L39" s="711">
        <v>30</v>
      </c>
      <c r="M39" s="712">
        <v>2602.8000000000002</v>
      </c>
    </row>
    <row r="40" spans="1:13" ht="14.4" customHeight="1" x14ac:dyDescent="0.3">
      <c r="A40" s="695" t="s">
        <v>835</v>
      </c>
      <c r="B40" s="696" t="s">
        <v>1268</v>
      </c>
      <c r="C40" s="696" t="s">
        <v>1130</v>
      </c>
      <c r="D40" s="696" t="s">
        <v>1131</v>
      </c>
      <c r="E40" s="696" t="s">
        <v>985</v>
      </c>
      <c r="F40" s="711">
        <v>1</v>
      </c>
      <c r="G40" s="711">
        <v>313.98</v>
      </c>
      <c r="H40" s="701">
        <v>1</v>
      </c>
      <c r="I40" s="711"/>
      <c r="J40" s="711"/>
      <c r="K40" s="701">
        <v>0</v>
      </c>
      <c r="L40" s="711">
        <v>1</v>
      </c>
      <c r="M40" s="712">
        <v>313.98</v>
      </c>
    </row>
    <row r="41" spans="1:13" ht="14.4" customHeight="1" x14ac:dyDescent="0.3">
      <c r="A41" s="695" t="s">
        <v>835</v>
      </c>
      <c r="B41" s="696" t="s">
        <v>1268</v>
      </c>
      <c r="C41" s="696" t="s">
        <v>1132</v>
      </c>
      <c r="D41" s="696" t="s">
        <v>1131</v>
      </c>
      <c r="E41" s="696" t="s">
        <v>1133</v>
      </c>
      <c r="F41" s="711">
        <v>1</v>
      </c>
      <c r="G41" s="711">
        <v>0</v>
      </c>
      <c r="H41" s="701"/>
      <c r="I41" s="711"/>
      <c r="J41" s="711"/>
      <c r="K41" s="701"/>
      <c r="L41" s="711">
        <v>1</v>
      </c>
      <c r="M41" s="712">
        <v>0</v>
      </c>
    </row>
    <row r="42" spans="1:13" ht="14.4" customHeight="1" x14ac:dyDescent="0.3">
      <c r="A42" s="695" t="s">
        <v>835</v>
      </c>
      <c r="B42" s="696" t="s">
        <v>1277</v>
      </c>
      <c r="C42" s="696" t="s">
        <v>1108</v>
      </c>
      <c r="D42" s="696" t="s">
        <v>1109</v>
      </c>
      <c r="E42" s="696" t="s">
        <v>1110</v>
      </c>
      <c r="F42" s="711"/>
      <c r="G42" s="711"/>
      <c r="H42" s="701">
        <v>0</v>
      </c>
      <c r="I42" s="711">
        <v>1</v>
      </c>
      <c r="J42" s="711">
        <v>435.3</v>
      </c>
      <c r="K42" s="701">
        <v>1</v>
      </c>
      <c r="L42" s="711">
        <v>1</v>
      </c>
      <c r="M42" s="712">
        <v>435.3</v>
      </c>
    </row>
    <row r="43" spans="1:13" ht="14.4" customHeight="1" x14ac:dyDescent="0.3">
      <c r="A43" s="695" t="s">
        <v>835</v>
      </c>
      <c r="B43" s="696" t="s">
        <v>813</v>
      </c>
      <c r="C43" s="696" t="s">
        <v>988</v>
      </c>
      <c r="D43" s="696" t="s">
        <v>989</v>
      </c>
      <c r="E43" s="696" t="s">
        <v>990</v>
      </c>
      <c r="F43" s="711">
        <v>20</v>
      </c>
      <c r="G43" s="711">
        <v>1735.2000000000003</v>
      </c>
      <c r="H43" s="701">
        <v>1</v>
      </c>
      <c r="I43" s="711"/>
      <c r="J43" s="711"/>
      <c r="K43" s="701">
        <v>0</v>
      </c>
      <c r="L43" s="711">
        <v>20</v>
      </c>
      <c r="M43" s="712">
        <v>1735.2000000000003</v>
      </c>
    </row>
    <row r="44" spans="1:13" ht="14.4" customHeight="1" x14ac:dyDescent="0.3">
      <c r="A44" s="695" t="s">
        <v>835</v>
      </c>
      <c r="B44" s="696" t="s">
        <v>813</v>
      </c>
      <c r="C44" s="696" t="s">
        <v>993</v>
      </c>
      <c r="D44" s="696" t="s">
        <v>994</v>
      </c>
      <c r="E44" s="696" t="s">
        <v>995</v>
      </c>
      <c r="F44" s="711"/>
      <c r="G44" s="711"/>
      <c r="H44" s="701">
        <v>0</v>
      </c>
      <c r="I44" s="711">
        <v>8</v>
      </c>
      <c r="J44" s="711">
        <v>520.55999999999995</v>
      </c>
      <c r="K44" s="701">
        <v>1</v>
      </c>
      <c r="L44" s="711">
        <v>8</v>
      </c>
      <c r="M44" s="712">
        <v>520.55999999999995</v>
      </c>
    </row>
    <row r="45" spans="1:13" ht="14.4" customHeight="1" x14ac:dyDescent="0.3">
      <c r="A45" s="695" t="s">
        <v>835</v>
      </c>
      <c r="B45" s="696" t="s">
        <v>813</v>
      </c>
      <c r="C45" s="696" t="s">
        <v>853</v>
      </c>
      <c r="D45" s="696" t="s">
        <v>854</v>
      </c>
      <c r="E45" s="696" t="s">
        <v>855</v>
      </c>
      <c r="F45" s="711"/>
      <c r="G45" s="711"/>
      <c r="H45" s="701">
        <v>0</v>
      </c>
      <c r="I45" s="711">
        <v>20</v>
      </c>
      <c r="J45" s="711">
        <v>2169.1999999999998</v>
      </c>
      <c r="K45" s="701">
        <v>1</v>
      </c>
      <c r="L45" s="711">
        <v>20</v>
      </c>
      <c r="M45" s="712">
        <v>2169.1999999999998</v>
      </c>
    </row>
    <row r="46" spans="1:13" ht="14.4" customHeight="1" x14ac:dyDescent="0.3">
      <c r="A46" s="695" t="s">
        <v>835</v>
      </c>
      <c r="B46" s="696" t="s">
        <v>813</v>
      </c>
      <c r="C46" s="696" t="s">
        <v>858</v>
      </c>
      <c r="D46" s="696" t="s">
        <v>859</v>
      </c>
      <c r="E46" s="696" t="s">
        <v>860</v>
      </c>
      <c r="F46" s="711"/>
      <c r="G46" s="711"/>
      <c r="H46" s="701">
        <v>0</v>
      </c>
      <c r="I46" s="711">
        <v>128</v>
      </c>
      <c r="J46" s="711">
        <v>16659.2</v>
      </c>
      <c r="K46" s="701">
        <v>1</v>
      </c>
      <c r="L46" s="711">
        <v>128</v>
      </c>
      <c r="M46" s="712">
        <v>16659.2</v>
      </c>
    </row>
    <row r="47" spans="1:13" ht="14.4" customHeight="1" x14ac:dyDescent="0.3">
      <c r="A47" s="695" t="s">
        <v>835</v>
      </c>
      <c r="B47" s="696" t="s">
        <v>813</v>
      </c>
      <c r="C47" s="696" t="s">
        <v>996</v>
      </c>
      <c r="D47" s="696" t="s">
        <v>536</v>
      </c>
      <c r="E47" s="696" t="s">
        <v>997</v>
      </c>
      <c r="F47" s="711"/>
      <c r="G47" s="711"/>
      <c r="H47" s="701">
        <v>0</v>
      </c>
      <c r="I47" s="711">
        <v>6</v>
      </c>
      <c r="J47" s="711">
        <v>303.42</v>
      </c>
      <c r="K47" s="701">
        <v>1</v>
      </c>
      <c r="L47" s="711">
        <v>6</v>
      </c>
      <c r="M47" s="712">
        <v>303.42</v>
      </c>
    </row>
    <row r="48" spans="1:13" ht="14.4" customHeight="1" x14ac:dyDescent="0.3">
      <c r="A48" s="695" t="s">
        <v>835</v>
      </c>
      <c r="B48" s="696" t="s">
        <v>813</v>
      </c>
      <c r="C48" s="696" t="s">
        <v>655</v>
      </c>
      <c r="D48" s="696" t="s">
        <v>656</v>
      </c>
      <c r="E48" s="696" t="s">
        <v>814</v>
      </c>
      <c r="F48" s="711"/>
      <c r="G48" s="711"/>
      <c r="H48" s="701">
        <v>0</v>
      </c>
      <c r="I48" s="711">
        <v>111</v>
      </c>
      <c r="J48" s="711">
        <v>9630.3600000000042</v>
      </c>
      <c r="K48" s="701">
        <v>1</v>
      </c>
      <c r="L48" s="711">
        <v>111</v>
      </c>
      <c r="M48" s="712">
        <v>9630.3600000000042</v>
      </c>
    </row>
    <row r="49" spans="1:13" ht="14.4" customHeight="1" x14ac:dyDescent="0.3">
      <c r="A49" s="695" t="s">
        <v>835</v>
      </c>
      <c r="B49" s="696" t="s">
        <v>1273</v>
      </c>
      <c r="C49" s="696" t="s">
        <v>1111</v>
      </c>
      <c r="D49" s="696" t="s">
        <v>1112</v>
      </c>
      <c r="E49" s="696" t="s">
        <v>1113</v>
      </c>
      <c r="F49" s="711"/>
      <c r="G49" s="711"/>
      <c r="H49" s="701">
        <v>0</v>
      </c>
      <c r="I49" s="711">
        <v>1</v>
      </c>
      <c r="J49" s="711">
        <v>125.14</v>
      </c>
      <c r="K49" s="701">
        <v>1</v>
      </c>
      <c r="L49" s="711">
        <v>1</v>
      </c>
      <c r="M49" s="712">
        <v>125.14</v>
      </c>
    </row>
    <row r="50" spans="1:13" ht="14.4" customHeight="1" x14ac:dyDescent="0.3">
      <c r="A50" s="695" t="s">
        <v>835</v>
      </c>
      <c r="B50" s="696" t="s">
        <v>1278</v>
      </c>
      <c r="C50" s="696" t="s">
        <v>904</v>
      </c>
      <c r="D50" s="696" t="s">
        <v>905</v>
      </c>
      <c r="E50" s="696" t="s">
        <v>906</v>
      </c>
      <c r="F50" s="711">
        <v>1</v>
      </c>
      <c r="G50" s="711">
        <v>201.75</v>
      </c>
      <c r="H50" s="701">
        <v>1</v>
      </c>
      <c r="I50" s="711"/>
      <c r="J50" s="711"/>
      <c r="K50" s="701">
        <v>0</v>
      </c>
      <c r="L50" s="711">
        <v>1</v>
      </c>
      <c r="M50" s="712">
        <v>201.75</v>
      </c>
    </row>
    <row r="51" spans="1:13" ht="14.4" customHeight="1" x14ac:dyDescent="0.3">
      <c r="A51" s="695" t="s">
        <v>835</v>
      </c>
      <c r="B51" s="696" t="s">
        <v>1279</v>
      </c>
      <c r="C51" s="696" t="s">
        <v>1115</v>
      </c>
      <c r="D51" s="696" t="s">
        <v>1116</v>
      </c>
      <c r="E51" s="696" t="s">
        <v>1117</v>
      </c>
      <c r="F51" s="711"/>
      <c r="G51" s="711"/>
      <c r="H51" s="701">
        <v>0</v>
      </c>
      <c r="I51" s="711">
        <v>1</v>
      </c>
      <c r="J51" s="711">
        <v>356.47</v>
      </c>
      <c r="K51" s="701">
        <v>1</v>
      </c>
      <c r="L51" s="711">
        <v>1</v>
      </c>
      <c r="M51" s="712">
        <v>356.47</v>
      </c>
    </row>
    <row r="52" spans="1:13" ht="14.4" customHeight="1" x14ac:dyDescent="0.3">
      <c r="A52" s="695" t="s">
        <v>835</v>
      </c>
      <c r="B52" s="696" t="s">
        <v>1280</v>
      </c>
      <c r="C52" s="696" t="s">
        <v>1135</v>
      </c>
      <c r="D52" s="696" t="s">
        <v>1136</v>
      </c>
      <c r="E52" s="696" t="s">
        <v>949</v>
      </c>
      <c r="F52" s="711">
        <v>1</v>
      </c>
      <c r="G52" s="711">
        <v>198.04</v>
      </c>
      <c r="H52" s="701">
        <v>1</v>
      </c>
      <c r="I52" s="711"/>
      <c r="J52" s="711"/>
      <c r="K52" s="701">
        <v>0</v>
      </c>
      <c r="L52" s="711">
        <v>1</v>
      </c>
      <c r="M52" s="712">
        <v>198.04</v>
      </c>
    </row>
    <row r="53" spans="1:13" ht="14.4" customHeight="1" x14ac:dyDescent="0.3">
      <c r="A53" s="695" t="s">
        <v>836</v>
      </c>
      <c r="B53" s="696" t="s">
        <v>815</v>
      </c>
      <c r="C53" s="696" t="s">
        <v>678</v>
      </c>
      <c r="D53" s="696" t="s">
        <v>816</v>
      </c>
      <c r="E53" s="696" t="s">
        <v>817</v>
      </c>
      <c r="F53" s="711"/>
      <c r="G53" s="711"/>
      <c r="H53" s="701">
        <v>0</v>
      </c>
      <c r="I53" s="711">
        <v>2</v>
      </c>
      <c r="J53" s="711">
        <v>666.62</v>
      </c>
      <c r="K53" s="701">
        <v>1</v>
      </c>
      <c r="L53" s="711">
        <v>2</v>
      </c>
      <c r="M53" s="712">
        <v>666.62</v>
      </c>
    </row>
    <row r="54" spans="1:13" ht="14.4" customHeight="1" x14ac:dyDescent="0.3">
      <c r="A54" s="695" t="s">
        <v>837</v>
      </c>
      <c r="B54" s="696" t="s">
        <v>1281</v>
      </c>
      <c r="C54" s="696" t="s">
        <v>1153</v>
      </c>
      <c r="D54" s="696" t="s">
        <v>1154</v>
      </c>
      <c r="E54" s="696" t="s">
        <v>1155</v>
      </c>
      <c r="F54" s="711"/>
      <c r="G54" s="711"/>
      <c r="H54" s="701">
        <v>0</v>
      </c>
      <c r="I54" s="711">
        <v>1</v>
      </c>
      <c r="J54" s="711">
        <v>97.97</v>
      </c>
      <c r="K54" s="701">
        <v>1</v>
      </c>
      <c r="L54" s="711">
        <v>1</v>
      </c>
      <c r="M54" s="712">
        <v>97.97</v>
      </c>
    </row>
    <row r="55" spans="1:13" ht="14.4" customHeight="1" x14ac:dyDescent="0.3">
      <c r="A55" s="695" t="s">
        <v>837</v>
      </c>
      <c r="B55" s="696" t="s">
        <v>813</v>
      </c>
      <c r="C55" s="696" t="s">
        <v>988</v>
      </c>
      <c r="D55" s="696" t="s">
        <v>989</v>
      </c>
      <c r="E55" s="696" t="s">
        <v>990</v>
      </c>
      <c r="F55" s="711">
        <v>1</v>
      </c>
      <c r="G55" s="711">
        <v>86.76</v>
      </c>
      <c r="H55" s="701">
        <v>1</v>
      </c>
      <c r="I55" s="711"/>
      <c r="J55" s="711"/>
      <c r="K55" s="701">
        <v>0</v>
      </c>
      <c r="L55" s="711">
        <v>1</v>
      </c>
      <c r="M55" s="712">
        <v>86.76</v>
      </c>
    </row>
    <row r="56" spans="1:13" ht="14.4" customHeight="1" x14ac:dyDescent="0.3">
      <c r="A56" s="695" t="s">
        <v>837</v>
      </c>
      <c r="B56" s="696" t="s">
        <v>813</v>
      </c>
      <c r="C56" s="696" t="s">
        <v>993</v>
      </c>
      <c r="D56" s="696" t="s">
        <v>994</v>
      </c>
      <c r="E56" s="696" t="s">
        <v>995</v>
      </c>
      <c r="F56" s="711"/>
      <c r="G56" s="711"/>
      <c r="H56" s="701">
        <v>0</v>
      </c>
      <c r="I56" s="711">
        <v>1</v>
      </c>
      <c r="J56" s="711">
        <v>65.069999999999993</v>
      </c>
      <c r="K56" s="701">
        <v>1</v>
      </c>
      <c r="L56" s="711">
        <v>1</v>
      </c>
      <c r="M56" s="712">
        <v>65.069999999999993</v>
      </c>
    </row>
    <row r="57" spans="1:13" ht="14.4" customHeight="1" x14ac:dyDescent="0.3">
      <c r="A57" s="695" t="s">
        <v>837</v>
      </c>
      <c r="B57" s="696" t="s">
        <v>813</v>
      </c>
      <c r="C57" s="696" t="s">
        <v>853</v>
      </c>
      <c r="D57" s="696" t="s">
        <v>854</v>
      </c>
      <c r="E57" s="696" t="s">
        <v>855</v>
      </c>
      <c r="F57" s="711"/>
      <c r="G57" s="711"/>
      <c r="H57" s="701">
        <v>0</v>
      </c>
      <c r="I57" s="711">
        <v>1</v>
      </c>
      <c r="J57" s="711">
        <v>108.46</v>
      </c>
      <c r="K57" s="701">
        <v>1</v>
      </c>
      <c r="L57" s="711">
        <v>1</v>
      </c>
      <c r="M57" s="712">
        <v>108.46</v>
      </c>
    </row>
    <row r="58" spans="1:13" ht="14.4" customHeight="1" x14ac:dyDescent="0.3">
      <c r="A58" s="695" t="s">
        <v>837</v>
      </c>
      <c r="B58" s="696" t="s">
        <v>813</v>
      </c>
      <c r="C58" s="696" t="s">
        <v>996</v>
      </c>
      <c r="D58" s="696" t="s">
        <v>536</v>
      </c>
      <c r="E58" s="696" t="s">
        <v>997</v>
      </c>
      <c r="F58" s="711"/>
      <c r="G58" s="711"/>
      <c r="H58" s="701">
        <v>0</v>
      </c>
      <c r="I58" s="711">
        <v>1</v>
      </c>
      <c r="J58" s="711">
        <v>50.57</v>
      </c>
      <c r="K58" s="701">
        <v>1</v>
      </c>
      <c r="L58" s="711">
        <v>1</v>
      </c>
      <c r="M58" s="712">
        <v>50.57</v>
      </c>
    </row>
    <row r="59" spans="1:13" ht="14.4" customHeight="1" x14ac:dyDescent="0.3">
      <c r="A59" s="695" t="s">
        <v>837</v>
      </c>
      <c r="B59" s="696" t="s">
        <v>813</v>
      </c>
      <c r="C59" s="696" t="s">
        <v>655</v>
      </c>
      <c r="D59" s="696" t="s">
        <v>656</v>
      </c>
      <c r="E59" s="696" t="s">
        <v>814</v>
      </c>
      <c r="F59" s="711"/>
      <c r="G59" s="711"/>
      <c r="H59" s="701">
        <v>0</v>
      </c>
      <c r="I59" s="711">
        <v>2</v>
      </c>
      <c r="J59" s="711">
        <v>173.52</v>
      </c>
      <c r="K59" s="701">
        <v>1</v>
      </c>
      <c r="L59" s="711">
        <v>2</v>
      </c>
      <c r="M59" s="712">
        <v>173.52</v>
      </c>
    </row>
    <row r="60" spans="1:13" ht="14.4" customHeight="1" x14ac:dyDescent="0.3">
      <c r="A60" s="695" t="s">
        <v>838</v>
      </c>
      <c r="B60" s="696" t="s">
        <v>1282</v>
      </c>
      <c r="C60" s="696" t="s">
        <v>1164</v>
      </c>
      <c r="D60" s="696" t="s">
        <v>1165</v>
      </c>
      <c r="E60" s="696" t="s">
        <v>1166</v>
      </c>
      <c r="F60" s="711"/>
      <c r="G60" s="711"/>
      <c r="H60" s="701">
        <v>0</v>
      </c>
      <c r="I60" s="711">
        <v>1</v>
      </c>
      <c r="J60" s="711">
        <v>41.89</v>
      </c>
      <c r="K60" s="701">
        <v>1</v>
      </c>
      <c r="L60" s="711">
        <v>1</v>
      </c>
      <c r="M60" s="712">
        <v>41.89</v>
      </c>
    </row>
    <row r="61" spans="1:13" ht="14.4" customHeight="1" x14ac:dyDescent="0.3">
      <c r="A61" s="695" t="s">
        <v>838</v>
      </c>
      <c r="B61" s="696" t="s">
        <v>1283</v>
      </c>
      <c r="C61" s="696" t="s">
        <v>1168</v>
      </c>
      <c r="D61" s="696" t="s">
        <v>1169</v>
      </c>
      <c r="E61" s="696" t="s">
        <v>1170</v>
      </c>
      <c r="F61" s="711">
        <v>6</v>
      </c>
      <c r="G61" s="711">
        <v>188.57999999999998</v>
      </c>
      <c r="H61" s="701">
        <v>1</v>
      </c>
      <c r="I61" s="711"/>
      <c r="J61" s="711"/>
      <c r="K61" s="701">
        <v>0</v>
      </c>
      <c r="L61" s="711">
        <v>6</v>
      </c>
      <c r="M61" s="712">
        <v>188.57999999999998</v>
      </c>
    </row>
    <row r="62" spans="1:13" ht="14.4" customHeight="1" x14ac:dyDescent="0.3">
      <c r="A62" s="695" t="s">
        <v>838</v>
      </c>
      <c r="B62" s="696" t="s">
        <v>813</v>
      </c>
      <c r="C62" s="696" t="s">
        <v>988</v>
      </c>
      <c r="D62" s="696" t="s">
        <v>989</v>
      </c>
      <c r="E62" s="696" t="s">
        <v>990</v>
      </c>
      <c r="F62" s="711">
        <v>2</v>
      </c>
      <c r="G62" s="711">
        <v>173.52</v>
      </c>
      <c r="H62" s="701">
        <v>1</v>
      </c>
      <c r="I62" s="711"/>
      <c r="J62" s="711"/>
      <c r="K62" s="701">
        <v>0</v>
      </c>
      <c r="L62" s="711">
        <v>2</v>
      </c>
      <c r="M62" s="712">
        <v>173.52</v>
      </c>
    </row>
    <row r="63" spans="1:13" ht="14.4" customHeight="1" x14ac:dyDescent="0.3">
      <c r="A63" s="695" t="s">
        <v>838</v>
      </c>
      <c r="B63" s="696" t="s">
        <v>813</v>
      </c>
      <c r="C63" s="696" t="s">
        <v>1183</v>
      </c>
      <c r="D63" s="696" t="s">
        <v>854</v>
      </c>
      <c r="E63" s="696" t="s">
        <v>855</v>
      </c>
      <c r="F63" s="711">
        <v>1</v>
      </c>
      <c r="G63" s="711">
        <v>108.46</v>
      </c>
      <c r="H63" s="701">
        <v>1</v>
      </c>
      <c r="I63" s="711"/>
      <c r="J63" s="711"/>
      <c r="K63" s="701">
        <v>0</v>
      </c>
      <c r="L63" s="711">
        <v>1</v>
      </c>
      <c r="M63" s="712">
        <v>108.46</v>
      </c>
    </row>
    <row r="64" spans="1:13" ht="14.4" customHeight="1" x14ac:dyDescent="0.3">
      <c r="A64" s="695" t="s">
        <v>838</v>
      </c>
      <c r="B64" s="696" t="s">
        <v>813</v>
      </c>
      <c r="C64" s="696" t="s">
        <v>993</v>
      </c>
      <c r="D64" s="696" t="s">
        <v>994</v>
      </c>
      <c r="E64" s="696" t="s">
        <v>995</v>
      </c>
      <c r="F64" s="711"/>
      <c r="G64" s="711"/>
      <c r="H64" s="701">
        <v>0</v>
      </c>
      <c r="I64" s="711">
        <v>4</v>
      </c>
      <c r="J64" s="711">
        <v>260.27999999999997</v>
      </c>
      <c r="K64" s="701">
        <v>1</v>
      </c>
      <c r="L64" s="711">
        <v>4</v>
      </c>
      <c r="M64" s="712">
        <v>260.27999999999997</v>
      </c>
    </row>
    <row r="65" spans="1:13" ht="14.4" customHeight="1" x14ac:dyDescent="0.3">
      <c r="A65" s="695" t="s">
        <v>838</v>
      </c>
      <c r="B65" s="696" t="s">
        <v>813</v>
      </c>
      <c r="C65" s="696" t="s">
        <v>853</v>
      </c>
      <c r="D65" s="696" t="s">
        <v>854</v>
      </c>
      <c r="E65" s="696" t="s">
        <v>855</v>
      </c>
      <c r="F65" s="711"/>
      <c r="G65" s="711"/>
      <c r="H65" s="701">
        <v>0</v>
      </c>
      <c r="I65" s="711">
        <v>18</v>
      </c>
      <c r="J65" s="711">
        <v>1952.2799999999997</v>
      </c>
      <c r="K65" s="701">
        <v>1</v>
      </c>
      <c r="L65" s="711">
        <v>18</v>
      </c>
      <c r="M65" s="712">
        <v>1952.2799999999997</v>
      </c>
    </row>
    <row r="66" spans="1:13" ht="14.4" customHeight="1" x14ac:dyDescent="0.3">
      <c r="A66" s="695" t="s">
        <v>838</v>
      </c>
      <c r="B66" s="696" t="s">
        <v>813</v>
      </c>
      <c r="C66" s="696" t="s">
        <v>858</v>
      </c>
      <c r="D66" s="696" t="s">
        <v>859</v>
      </c>
      <c r="E66" s="696" t="s">
        <v>860</v>
      </c>
      <c r="F66" s="711"/>
      <c r="G66" s="711"/>
      <c r="H66" s="701">
        <v>0</v>
      </c>
      <c r="I66" s="711">
        <v>48</v>
      </c>
      <c r="J66" s="711">
        <v>6247.2000000000007</v>
      </c>
      <c r="K66" s="701">
        <v>1</v>
      </c>
      <c r="L66" s="711">
        <v>48</v>
      </c>
      <c r="M66" s="712">
        <v>6247.2000000000007</v>
      </c>
    </row>
    <row r="67" spans="1:13" ht="14.4" customHeight="1" x14ac:dyDescent="0.3">
      <c r="A67" s="695" t="s">
        <v>838</v>
      </c>
      <c r="B67" s="696" t="s">
        <v>813</v>
      </c>
      <c r="C67" s="696" t="s">
        <v>996</v>
      </c>
      <c r="D67" s="696" t="s">
        <v>536</v>
      </c>
      <c r="E67" s="696" t="s">
        <v>997</v>
      </c>
      <c r="F67" s="711"/>
      <c r="G67" s="711"/>
      <c r="H67" s="701">
        <v>0</v>
      </c>
      <c r="I67" s="711">
        <v>3</v>
      </c>
      <c r="J67" s="711">
        <v>151.71</v>
      </c>
      <c r="K67" s="701">
        <v>1</v>
      </c>
      <c r="L67" s="711">
        <v>3</v>
      </c>
      <c r="M67" s="712">
        <v>151.71</v>
      </c>
    </row>
    <row r="68" spans="1:13" ht="14.4" customHeight="1" x14ac:dyDescent="0.3">
      <c r="A68" s="695" t="s">
        <v>838</v>
      </c>
      <c r="B68" s="696" t="s">
        <v>813</v>
      </c>
      <c r="C68" s="696" t="s">
        <v>861</v>
      </c>
      <c r="D68" s="696" t="s">
        <v>656</v>
      </c>
      <c r="E68" s="696" t="s">
        <v>862</v>
      </c>
      <c r="F68" s="711">
        <v>1</v>
      </c>
      <c r="G68" s="711">
        <v>0</v>
      </c>
      <c r="H68" s="701"/>
      <c r="I68" s="711"/>
      <c r="J68" s="711"/>
      <c r="K68" s="701"/>
      <c r="L68" s="711">
        <v>1</v>
      </c>
      <c r="M68" s="712">
        <v>0</v>
      </c>
    </row>
    <row r="69" spans="1:13" ht="14.4" customHeight="1" x14ac:dyDescent="0.3">
      <c r="A69" s="695" t="s">
        <v>838</v>
      </c>
      <c r="B69" s="696" t="s">
        <v>813</v>
      </c>
      <c r="C69" s="696" t="s">
        <v>655</v>
      </c>
      <c r="D69" s="696" t="s">
        <v>656</v>
      </c>
      <c r="E69" s="696" t="s">
        <v>814</v>
      </c>
      <c r="F69" s="711"/>
      <c r="G69" s="711"/>
      <c r="H69" s="701">
        <v>0</v>
      </c>
      <c r="I69" s="711">
        <v>47</v>
      </c>
      <c r="J69" s="711">
        <v>4077.7200000000007</v>
      </c>
      <c r="K69" s="701">
        <v>1</v>
      </c>
      <c r="L69" s="711">
        <v>47</v>
      </c>
      <c r="M69" s="712">
        <v>4077.7200000000007</v>
      </c>
    </row>
    <row r="70" spans="1:13" ht="14.4" customHeight="1" x14ac:dyDescent="0.3">
      <c r="A70" s="695" t="s">
        <v>838</v>
      </c>
      <c r="B70" s="696" t="s">
        <v>813</v>
      </c>
      <c r="C70" s="696" t="s">
        <v>1184</v>
      </c>
      <c r="D70" s="696" t="s">
        <v>989</v>
      </c>
      <c r="E70" s="696" t="s">
        <v>990</v>
      </c>
      <c r="F70" s="711">
        <v>2</v>
      </c>
      <c r="G70" s="711">
        <v>173.52</v>
      </c>
      <c r="H70" s="701">
        <v>1</v>
      </c>
      <c r="I70" s="711"/>
      <c r="J70" s="711"/>
      <c r="K70" s="701">
        <v>0</v>
      </c>
      <c r="L70" s="711">
        <v>2</v>
      </c>
      <c r="M70" s="712">
        <v>173.52</v>
      </c>
    </row>
    <row r="71" spans="1:13" ht="14.4" customHeight="1" x14ac:dyDescent="0.3">
      <c r="A71" s="695" t="s">
        <v>838</v>
      </c>
      <c r="B71" s="696" t="s">
        <v>1284</v>
      </c>
      <c r="C71" s="696" t="s">
        <v>1156</v>
      </c>
      <c r="D71" s="696" t="s">
        <v>1157</v>
      </c>
      <c r="E71" s="696" t="s">
        <v>1158</v>
      </c>
      <c r="F71" s="711">
        <v>1</v>
      </c>
      <c r="G71" s="711">
        <v>47.63</v>
      </c>
      <c r="H71" s="701">
        <v>1</v>
      </c>
      <c r="I71" s="711"/>
      <c r="J71" s="711"/>
      <c r="K71" s="701">
        <v>0</v>
      </c>
      <c r="L71" s="711">
        <v>1</v>
      </c>
      <c r="M71" s="712">
        <v>47.63</v>
      </c>
    </row>
    <row r="72" spans="1:13" ht="14.4" customHeight="1" x14ac:dyDescent="0.3">
      <c r="A72" s="695" t="s">
        <v>838</v>
      </c>
      <c r="B72" s="696" t="s">
        <v>1280</v>
      </c>
      <c r="C72" s="696" t="s">
        <v>1178</v>
      </c>
      <c r="D72" s="696" t="s">
        <v>1136</v>
      </c>
      <c r="E72" s="696" t="s">
        <v>951</v>
      </c>
      <c r="F72" s="711">
        <v>1</v>
      </c>
      <c r="G72" s="711">
        <v>356.47</v>
      </c>
      <c r="H72" s="701">
        <v>1</v>
      </c>
      <c r="I72" s="711"/>
      <c r="J72" s="711"/>
      <c r="K72" s="701">
        <v>0</v>
      </c>
      <c r="L72" s="711">
        <v>1</v>
      </c>
      <c r="M72" s="712">
        <v>356.47</v>
      </c>
    </row>
    <row r="73" spans="1:13" ht="14.4" customHeight="1" x14ac:dyDescent="0.3">
      <c r="A73" s="695" t="s">
        <v>839</v>
      </c>
      <c r="B73" s="696" t="s">
        <v>1277</v>
      </c>
      <c r="C73" s="696" t="s">
        <v>1201</v>
      </c>
      <c r="D73" s="696" t="s">
        <v>1202</v>
      </c>
      <c r="E73" s="696" t="s">
        <v>1138</v>
      </c>
      <c r="F73" s="711"/>
      <c r="G73" s="711"/>
      <c r="H73" s="701">
        <v>0</v>
      </c>
      <c r="I73" s="711">
        <v>2</v>
      </c>
      <c r="J73" s="711">
        <v>435.3</v>
      </c>
      <c r="K73" s="701">
        <v>1</v>
      </c>
      <c r="L73" s="711">
        <v>2</v>
      </c>
      <c r="M73" s="712">
        <v>435.3</v>
      </c>
    </row>
    <row r="74" spans="1:13" ht="14.4" customHeight="1" x14ac:dyDescent="0.3">
      <c r="A74" s="695" t="s">
        <v>839</v>
      </c>
      <c r="B74" s="696" t="s">
        <v>1277</v>
      </c>
      <c r="C74" s="696" t="s">
        <v>1203</v>
      </c>
      <c r="D74" s="696" t="s">
        <v>1204</v>
      </c>
      <c r="E74" s="696" t="s">
        <v>1205</v>
      </c>
      <c r="F74" s="711"/>
      <c r="G74" s="711"/>
      <c r="H74" s="701">
        <v>0</v>
      </c>
      <c r="I74" s="711">
        <v>2</v>
      </c>
      <c r="J74" s="711">
        <v>1345.88</v>
      </c>
      <c r="K74" s="701">
        <v>1</v>
      </c>
      <c r="L74" s="711">
        <v>2</v>
      </c>
      <c r="M74" s="712">
        <v>1345.88</v>
      </c>
    </row>
    <row r="75" spans="1:13" ht="14.4" customHeight="1" x14ac:dyDescent="0.3">
      <c r="A75" s="695" t="s">
        <v>839</v>
      </c>
      <c r="B75" s="696" t="s">
        <v>813</v>
      </c>
      <c r="C75" s="696" t="s">
        <v>858</v>
      </c>
      <c r="D75" s="696" t="s">
        <v>859</v>
      </c>
      <c r="E75" s="696" t="s">
        <v>860</v>
      </c>
      <c r="F75" s="711"/>
      <c r="G75" s="711"/>
      <c r="H75" s="701">
        <v>0</v>
      </c>
      <c r="I75" s="711">
        <v>2</v>
      </c>
      <c r="J75" s="711">
        <v>260.3</v>
      </c>
      <c r="K75" s="701">
        <v>1</v>
      </c>
      <c r="L75" s="711">
        <v>2</v>
      </c>
      <c r="M75" s="712">
        <v>260.3</v>
      </c>
    </row>
    <row r="76" spans="1:13" ht="14.4" customHeight="1" x14ac:dyDescent="0.3">
      <c r="A76" s="695" t="s">
        <v>839</v>
      </c>
      <c r="B76" s="696" t="s">
        <v>1284</v>
      </c>
      <c r="C76" s="696" t="s">
        <v>1104</v>
      </c>
      <c r="D76" s="696" t="s">
        <v>1105</v>
      </c>
      <c r="E76" s="696" t="s">
        <v>1106</v>
      </c>
      <c r="F76" s="711"/>
      <c r="G76" s="711"/>
      <c r="H76" s="701">
        <v>0</v>
      </c>
      <c r="I76" s="711">
        <v>1</v>
      </c>
      <c r="J76" s="711">
        <v>95.25</v>
      </c>
      <c r="K76" s="701">
        <v>1</v>
      </c>
      <c r="L76" s="711">
        <v>1</v>
      </c>
      <c r="M76" s="712">
        <v>95.25</v>
      </c>
    </row>
    <row r="77" spans="1:13" ht="14.4" customHeight="1" x14ac:dyDescent="0.3">
      <c r="A77" s="695" t="s">
        <v>839</v>
      </c>
      <c r="B77" s="696" t="s">
        <v>818</v>
      </c>
      <c r="C77" s="696" t="s">
        <v>1199</v>
      </c>
      <c r="D77" s="696" t="s">
        <v>1200</v>
      </c>
      <c r="E77" s="696" t="s">
        <v>1025</v>
      </c>
      <c r="F77" s="711">
        <v>6</v>
      </c>
      <c r="G77" s="711">
        <v>106.14000000000001</v>
      </c>
      <c r="H77" s="701">
        <v>1</v>
      </c>
      <c r="I77" s="711"/>
      <c r="J77" s="711"/>
      <c r="K77" s="701">
        <v>0</v>
      </c>
      <c r="L77" s="711">
        <v>6</v>
      </c>
      <c r="M77" s="712">
        <v>106.14000000000001</v>
      </c>
    </row>
    <row r="78" spans="1:13" ht="14.4" customHeight="1" x14ac:dyDescent="0.3">
      <c r="A78" s="695" t="s">
        <v>841</v>
      </c>
      <c r="B78" s="696" t="s">
        <v>813</v>
      </c>
      <c r="C78" s="696" t="s">
        <v>1183</v>
      </c>
      <c r="D78" s="696" t="s">
        <v>854</v>
      </c>
      <c r="E78" s="696" t="s">
        <v>855</v>
      </c>
      <c r="F78" s="711">
        <v>1</v>
      </c>
      <c r="G78" s="711">
        <v>108.46</v>
      </c>
      <c r="H78" s="701">
        <v>1</v>
      </c>
      <c r="I78" s="711"/>
      <c r="J78" s="711"/>
      <c r="K78" s="701">
        <v>0</v>
      </c>
      <c r="L78" s="711">
        <v>1</v>
      </c>
      <c r="M78" s="712">
        <v>108.46</v>
      </c>
    </row>
    <row r="79" spans="1:13" ht="14.4" customHeight="1" x14ac:dyDescent="0.3">
      <c r="A79" s="695" t="s">
        <v>841</v>
      </c>
      <c r="B79" s="696" t="s">
        <v>813</v>
      </c>
      <c r="C79" s="696" t="s">
        <v>993</v>
      </c>
      <c r="D79" s="696" t="s">
        <v>994</v>
      </c>
      <c r="E79" s="696" t="s">
        <v>995</v>
      </c>
      <c r="F79" s="711"/>
      <c r="G79" s="711"/>
      <c r="H79" s="701">
        <v>0</v>
      </c>
      <c r="I79" s="711">
        <v>2</v>
      </c>
      <c r="J79" s="711">
        <v>130.13999999999999</v>
      </c>
      <c r="K79" s="701">
        <v>1</v>
      </c>
      <c r="L79" s="711">
        <v>2</v>
      </c>
      <c r="M79" s="712">
        <v>130.13999999999999</v>
      </c>
    </row>
    <row r="80" spans="1:13" ht="14.4" customHeight="1" x14ac:dyDescent="0.3">
      <c r="A80" s="695" t="s">
        <v>841</v>
      </c>
      <c r="B80" s="696" t="s">
        <v>813</v>
      </c>
      <c r="C80" s="696" t="s">
        <v>853</v>
      </c>
      <c r="D80" s="696" t="s">
        <v>854</v>
      </c>
      <c r="E80" s="696" t="s">
        <v>855</v>
      </c>
      <c r="F80" s="711"/>
      <c r="G80" s="711"/>
      <c r="H80" s="701">
        <v>0</v>
      </c>
      <c r="I80" s="711">
        <v>8</v>
      </c>
      <c r="J80" s="711">
        <v>867.68000000000006</v>
      </c>
      <c r="K80" s="701">
        <v>1</v>
      </c>
      <c r="L80" s="711">
        <v>8</v>
      </c>
      <c r="M80" s="712">
        <v>867.68000000000006</v>
      </c>
    </row>
    <row r="81" spans="1:13" ht="14.4" customHeight="1" x14ac:dyDescent="0.3">
      <c r="A81" s="695" t="s">
        <v>841</v>
      </c>
      <c r="B81" s="696" t="s">
        <v>813</v>
      </c>
      <c r="C81" s="696" t="s">
        <v>858</v>
      </c>
      <c r="D81" s="696" t="s">
        <v>859</v>
      </c>
      <c r="E81" s="696" t="s">
        <v>860</v>
      </c>
      <c r="F81" s="711"/>
      <c r="G81" s="711"/>
      <c r="H81" s="701">
        <v>0</v>
      </c>
      <c r="I81" s="711">
        <v>40</v>
      </c>
      <c r="J81" s="711">
        <v>5206</v>
      </c>
      <c r="K81" s="701">
        <v>1</v>
      </c>
      <c r="L81" s="711">
        <v>40</v>
      </c>
      <c r="M81" s="712">
        <v>5206</v>
      </c>
    </row>
    <row r="82" spans="1:13" ht="14.4" customHeight="1" x14ac:dyDescent="0.3">
      <c r="A82" s="695" t="s">
        <v>841</v>
      </c>
      <c r="B82" s="696" t="s">
        <v>813</v>
      </c>
      <c r="C82" s="696" t="s">
        <v>996</v>
      </c>
      <c r="D82" s="696" t="s">
        <v>536</v>
      </c>
      <c r="E82" s="696" t="s">
        <v>997</v>
      </c>
      <c r="F82" s="711"/>
      <c r="G82" s="711"/>
      <c r="H82" s="701">
        <v>0</v>
      </c>
      <c r="I82" s="711">
        <v>2</v>
      </c>
      <c r="J82" s="711">
        <v>101.14</v>
      </c>
      <c r="K82" s="701">
        <v>1</v>
      </c>
      <c r="L82" s="711">
        <v>2</v>
      </c>
      <c r="M82" s="712">
        <v>101.14</v>
      </c>
    </row>
    <row r="83" spans="1:13" ht="14.4" customHeight="1" x14ac:dyDescent="0.3">
      <c r="A83" s="695" t="s">
        <v>841</v>
      </c>
      <c r="B83" s="696" t="s">
        <v>813</v>
      </c>
      <c r="C83" s="696" t="s">
        <v>861</v>
      </c>
      <c r="D83" s="696" t="s">
        <v>656</v>
      </c>
      <c r="E83" s="696" t="s">
        <v>862</v>
      </c>
      <c r="F83" s="711">
        <v>1</v>
      </c>
      <c r="G83" s="711">
        <v>0</v>
      </c>
      <c r="H83" s="701"/>
      <c r="I83" s="711"/>
      <c r="J83" s="711"/>
      <c r="K83" s="701"/>
      <c r="L83" s="711">
        <v>1</v>
      </c>
      <c r="M83" s="712">
        <v>0</v>
      </c>
    </row>
    <row r="84" spans="1:13" ht="14.4" customHeight="1" x14ac:dyDescent="0.3">
      <c r="A84" s="695" t="s">
        <v>841</v>
      </c>
      <c r="B84" s="696" t="s">
        <v>813</v>
      </c>
      <c r="C84" s="696" t="s">
        <v>655</v>
      </c>
      <c r="D84" s="696" t="s">
        <v>656</v>
      </c>
      <c r="E84" s="696" t="s">
        <v>814</v>
      </c>
      <c r="F84" s="711"/>
      <c r="G84" s="711"/>
      <c r="H84" s="701">
        <v>0</v>
      </c>
      <c r="I84" s="711">
        <v>29</v>
      </c>
      <c r="J84" s="711">
        <v>2516.04</v>
      </c>
      <c r="K84" s="701">
        <v>1</v>
      </c>
      <c r="L84" s="711">
        <v>29</v>
      </c>
      <c r="M84" s="712">
        <v>2516.04</v>
      </c>
    </row>
    <row r="85" spans="1:13" ht="14.4" customHeight="1" x14ac:dyDescent="0.3">
      <c r="A85" s="695" t="s">
        <v>841</v>
      </c>
      <c r="B85" s="696" t="s">
        <v>813</v>
      </c>
      <c r="C85" s="696" t="s">
        <v>1234</v>
      </c>
      <c r="D85" s="696" t="s">
        <v>859</v>
      </c>
      <c r="E85" s="696" t="s">
        <v>860</v>
      </c>
      <c r="F85" s="711">
        <v>3</v>
      </c>
      <c r="G85" s="711">
        <v>390.45000000000005</v>
      </c>
      <c r="H85" s="701">
        <v>1</v>
      </c>
      <c r="I85" s="711"/>
      <c r="J85" s="711"/>
      <c r="K85" s="701">
        <v>0</v>
      </c>
      <c r="L85" s="711">
        <v>3</v>
      </c>
      <c r="M85" s="712">
        <v>390.45000000000005</v>
      </c>
    </row>
    <row r="86" spans="1:13" ht="14.4" customHeight="1" thickBot="1" x14ac:dyDescent="0.35">
      <c r="A86" s="703" t="s">
        <v>841</v>
      </c>
      <c r="B86" s="704" t="s">
        <v>1285</v>
      </c>
      <c r="C86" s="704" t="s">
        <v>1240</v>
      </c>
      <c r="D86" s="704" t="s">
        <v>1241</v>
      </c>
      <c r="E86" s="704" t="s">
        <v>1242</v>
      </c>
      <c r="F86" s="713"/>
      <c r="G86" s="713"/>
      <c r="H86" s="709">
        <v>0</v>
      </c>
      <c r="I86" s="713">
        <v>1</v>
      </c>
      <c r="J86" s="713">
        <v>193.26</v>
      </c>
      <c r="K86" s="709">
        <v>1</v>
      </c>
      <c r="L86" s="713">
        <v>1</v>
      </c>
      <c r="M86" s="714">
        <v>193.26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322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314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510</v>
      </c>
      <c r="B5" s="615" t="s">
        <v>511</v>
      </c>
      <c r="C5" s="616" t="s">
        <v>512</v>
      </c>
      <c r="D5" s="616" t="s">
        <v>512</v>
      </c>
      <c r="E5" s="616"/>
      <c r="F5" s="616" t="s">
        <v>512</v>
      </c>
      <c r="G5" s="616" t="s">
        <v>512</v>
      </c>
      <c r="H5" s="616" t="s">
        <v>512</v>
      </c>
      <c r="I5" s="617" t="s">
        <v>512</v>
      </c>
      <c r="J5" s="618" t="s">
        <v>74</v>
      </c>
    </row>
    <row r="6" spans="1:10" ht="14.4" customHeight="1" x14ac:dyDescent="0.3">
      <c r="A6" s="614" t="s">
        <v>510</v>
      </c>
      <c r="B6" s="615" t="s">
        <v>341</v>
      </c>
      <c r="C6" s="616">
        <v>0.28439999999999999</v>
      </c>
      <c r="D6" s="616">
        <v>0</v>
      </c>
      <c r="E6" s="616"/>
      <c r="F6" s="616">
        <v>0.19558</v>
      </c>
      <c r="G6" s="616">
        <v>0.12150403797500001</v>
      </c>
      <c r="H6" s="616">
        <v>7.4075962024999997E-2</v>
      </c>
      <c r="I6" s="617">
        <v>1.6096584381849224</v>
      </c>
      <c r="J6" s="618" t="s">
        <v>1</v>
      </c>
    </row>
    <row r="7" spans="1:10" ht="14.4" customHeight="1" x14ac:dyDescent="0.3">
      <c r="A7" s="614" t="s">
        <v>510</v>
      </c>
      <c r="B7" s="615" t="s">
        <v>342</v>
      </c>
      <c r="C7" s="616">
        <v>0</v>
      </c>
      <c r="D7" s="616" t="s">
        <v>512</v>
      </c>
      <c r="E7" s="616"/>
      <c r="F7" s="616">
        <v>0.76122999999999996</v>
      </c>
      <c r="G7" s="616">
        <v>0.41666666666666663</v>
      </c>
      <c r="H7" s="616">
        <v>0.34456333333333333</v>
      </c>
      <c r="I7" s="617">
        <v>1.8269520000000001</v>
      </c>
      <c r="J7" s="618" t="s">
        <v>1</v>
      </c>
    </row>
    <row r="8" spans="1:10" ht="14.4" customHeight="1" x14ac:dyDescent="0.3">
      <c r="A8" s="614" t="s">
        <v>510</v>
      </c>
      <c r="B8" s="615" t="s">
        <v>343</v>
      </c>
      <c r="C8" s="616">
        <v>12.09525</v>
      </c>
      <c r="D8" s="616">
        <v>9.903359999999001</v>
      </c>
      <c r="E8" s="616"/>
      <c r="F8" s="616">
        <v>6.9326600000000003</v>
      </c>
      <c r="G8" s="616">
        <v>10.9914717945075</v>
      </c>
      <c r="H8" s="616">
        <v>-4.0588117945075002</v>
      </c>
      <c r="I8" s="617">
        <v>0.63073081836631639</v>
      </c>
      <c r="J8" s="618" t="s">
        <v>1</v>
      </c>
    </row>
    <row r="9" spans="1:10" ht="14.4" customHeight="1" x14ac:dyDescent="0.3">
      <c r="A9" s="614" t="s">
        <v>510</v>
      </c>
      <c r="B9" s="615" t="s">
        <v>344</v>
      </c>
      <c r="C9" s="616">
        <v>497.89477999999997</v>
      </c>
      <c r="D9" s="616">
        <v>584.72424999999998</v>
      </c>
      <c r="E9" s="616"/>
      <c r="F9" s="616">
        <v>579.27391</v>
      </c>
      <c r="G9" s="616">
        <v>581.88913674785863</v>
      </c>
      <c r="H9" s="616">
        <v>-2.6152267478586282</v>
      </c>
      <c r="I9" s="617">
        <v>0.99550562713290203</v>
      </c>
      <c r="J9" s="618" t="s">
        <v>1</v>
      </c>
    </row>
    <row r="10" spans="1:10" ht="14.4" customHeight="1" x14ac:dyDescent="0.3">
      <c r="A10" s="614" t="s">
        <v>510</v>
      </c>
      <c r="B10" s="615" t="s">
        <v>345</v>
      </c>
      <c r="C10" s="616">
        <v>0</v>
      </c>
      <c r="D10" s="616">
        <v>0</v>
      </c>
      <c r="E10" s="616"/>
      <c r="F10" s="616">
        <v>0</v>
      </c>
      <c r="G10" s="616">
        <v>10.991630380071665</v>
      </c>
      <c r="H10" s="616">
        <v>-10.991630380071665</v>
      </c>
      <c r="I10" s="617">
        <v>0</v>
      </c>
      <c r="J10" s="618" t="s">
        <v>1</v>
      </c>
    </row>
    <row r="11" spans="1:10" ht="14.4" customHeight="1" x14ac:dyDescent="0.3">
      <c r="A11" s="614" t="s">
        <v>510</v>
      </c>
      <c r="B11" s="615" t="s">
        <v>346</v>
      </c>
      <c r="C11" s="616">
        <v>3.1995</v>
      </c>
      <c r="D11" s="616">
        <v>2.2901299999979998</v>
      </c>
      <c r="E11" s="616"/>
      <c r="F11" s="616">
        <v>1.4619999999999997</v>
      </c>
      <c r="G11" s="616">
        <v>3.0893937756170828</v>
      </c>
      <c r="H11" s="616">
        <v>-1.6273937756170831</v>
      </c>
      <c r="I11" s="617">
        <v>0.47323200154631517</v>
      </c>
      <c r="J11" s="618" t="s">
        <v>1</v>
      </c>
    </row>
    <row r="12" spans="1:10" ht="14.4" customHeight="1" x14ac:dyDescent="0.3">
      <c r="A12" s="614" t="s">
        <v>510</v>
      </c>
      <c r="B12" s="615" t="s">
        <v>347</v>
      </c>
      <c r="C12" s="616">
        <v>27.502749999999999</v>
      </c>
      <c r="D12" s="616">
        <v>18.009999999999</v>
      </c>
      <c r="E12" s="616"/>
      <c r="F12" s="616">
        <v>24.465049999999998</v>
      </c>
      <c r="G12" s="616">
        <v>23.527061510790418</v>
      </c>
      <c r="H12" s="616">
        <v>0.93798848920958022</v>
      </c>
      <c r="I12" s="617">
        <v>1.0398684930873914</v>
      </c>
      <c r="J12" s="618" t="s">
        <v>1</v>
      </c>
    </row>
    <row r="13" spans="1:10" ht="14.4" customHeight="1" x14ac:dyDescent="0.3">
      <c r="A13" s="614" t="s">
        <v>510</v>
      </c>
      <c r="B13" s="615" t="s">
        <v>515</v>
      </c>
      <c r="C13" s="616">
        <v>540.97667999999999</v>
      </c>
      <c r="D13" s="616">
        <v>614.92773999999599</v>
      </c>
      <c r="E13" s="616"/>
      <c r="F13" s="616">
        <v>613.09042999999997</v>
      </c>
      <c r="G13" s="616">
        <v>631.02686491348697</v>
      </c>
      <c r="H13" s="616">
        <v>-17.936434913487005</v>
      </c>
      <c r="I13" s="617">
        <v>0.97157579825710583</v>
      </c>
      <c r="J13" s="618" t="s">
        <v>516</v>
      </c>
    </row>
    <row r="15" spans="1:10" ht="14.4" customHeight="1" x14ac:dyDescent="0.3">
      <c r="A15" s="614" t="s">
        <v>510</v>
      </c>
      <c r="B15" s="615" t="s">
        <v>511</v>
      </c>
      <c r="C15" s="616" t="s">
        <v>512</v>
      </c>
      <c r="D15" s="616" t="s">
        <v>512</v>
      </c>
      <c r="E15" s="616"/>
      <c r="F15" s="616" t="s">
        <v>512</v>
      </c>
      <c r="G15" s="616" t="s">
        <v>512</v>
      </c>
      <c r="H15" s="616" t="s">
        <v>512</v>
      </c>
      <c r="I15" s="617" t="s">
        <v>512</v>
      </c>
      <c r="J15" s="618" t="s">
        <v>74</v>
      </c>
    </row>
    <row r="16" spans="1:10" ht="14.4" customHeight="1" x14ac:dyDescent="0.3">
      <c r="A16" s="614" t="s">
        <v>517</v>
      </c>
      <c r="B16" s="615" t="s">
        <v>518</v>
      </c>
      <c r="C16" s="616" t="s">
        <v>512</v>
      </c>
      <c r="D16" s="616" t="s">
        <v>512</v>
      </c>
      <c r="E16" s="616"/>
      <c r="F16" s="616" t="s">
        <v>512</v>
      </c>
      <c r="G16" s="616" t="s">
        <v>512</v>
      </c>
      <c r="H16" s="616" t="s">
        <v>512</v>
      </c>
      <c r="I16" s="617" t="s">
        <v>512</v>
      </c>
      <c r="J16" s="618" t="s">
        <v>0</v>
      </c>
    </row>
    <row r="17" spans="1:10" ht="14.4" customHeight="1" x14ac:dyDescent="0.3">
      <c r="A17" s="614" t="s">
        <v>517</v>
      </c>
      <c r="B17" s="615" t="s">
        <v>343</v>
      </c>
      <c r="C17" s="616">
        <v>1.34345</v>
      </c>
      <c r="D17" s="616">
        <v>1.1460999999999999</v>
      </c>
      <c r="E17" s="616"/>
      <c r="F17" s="616">
        <v>1.3231799999999998</v>
      </c>
      <c r="G17" s="616">
        <v>1.3538884932841666</v>
      </c>
      <c r="H17" s="616">
        <v>-3.0708493284166805E-2</v>
      </c>
      <c r="I17" s="617">
        <v>0.97731829952282379</v>
      </c>
      <c r="J17" s="618" t="s">
        <v>1</v>
      </c>
    </row>
    <row r="18" spans="1:10" ht="14.4" customHeight="1" x14ac:dyDescent="0.3">
      <c r="A18" s="614" t="s">
        <v>517</v>
      </c>
      <c r="B18" s="615" t="s">
        <v>344</v>
      </c>
      <c r="C18" s="616">
        <v>2.7423999999999999</v>
      </c>
      <c r="D18" s="616">
        <v>4.4935</v>
      </c>
      <c r="E18" s="616"/>
      <c r="F18" s="616">
        <v>6.4180999999999999</v>
      </c>
      <c r="G18" s="616">
        <v>6.2878692976512509</v>
      </c>
      <c r="H18" s="616">
        <v>0.13023070234874901</v>
      </c>
      <c r="I18" s="617">
        <v>1.0207114200667935</v>
      </c>
      <c r="J18" s="618" t="s">
        <v>1</v>
      </c>
    </row>
    <row r="19" spans="1:10" ht="14.4" customHeight="1" x14ac:dyDescent="0.3">
      <c r="A19" s="614" t="s">
        <v>517</v>
      </c>
      <c r="B19" s="615" t="s">
        <v>346</v>
      </c>
      <c r="C19" s="616">
        <v>0.06</v>
      </c>
      <c r="D19" s="616">
        <v>0.43</v>
      </c>
      <c r="E19" s="616"/>
      <c r="F19" s="616">
        <v>0.502</v>
      </c>
      <c r="G19" s="616">
        <v>0.26756694547333332</v>
      </c>
      <c r="H19" s="616">
        <v>0.23443305452666668</v>
      </c>
      <c r="I19" s="617">
        <v>1.8761659782449889</v>
      </c>
      <c r="J19" s="618" t="s">
        <v>1</v>
      </c>
    </row>
    <row r="20" spans="1:10" ht="14.4" customHeight="1" x14ac:dyDescent="0.3">
      <c r="A20" s="614" t="s">
        <v>517</v>
      </c>
      <c r="B20" s="615" t="s">
        <v>347</v>
      </c>
      <c r="C20" s="616">
        <v>5.234</v>
      </c>
      <c r="D20" s="616">
        <v>3.3929999999999998</v>
      </c>
      <c r="E20" s="616"/>
      <c r="F20" s="616">
        <v>2.8049999999999997</v>
      </c>
      <c r="G20" s="616">
        <v>3.1734458813495832</v>
      </c>
      <c r="H20" s="616">
        <v>-0.36844588134958345</v>
      </c>
      <c r="I20" s="617">
        <v>0.88389722241209512</v>
      </c>
      <c r="J20" s="618" t="s">
        <v>1</v>
      </c>
    </row>
    <row r="21" spans="1:10" ht="14.4" customHeight="1" x14ac:dyDescent="0.3">
      <c r="A21" s="614" t="s">
        <v>517</v>
      </c>
      <c r="B21" s="615" t="s">
        <v>519</v>
      </c>
      <c r="C21" s="616">
        <v>9.3798499999999994</v>
      </c>
      <c r="D21" s="616">
        <v>9.4625999999999983</v>
      </c>
      <c r="E21" s="616"/>
      <c r="F21" s="616">
        <v>11.04828</v>
      </c>
      <c r="G21" s="616">
        <v>11.082770617758333</v>
      </c>
      <c r="H21" s="616">
        <v>-3.4490617758333286E-2</v>
      </c>
      <c r="I21" s="617">
        <v>0.9968879065580345</v>
      </c>
      <c r="J21" s="618" t="s">
        <v>520</v>
      </c>
    </row>
    <row r="22" spans="1:10" ht="14.4" customHeight="1" x14ac:dyDescent="0.3">
      <c r="A22" s="614" t="s">
        <v>512</v>
      </c>
      <c r="B22" s="615" t="s">
        <v>512</v>
      </c>
      <c r="C22" s="616" t="s">
        <v>512</v>
      </c>
      <c r="D22" s="616" t="s">
        <v>512</v>
      </c>
      <c r="E22" s="616"/>
      <c r="F22" s="616" t="s">
        <v>512</v>
      </c>
      <c r="G22" s="616" t="s">
        <v>512</v>
      </c>
      <c r="H22" s="616" t="s">
        <v>512</v>
      </c>
      <c r="I22" s="617" t="s">
        <v>512</v>
      </c>
      <c r="J22" s="618" t="s">
        <v>521</v>
      </c>
    </row>
    <row r="23" spans="1:10" ht="14.4" customHeight="1" x14ac:dyDescent="0.3">
      <c r="A23" s="614" t="s">
        <v>522</v>
      </c>
      <c r="B23" s="615" t="s">
        <v>523</v>
      </c>
      <c r="C23" s="616" t="s">
        <v>512</v>
      </c>
      <c r="D23" s="616" t="s">
        <v>512</v>
      </c>
      <c r="E23" s="616"/>
      <c r="F23" s="616" t="s">
        <v>512</v>
      </c>
      <c r="G23" s="616" t="s">
        <v>512</v>
      </c>
      <c r="H23" s="616" t="s">
        <v>512</v>
      </c>
      <c r="I23" s="617" t="s">
        <v>512</v>
      </c>
      <c r="J23" s="618" t="s">
        <v>0</v>
      </c>
    </row>
    <row r="24" spans="1:10" ht="14.4" customHeight="1" x14ac:dyDescent="0.3">
      <c r="A24" s="614" t="s">
        <v>522</v>
      </c>
      <c r="B24" s="615" t="s">
        <v>343</v>
      </c>
      <c r="C24" s="616">
        <v>2.3972199999999999</v>
      </c>
      <c r="D24" s="616">
        <v>2.1238199999990002</v>
      </c>
      <c r="E24" s="616"/>
      <c r="F24" s="616">
        <v>1.9338500000000001</v>
      </c>
      <c r="G24" s="616">
        <v>1.7797463854670834</v>
      </c>
      <c r="H24" s="616">
        <v>0.15410361453291666</v>
      </c>
      <c r="I24" s="617">
        <v>1.0865874013237415</v>
      </c>
      <c r="J24" s="618" t="s">
        <v>1</v>
      </c>
    </row>
    <row r="25" spans="1:10" ht="14.4" customHeight="1" x14ac:dyDescent="0.3">
      <c r="A25" s="614" t="s">
        <v>522</v>
      </c>
      <c r="B25" s="615" t="s">
        <v>344</v>
      </c>
      <c r="C25" s="616">
        <v>49.428159999999991</v>
      </c>
      <c r="D25" s="616">
        <v>40.485479999999995</v>
      </c>
      <c r="E25" s="616"/>
      <c r="F25" s="616">
        <v>34.993830000000003</v>
      </c>
      <c r="G25" s="616">
        <v>39.170284081367917</v>
      </c>
      <c r="H25" s="616">
        <v>-4.1764540813679147</v>
      </c>
      <c r="I25" s="617">
        <v>0.89337697748905209</v>
      </c>
      <c r="J25" s="618" t="s">
        <v>1</v>
      </c>
    </row>
    <row r="26" spans="1:10" ht="14.4" customHeight="1" x14ac:dyDescent="0.3">
      <c r="A26" s="614" t="s">
        <v>522</v>
      </c>
      <c r="B26" s="615" t="s">
        <v>345</v>
      </c>
      <c r="C26" s="616">
        <v>0</v>
      </c>
      <c r="D26" s="616" t="s">
        <v>512</v>
      </c>
      <c r="E26" s="616"/>
      <c r="F26" s="616" t="s">
        <v>512</v>
      </c>
      <c r="G26" s="616" t="s">
        <v>512</v>
      </c>
      <c r="H26" s="616" t="s">
        <v>512</v>
      </c>
      <c r="I26" s="617" t="s">
        <v>512</v>
      </c>
      <c r="J26" s="618" t="s">
        <v>1</v>
      </c>
    </row>
    <row r="27" spans="1:10" ht="14.4" customHeight="1" x14ac:dyDescent="0.3">
      <c r="A27" s="614" t="s">
        <v>522</v>
      </c>
      <c r="B27" s="615" t="s">
        <v>346</v>
      </c>
      <c r="C27" s="616">
        <v>1.7304999999999999</v>
      </c>
      <c r="D27" s="616">
        <v>0.14499999999999999</v>
      </c>
      <c r="E27" s="616"/>
      <c r="F27" s="616">
        <v>0.45</v>
      </c>
      <c r="G27" s="616">
        <v>0.57488425185625003</v>
      </c>
      <c r="H27" s="616">
        <v>-0.12488425185625002</v>
      </c>
      <c r="I27" s="617">
        <v>0.78276626737815502</v>
      </c>
      <c r="J27" s="618" t="s">
        <v>1</v>
      </c>
    </row>
    <row r="28" spans="1:10" ht="14.4" customHeight="1" x14ac:dyDescent="0.3">
      <c r="A28" s="614" t="s">
        <v>522</v>
      </c>
      <c r="B28" s="615" t="s">
        <v>347</v>
      </c>
      <c r="C28" s="616">
        <v>7.5060000000000002</v>
      </c>
      <c r="D28" s="616">
        <v>4.5979999999999999</v>
      </c>
      <c r="E28" s="616"/>
      <c r="F28" s="616">
        <v>8.0666499999999992</v>
      </c>
      <c r="G28" s="616">
        <v>5.9951378938562492</v>
      </c>
      <c r="H28" s="616">
        <v>2.07151210614375</v>
      </c>
      <c r="I28" s="617">
        <v>1.3455320199167751</v>
      </c>
      <c r="J28" s="618" t="s">
        <v>1</v>
      </c>
    </row>
    <row r="29" spans="1:10" ht="14.4" customHeight="1" x14ac:dyDescent="0.3">
      <c r="A29" s="614" t="s">
        <v>522</v>
      </c>
      <c r="B29" s="615" t="s">
        <v>524</v>
      </c>
      <c r="C29" s="616">
        <v>61.061879999999988</v>
      </c>
      <c r="D29" s="616">
        <v>47.352299999998998</v>
      </c>
      <c r="E29" s="616"/>
      <c r="F29" s="616">
        <v>45.444330000000008</v>
      </c>
      <c r="G29" s="616">
        <v>47.520052612547502</v>
      </c>
      <c r="H29" s="616">
        <v>-2.0757226125474944</v>
      </c>
      <c r="I29" s="617">
        <v>0.95631901695328914</v>
      </c>
      <c r="J29" s="618" t="s">
        <v>520</v>
      </c>
    </row>
    <row r="30" spans="1:10" ht="14.4" customHeight="1" x14ac:dyDescent="0.3">
      <c r="A30" s="614" t="s">
        <v>512</v>
      </c>
      <c r="B30" s="615" t="s">
        <v>512</v>
      </c>
      <c r="C30" s="616" t="s">
        <v>512</v>
      </c>
      <c r="D30" s="616" t="s">
        <v>512</v>
      </c>
      <c r="E30" s="616"/>
      <c r="F30" s="616" t="s">
        <v>512</v>
      </c>
      <c r="G30" s="616" t="s">
        <v>512</v>
      </c>
      <c r="H30" s="616" t="s">
        <v>512</v>
      </c>
      <c r="I30" s="617" t="s">
        <v>512</v>
      </c>
      <c r="J30" s="618" t="s">
        <v>521</v>
      </c>
    </row>
    <row r="31" spans="1:10" ht="14.4" customHeight="1" x14ac:dyDescent="0.3">
      <c r="A31" s="614" t="s">
        <v>525</v>
      </c>
      <c r="B31" s="615" t="s">
        <v>526</v>
      </c>
      <c r="C31" s="616" t="s">
        <v>512</v>
      </c>
      <c r="D31" s="616" t="s">
        <v>512</v>
      </c>
      <c r="E31" s="616"/>
      <c r="F31" s="616" t="s">
        <v>512</v>
      </c>
      <c r="G31" s="616" t="s">
        <v>512</v>
      </c>
      <c r="H31" s="616" t="s">
        <v>512</v>
      </c>
      <c r="I31" s="617" t="s">
        <v>512</v>
      </c>
      <c r="J31" s="618" t="s">
        <v>0</v>
      </c>
    </row>
    <row r="32" spans="1:10" ht="14.4" customHeight="1" x14ac:dyDescent="0.3">
      <c r="A32" s="614" t="s">
        <v>525</v>
      </c>
      <c r="B32" s="615" t="s">
        <v>341</v>
      </c>
      <c r="C32" s="616">
        <v>0.28439999999999999</v>
      </c>
      <c r="D32" s="616">
        <v>0</v>
      </c>
      <c r="E32" s="616"/>
      <c r="F32" s="616">
        <v>0.19558</v>
      </c>
      <c r="G32" s="616">
        <v>0.12150403797500001</v>
      </c>
      <c r="H32" s="616">
        <v>7.4075962024999997E-2</v>
      </c>
      <c r="I32" s="617">
        <v>1.6096584381849224</v>
      </c>
      <c r="J32" s="618" t="s">
        <v>1</v>
      </c>
    </row>
    <row r="33" spans="1:10" ht="14.4" customHeight="1" x14ac:dyDescent="0.3">
      <c r="A33" s="614" t="s">
        <v>525</v>
      </c>
      <c r="B33" s="615" t="s">
        <v>342</v>
      </c>
      <c r="C33" s="616">
        <v>0</v>
      </c>
      <c r="D33" s="616" t="s">
        <v>512</v>
      </c>
      <c r="E33" s="616"/>
      <c r="F33" s="616">
        <v>0.76122999999999996</v>
      </c>
      <c r="G33" s="616">
        <v>0.41666666666666663</v>
      </c>
      <c r="H33" s="616">
        <v>0.34456333333333333</v>
      </c>
      <c r="I33" s="617">
        <v>1.8269520000000001</v>
      </c>
      <c r="J33" s="618" t="s">
        <v>1</v>
      </c>
    </row>
    <row r="34" spans="1:10" ht="14.4" customHeight="1" x14ac:dyDescent="0.3">
      <c r="A34" s="614" t="s">
        <v>525</v>
      </c>
      <c r="B34" s="615" t="s">
        <v>343</v>
      </c>
      <c r="C34" s="616">
        <v>1.2071999999999998</v>
      </c>
      <c r="D34" s="616">
        <v>0.52059999999999995</v>
      </c>
      <c r="E34" s="616"/>
      <c r="F34" s="616">
        <v>7.2660000000000002E-2</v>
      </c>
      <c r="G34" s="616">
        <v>0.86963978531958319</v>
      </c>
      <c r="H34" s="616">
        <v>-0.79697978531958324</v>
      </c>
      <c r="I34" s="617">
        <v>8.3551835169659625E-2</v>
      </c>
      <c r="J34" s="618" t="s">
        <v>1</v>
      </c>
    </row>
    <row r="35" spans="1:10" ht="14.4" customHeight="1" x14ac:dyDescent="0.3">
      <c r="A35" s="614" t="s">
        <v>525</v>
      </c>
      <c r="B35" s="615" t="s">
        <v>344</v>
      </c>
      <c r="C35" s="616">
        <v>4.4853000000000005</v>
      </c>
      <c r="D35" s="616">
        <v>4.8310000000000004</v>
      </c>
      <c r="E35" s="616"/>
      <c r="F35" s="616">
        <v>2.7260799999999996</v>
      </c>
      <c r="G35" s="616">
        <v>3.7591878635854163</v>
      </c>
      <c r="H35" s="616">
        <v>-1.0331078635854167</v>
      </c>
      <c r="I35" s="617">
        <v>0.72517791047557145</v>
      </c>
      <c r="J35" s="618" t="s">
        <v>1</v>
      </c>
    </row>
    <row r="36" spans="1:10" ht="14.4" customHeight="1" x14ac:dyDescent="0.3">
      <c r="A36" s="614" t="s">
        <v>525</v>
      </c>
      <c r="B36" s="615" t="s">
        <v>346</v>
      </c>
      <c r="C36" s="616">
        <v>0.86799999999999988</v>
      </c>
      <c r="D36" s="616">
        <v>1.3671299999989999</v>
      </c>
      <c r="E36" s="616"/>
      <c r="F36" s="616">
        <v>0.15</v>
      </c>
      <c r="G36" s="616">
        <v>1.700695683215</v>
      </c>
      <c r="H36" s="616">
        <v>-1.5506956832150001</v>
      </c>
      <c r="I36" s="617">
        <v>8.8199200762619431E-2</v>
      </c>
      <c r="J36" s="618" t="s">
        <v>1</v>
      </c>
    </row>
    <row r="37" spans="1:10" ht="14.4" customHeight="1" x14ac:dyDescent="0.3">
      <c r="A37" s="614" t="s">
        <v>525</v>
      </c>
      <c r="B37" s="615" t="s">
        <v>347</v>
      </c>
      <c r="C37" s="616">
        <v>2.4430000000000001</v>
      </c>
      <c r="D37" s="616">
        <v>2.4689999999990002</v>
      </c>
      <c r="E37" s="616"/>
      <c r="F37" s="616">
        <v>3.6372</v>
      </c>
      <c r="G37" s="616">
        <v>2.4293129656295833</v>
      </c>
      <c r="H37" s="616">
        <v>1.2078870343704167</v>
      </c>
      <c r="I37" s="617">
        <v>1.4972134308999496</v>
      </c>
      <c r="J37" s="618" t="s">
        <v>1</v>
      </c>
    </row>
    <row r="38" spans="1:10" ht="14.4" customHeight="1" x14ac:dyDescent="0.3">
      <c r="A38" s="614" t="s">
        <v>525</v>
      </c>
      <c r="B38" s="615" t="s">
        <v>527</v>
      </c>
      <c r="C38" s="616">
        <v>9.2879000000000005</v>
      </c>
      <c r="D38" s="616">
        <v>9.1877299999980018</v>
      </c>
      <c r="E38" s="616"/>
      <c r="F38" s="616">
        <v>7.5427499999999998</v>
      </c>
      <c r="G38" s="616">
        <v>9.2970070023912488</v>
      </c>
      <c r="H38" s="616">
        <v>-1.7542570023912489</v>
      </c>
      <c r="I38" s="617">
        <v>0.81130948896348654</v>
      </c>
      <c r="J38" s="618" t="s">
        <v>520</v>
      </c>
    </row>
    <row r="39" spans="1:10" ht="14.4" customHeight="1" x14ac:dyDescent="0.3">
      <c r="A39" s="614" t="s">
        <v>512</v>
      </c>
      <c r="B39" s="615" t="s">
        <v>512</v>
      </c>
      <c r="C39" s="616" t="s">
        <v>512</v>
      </c>
      <c r="D39" s="616" t="s">
        <v>512</v>
      </c>
      <c r="E39" s="616"/>
      <c r="F39" s="616" t="s">
        <v>512</v>
      </c>
      <c r="G39" s="616" t="s">
        <v>512</v>
      </c>
      <c r="H39" s="616" t="s">
        <v>512</v>
      </c>
      <c r="I39" s="617" t="s">
        <v>512</v>
      </c>
      <c r="J39" s="618" t="s">
        <v>521</v>
      </c>
    </row>
    <row r="40" spans="1:10" ht="14.4" customHeight="1" x14ac:dyDescent="0.3">
      <c r="A40" s="614" t="s">
        <v>528</v>
      </c>
      <c r="B40" s="615" t="s">
        <v>529</v>
      </c>
      <c r="C40" s="616" t="s">
        <v>512</v>
      </c>
      <c r="D40" s="616" t="s">
        <v>512</v>
      </c>
      <c r="E40" s="616"/>
      <c r="F40" s="616" t="s">
        <v>512</v>
      </c>
      <c r="G40" s="616" t="s">
        <v>512</v>
      </c>
      <c r="H40" s="616" t="s">
        <v>512</v>
      </c>
      <c r="I40" s="617" t="s">
        <v>512</v>
      </c>
      <c r="J40" s="618" t="s">
        <v>0</v>
      </c>
    </row>
    <row r="41" spans="1:10" ht="14.4" customHeight="1" x14ac:dyDescent="0.3">
      <c r="A41" s="614" t="s">
        <v>528</v>
      </c>
      <c r="B41" s="615" t="s">
        <v>341</v>
      </c>
      <c r="C41" s="616">
        <v>0</v>
      </c>
      <c r="D41" s="616">
        <v>0</v>
      </c>
      <c r="E41" s="616"/>
      <c r="F41" s="616" t="s">
        <v>512</v>
      </c>
      <c r="G41" s="616" t="s">
        <v>512</v>
      </c>
      <c r="H41" s="616" t="s">
        <v>512</v>
      </c>
      <c r="I41" s="617" t="s">
        <v>512</v>
      </c>
      <c r="J41" s="618" t="s">
        <v>1</v>
      </c>
    </row>
    <row r="42" spans="1:10" ht="14.4" customHeight="1" x14ac:dyDescent="0.3">
      <c r="A42" s="614" t="s">
        <v>528</v>
      </c>
      <c r="B42" s="615" t="s">
        <v>343</v>
      </c>
      <c r="C42" s="616">
        <v>7.1473800000000001</v>
      </c>
      <c r="D42" s="616">
        <v>6.1128400000000003</v>
      </c>
      <c r="E42" s="616"/>
      <c r="F42" s="616">
        <v>3.60297</v>
      </c>
      <c r="G42" s="616">
        <v>6.9881971304366663</v>
      </c>
      <c r="H42" s="616">
        <v>-3.3852271304366663</v>
      </c>
      <c r="I42" s="617">
        <v>0.51557933079870977</v>
      </c>
      <c r="J42" s="618" t="s">
        <v>1</v>
      </c>
    </row>
    <row r="43" spans="1:10" ht="14.4" customHeight="1" x14ac:dyDescent="0.3">
      <c r="A43" s="614" t="s">
        <v>528</v>
      </c>
      <c r="B43" s="615" t="s">
        <v>344</v>
      </c>
      <c r="C43" s="616">
        <v>441.23891999999995</v>
      </c>
      <c r="D43" s="616">
        <v>534.91426999999999</v>
      </c>
      <c r="E43" s="616"/>
      <c r="F43" s="616">
        <v>535.13589999999999</v>
      </c>
      <c r="G43" s="616">
        <v>532.67179550525407</v>
      </c>
      <c r="H43" s="616">
        <v>2.464104494745925</v>
      </c>
      <c r="I43" s="617">
        <v>1.0046259338593451</v>
      </c>
      <c r="J43" s="618" t="s">
        <v>1</v>
      </c>
    </row>
    <row r="44" spans="1:10" ht="14.4" customHeight="1" x14ac:dyDescent="0.3">
      <c r="A44" s="614" t="s">
        <v>528</v>
      </c>
      <c r="B44" s="615" t="s">
        <v>345</v>
      </c>
      <c r="C44" s="616">
        <v>0</v>
      </c>
      <c r="D44" s="616">
        <v>0</v>
      </c>
      <c r="E44" s="616"/>
      <c r="F44" s="616">
        <v>0</v>
      </c>
      <c r="G44" s="616">
        <v>10.991630380071665</v>
      </c>
      <c r="H44" s="616">
        <v>-10.991630380071665</v>
      </c>
      <c r="I44" s="617">
        <v>0</v>
      </c>
      <c r="J44" s="618" t="s">
        <v>1</v>
      </c>
    </row>
    <row r="45" spans="1:10" ht="14.4" customHeight="1" x14ac:dyDescent="0.3">
      <c r="A45" s="614" t="s">
        <v>528</v>
      </c>
      <c r="B45" s="615" t="s">
        <v>346</v>
      </c>
      <c r="C45" s="616">
        <v>0.54100000000000004</v>
      </c>
      <c r="D45" s="616">
        <v>0.347999999999</v>
      </c>
      <c r="E45" s="616"/>
      <c r="F45" s="616">
        <v>0.36</v>
      </c>
      <c r="G45" s="616">
        <v>0.54624689507249991</v>
      </c>
      <c r="H45" s="616">
        <v>-0.18624689507249992</v>
      </c>
      <c r="I45" s="617">
        <v>0.65904264765151566</v>
      </c>
      <c r="J45" s="618" t="s">
        <v>1</v>
      </c>
    </row>
    <row r="46" spans="1:10" ht="14.4" customHeight="1" x14ac:dyDescent="0.3">
      <c r="A46" s="614" t="s">
        <v>528</v>
      </c>
      <c r="B46" s="615" t="s">
        <v>347</v>
      </c>
      <c r="C46" s="616">
        <v>12.319749999999999</v>
      </c>
      <c r="D46" s="616">
        <v>7.5500000000000007</v>
      </c>
      <c r="E46" s="616"/>
      <c r="F46" s="616">
        <v>9.9561999999999991</v>
      </c>
      <c r="G46" s="616">
        <v>11.929164769955001</v>
      </c>
      <c r="H46" s="616">
        <v>-1.9729647699550021</v>
      </c>
      <c r="I46" s="617">
        <v>0.83460998250907348</v>
      </c>
      <c r="J46" s="618" t="s">
        <v>1</v>
      </c>
    </row>
    <row r="47" spans="1:10" ht="14.4" customHeight="1" x14ac:dyDescent="0.3">
      <c r="A47" s="614" t="s">
        <v>528</v>
      </c>
      <c r="B47" s="615" t="s">
        <v>530</v>
      </c>
      <c r="C47" s="616">
        <v>461.24704999999994</v>
      </c>
      <c r="D47" s="616">
        <v>548.92510999999899</v>
      </c>
      <c r="E47" s="616"/>
      <c r="F47" s="616">
        <v>549.05507</v>
      </c>
      <c r="G47" s="616">
        <v>563.12703468078996</v>
      </c>
      <c r="H47" s="616">
        <v>-14.071964680789961</v>
      </c>
      <c r="I47" s="617">
        <v>0.97501102981360732</v>
      </c>
      <c r="J47" s="618" t="s">
        <v>520</v>
      </c>
    </row>
    <row r="48" spans="1:10" ht="14.4" customHeight="1" x14ac:dyDescent="0.3">
      <c r="A48" s="614" t="s">
        <v>512</v>
      </c>
      <c r="B48" s="615" t="s">
        <v>512</v>
      </c>
      <c r="C48" s="616" t="s">
        <v>512</v>
      </c>
      <c r="D48" s="616" t="s">
        <v>512</v>
      </c>
      <c r="E48" s="616"/>
      <c r="F48" s="616" t="s">
        <v>512</v>
      </c>
      <c r="G48" s="616" t="s">
        <v>512</v>
      </c>
      <c r="H48" s="616" t="s">
        <v>512</v>
      </c>
      <c r="I48" s="617" t="s">
        <v>512</v>
      </c>
      <c r="J48" s="618" t="s">
        <v>521</v>
      </c>
    </row>
    <row r="49" spans="1:10" ht="14.4" customHeight="1" x14ac:dyDescent="0.3">
      <c r="A49" s="614" t="s">
        <v>510</v>
      </c>
      <c r="B49" s="615" t="s">
        <v>515</v>
      </c>
      <c r="C49" s="616">
        <v>540.97667999999999</v>
      </c>
      <c r="D49" s="616">
        <v>614.92773999999599</v>
      </c>
      <c r="E49" s="616"/>
      <c r="F49" s="616">
        <v>613.09042999999997</v>
      </c>
      <c r="G49" s="616">
        <v>631.02686491348697</v>
      </c>
      <c r="H49" s="616">
        <v>-17.936434913487005</v>
      </c>
      <c r="I49" s="617">
        <v>0.97157579825710583</v>
      </c>
      <c r="J49" s="618" t="s">
        <v>516</v>
      </c>
    </row>
  </sheetData>
  <mergeCells count="3">
    <mergeCell ref="A1:I1"/>
    <mergeCell ref="F3:I3"/>
    <mergeCell ref="C4:D4"/>
  </mergeCells>
  <conditionalFormatting sqref="F14 F50:F65537">
    <cfRule type="cellIs" dxfId="36" priority="18" stopIfTrue="1" operator="greaterThan">
      <formula>1</formula>
    </cfRule>
  </conditionalFormatting>
  <conditionalFormatting sqref="H5:H13">
    <cfRule type="expression" dxfId="35" priority="14">
      <formula>$H5&gt;0</formula>
    </cfRule>
  </conditionalFormatting>
  <conditionalFormatting sqref="I5:I13">
    <cfRule type="expression" dxfId="34" priority="15">
      <formula>$I5&gt;1</formula>
    </cfRule>
  </conditionalFormatting>
  <conditionalFormatting sqref="B5:B13">
    <cfRule type="expression" dxfId="33" priority="11">
      <formula>OR($J5="NS",$J5="SumaNS",$J5="Účet")</formula>
    </cfRule>
  </conditionalFormatting>
  <conditionalFormatting sqref="F5:I13 B5:D13">
    <cfRule type="expression" dxfId="32" priority="17">
      <formula>AND($J5&lt;&gt;"",$J5&lt;&gt;"mezeraKL")</formula>
    </cfRule>
  </conditionalFormatting>
  <conditionalFormatting sqref="B5:D13 F5:I1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0" priority="13">
      <formula>OR($J5="SumaNS",$J5="NS")</formula>
    </cfRule>
  </conditionalFormatting>
  <conditionalFormatting sqref="A5:A13">
    <cfRule type="expression" dxfId="29" priority="9">
      <formula>AND($J5&lt;&gt;"mezeraKL",$J5&lt;&gt;"")</formula>
    </cfRule>
  </conditionalFormatting>
  <conditionalFormatting sqref="A5:A13">
    <cfRule type="expression" dxfId="28" priority="10">
      <formula>AND($J5&lt;&gt;"",$J5&lt;&gt;"mezeraKL")</formula>
    </cfRule>
  </conditionalFormatting>
  <conditionalFormatting sqref="H15:H49">
    <cfRule type="expression" dxfId="27" priority="5">
      <formula>$H15&gt;0</formula>
    </cfRule>
  </conditionalFormatting>
  <conditionalFormatting sqref="A15:A49">
    <cfRule type="expression" dxfId="26" priority="2">
      <formula>AND($J15&lt;&gt;"mezeraKL",$J15&lt;&gt;"")</formula>
    </cfRule>
  </conditionalFormatting>
  <conditionalFormatting sqref="I15:I49">
    <cfRule type="expression" dxfId="25" priority="6">
      <formula>$I15&gt;1</formula>
    </cfRule>
  </conditionalFormatting>
  <conditionalFormatting sqref="B15:B49">
    <cfRule type="expression" dxfId="24" priority="1">
      <formula>OR($J15="NS",$J15="SumaNS",$J15="Účet")</formula>
    </cfRule>
  </conditionalFormatting>
  <conditionalFormatting sqref="A15:D49 F15:I49">
    <cfRule type="expression" dxfId="23" priority="8">
      <formula>AND($J15&lt;&gt;"",$J15&lt;&gt;"mezeraKL")</formula>
    </cfRule>
  </conditionalFormatting>
  <conditionalFormatting sqref="B15:D49 F15:I49">
    <cfRule type="expression" dxfId="2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2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1437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322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8.9549689919355746</v>
      </c>
      <c r="J3" s="210">
        <f>SUBTOTAL(9,J5:J1048576)</f>
        <v>68505</v>
      </c>
      <c r="K3" s="211">
        <f>SUBTOTAL(9,K5:K1048576)</f>
        <v>613460.15079254657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510</v>
      </c>
      <c r="B5" s="625" t="s">
        <v>511</v>
      </c>
      <c r="C5" s="626" t="s">
        <v>517</v>
      </c>
      <c r="D5" s="627" t="s">
        <v>793</v>
      </c>
      <c r="E5" s="626" t="s">
        <v>1425</v>
      </c>
      <c r="F5" s="627" t="s">
        <v>1426</v>
      </c>
      <c r="G5" s="626" t="s">
        <v>1287</v>
      </c>
      <c r="H5" s="626" t="s">
        <v>1288</v>
      </c>
      <c r="I5" s="628">
        <v>260.3</v>
      </c>
      <c r="J5" s="628">
        <v>2</v>
      </c>
      <c r="K5" s="629">
        <v>520.6</v>
      </c>
    </row>
    <row r="6" spans="1:11" ht="14.4" customHeight="1" x14ac:dyDescent="0.3">
      <c r="A6" s="695" t="s">
        <v>510</v>
      </c>
      <c r="B6" s="696" t="s">
        <v>511</v>
      </c>
      <c r="C6" s="699" t="s">
        <v>517</v>
      </c>
      <c r="D6" s="720" t="s">
        <v>793</v>
      </c>
      <c r="E6" s="699" t="s">
        <v>1425</v>
      </c>
      <c r="F6" s="720" t="s">
        <v>1426</v>
      </c>
      <c r="G6" s="699" t="s">
        <v>1289</v>
      </c>
      <c r="H6" s="699" t="s">
        <v>1290</v>
      </c>
      <c r="I6" s="711">
        <v>8.5399999999999991</v>
      </c>
      <c r="J6" s="711">
        <v>4</v>
      </c>
      <c r="K6" s="712">
        <v>34.159999999999997</v>
      </c>
    </row>
    <row r="7" spans="1:11" ht="14.4" customHeight="1" x14ac:dyDescent="0.3">
      <c r="A7" s="695" t="s">
        <v>510</v>
      </c>
      <c r="B7" s="696" t="s">
        <v>511</v>
      </c>
      <c r="C7" s="699" t="s">
        <v>517</v>
      </c>
      <c r="D7" s="720" t="s">
        <v>793</v>
      </c>
      <c r="E7" s="699" t="s">
        <v>1425</v>
      </c>
      <c r="F7" s="720" t="s">
        <v>1426</v>
      </c>
      <c r="G7" s="699" t="s">
        <v>1291</v>
      </c>
      <c r="H7" s="699" t="s">
        <v>1292</v>
      </c>
      <c r="I7" s="711">
        <v>124.45</v>
      </c>
      <c r="J7" s="711">
        <v>5</v>
      </c>
      <c r="K7" s="712">
        <v>622.25</v>
      </c>
    </row>
    <row r="8" spans="1:11" ht="14.4" customHeight="1" x14ac:dyDescent="0.3">
      <c r="A8" s="695" t="s">
        <v>510</v>
      </c>
      <c r="B8" s="696" t="s">
        <v>511</v>
      </c>
      <c r="C8" s="699" t="s">
        <v>517</v>
      </c>
      <c r="D8" s="720" t="s">
        <v>793</v>
      </c>
      <c r="E8" s="699" t="s">
        <v>1425</v>
      </c>
      <c r="F8" s="720" t="s">
        <v>1426</v>
      </c>
      <c r="G8" s="699" t="s">
        <v>1293</v>
      </c>
      <c r="H8" s="699" t="s">
        <v>1294</v>
      </c>
      <c r="I8" s="711">
        <v>7.59</v>
      </c>
      <c r="J8" s="711">
        <v>3</v>
      </c>
      <c r="K8" s="712">
        <v>22.77</v>
      </c>
    </row>
    <row r="9" spans="1:11" ht="14.4" customHeight="1" x14ac:dyDescent="0.3">
      <c r="A9" s="695" t="s">
        <v>510</v>
      </c>
      <c r="B9" s="696" t="s">
        <v>511</v>
      </c>
      <c r="C9" s="699" t="s">
        <v>517</v>
      </c>
      <c r="D9" s="720" t="s">
        <v>793</v>
      </c>
      <c r="E9" s="699" t="s">
        <v>1425</v>
      </c>
      <c r="F9" s="720" t="s">
        <v>1426</v>
      </c>
      <c r="G9" s="699" t="s">
        <v>1295</v>
      </c>
      <c r="H9" s="699" t="s">
        <v>1296</v>
      </c>
      <c r="I9" s="711">
        <v>7.1</v>
      </c>
      <c r="J9" s="711">
        <v>4</v>
      </c>
      <c r="K9" s="712">
        <v>28.4</v>
      </c>
    </row>
    <row r="10" spans="1:11" ht="14.4" customHeight="1" x14ac:dyDescent="0.3">
      <c r="A10" s="695" t="s">
        <v>510</v>
      </c>
      <c r="B10" s="696" t="s">
        <v>511</v>
      </c>
      <c r="C10" s="699" t="s">
        <v>517</v>
      </c>
      <c r="D10" s="720" t="s">
        <v>793</v>
      </c>
      <c r="E10" s="699" t="s">
        <v>1425</v>
      </c>
      <c r="F10" s="720" t="s">
        <v>1426</v>
      </c>
      <c r="G10" s="699" t="s">
        <v>1297</v>
      </c>
      <c r="H10" s="699" t="s">
        <v>1298</v>
      </c>
      <c r="I10" s="711">
        <v>8.2799999999999994</v>
      </c>
      <c r="J10" s="711">
        <v>4</v>
      </c>
      <c r="K10" s="712">
        <v>33.119999999999997</v>
      </c>
    </row>
    <row r="11" spans="1:11" ht="14.4" customHeight="1" x14ac:dyDescent="0.3">
      <c r="A11" s="695" t="s">
        <v>510</v>
      </c>
      <c r="B11" s="696" t="s">
        <v>511</v>
      </c>
      <c r="C11" s="699" t="s">
        <v>517</v>
      </c>
      <c r="D11" s="720" t="s">
        <v>793</v>
      </c>
      <c r="E11" s="699" t="s">
        <v>1425</v>
      </c>
      <c r="F11" s="720" t="s">
        <v>1426</v>
      </c>
      <c r="G11" s="699" t="s">
        <v>1299</v>
      </c>
      <c r="H11" s="699" t="s">
        <v>1300</v>
      </c>
      <c r="I11" s="711">
        <v>5.92</v>
      </c>
      <c r="J11" s="711">
        <v>4</v>
      </c>
      <c r="K11" s="712">
        <v>23.68</v>
      </c>
    </row>
    <row r="12" spans="1:11" ht="14.4" customHeight="1" x14ac:dyDescent="0.3">
      <c r="A12" s="695" t="s">
        <v>510</v>
      </c>
      <c r="B12" s="696" t="s">
        <v>511</v>
      </c>
      <c r="C12" s="699" t="s">
        <v>517</v>
      </c>
      <c r="D12" s="720" t="s">
        <v>793</v>
      </c>
      <c r="E12" s="699" t="s">
        <v>1425</v>
      </c>
      <c r="F12" s="720" t="s">
        <v>1426</v>
      </c>
      <c r="G12" s="699" t="s">
        <v>1301</v>
      </c>
      <c r="H12" s="699" t="s">
        <v>1302</v>
      </c>
      <c r="I12" s="711">
        <v>2.5499999999999998</v>
      </c>
      <c r="J12" s="711">
        <v>15</v>
      </c>
      <c r="K12" s="712">
        <v>38.200000000000003</v>
      </c>
    </row>
    <row r="13" spans="1:11" ht="14.4" customHeight="1" x14ac:dyDescent="0.3">
      <c r="A13" s="695" t="s">
        <v>510</v>
      </c>
      <c r="B13" s="696" t="s">
        <v>511</v>
      </c>
      <c r="C13" s="699" t="s">
        <v>517</v>
      </c>
      <c r="D13" s="720" t="s">
        <v>793</v>
      </c>
      <c r="E13" s="699" t="s">
        <v>1427</v>
      </c>
      <c r="F13" s="720" t="s">
        <v>1428</v>
      </c>
      <c r="G13" s="699" t="s">
        <v>1303</v>
      </c>
      <c r="H13" s="699" t="s">
        <v>1304</v>
      </c>
      <c r="I13" s="711">
        <v>38.450000000000003</v>
      </c>
      <c r="J13" s="711">
        <v>2</v>
      </c>
      <c r="K13" s="712">
        <v>76.900000000000006</v>
      </c>
    </row>
    <row r="14" spans="1:11" ht="14.4" customHeight="1" x14ac:dyDescent="0.3">
      <c r="A14" s="695" t="s">
        <v>510</v>
      </c>
      <c r="B14" s="696" t="s">
        <v>511</v>
      </c>
      <c r="C14" s="699" t="s">
        <v>517</v>
      </c>
      <c r="D14" s="720" t="s">
        <v>793</v>
      </c>
      <c r="E14" s="699" t="s">
        <v>1427</v>
      </c>
      <c r="F14" s="720" t="s">
        <v>1428</v>
      </c>
      <c r="G14" s="699" t="s">
        <v>1305</v>
      </c>
      <c r="H14" s="699" t="s">
        <v>1306</v>
      </c>
      <c r="I14" s="711">
        <v>1.85</v>
      </c>
      <c r="J14" s="711">
        <v>50</v>
      </c>
      <c r="K14" s="712">
        <v>92.5</v>
      </c>
    </row>
    <row r="15" spans="1:11" ht="14.4" customHeight="1" x14ac:dyDescent="0.3">
      <c r="A15" s="695" t="s">
        <v>510</v>
      </c>
      <c r="B15" s="696" t="s">
        <v>511</v>
      </c>
      <c r="C15" s="699" t="s">
        <v>517</v>
      </c>
      <c r="D15" s="720" t="s">
        <v>793</v>
      </c>
      <c r="E15" s="699" t="s">
        <v>1427</v>
      </c>
      <c r="F15" s="720" t="s">
        <v>1428</v>
      </c>
      <c r="G15" s="699" t="s">
        <v>1307</v>
      </c>
      <c r="H15" s="699" t="s">
        <v>1308</v>
      </c>
      <c r="I15" s="711">
        <v>2.8449999999999998</v>
      </c>
      <c r="J15" s="711">
        <v>250</v>
      </c>
      <c r="K15" s="712">
        <v>712</v>
      </c>
    </row>
    <row r="16" spans="1:11" ht="14.4" customHeight="1" x14ac:dyDescent="0.3">
      <c r="A16" s="695" t="s">
        <v>510</v>
      </c>
      <c r="B16" s="696" t="s">
        <v>511</v>
      </c>
      <c r="C16" s="699" t="s">
        <v>517</v>
      </c>
      <c r="D16" s="720" t="s">
        <v>793</v>
      </c>
      <c r="E16" s="699" t="s">
        <v>1427</v>
      </c>
      <c r="F16" s="720" t="s">
        <v>1428</v>
      </c>
      <c r="G16" s="699" t="s">
        <v>1309</v>
      </c>
      <c r="H16" s="699" t="s">
        <v>1310</v>
      </c>
      <c r="I16" s="711">
        <v>1.77</v>
      </c>
      <c r="J16" s="711">
        <v>100</v>
      </c>
      <c r="K16" s="712">
        <v>177</v>
      </c>
    </row>
    <row r="17" spans="1:11" ht="14.4" customHeight="1" x14ac:dyDescent="0.3">
      <c r="A17" s="695" t="s">
        <v>510</v>
      </c>
      <c r="B17" s="696" t="s">
        <v>511</v>
      </c>
      <c r="C17" s="699" t="s">
        <v>517</v>
      </c>
      <c r="D17" s="720" t="s">
        <v>793</v>
      </c>
      <c r="E17" s="699" t="s">
        <v>1427</v>
      </c>
      <c r="F17" s="720" t="s">
        <v>1428</v>
      </c>
      <c r="G17" s="699" t="s">
        <v>1311</v>
      </c>
      <c r="H17" s="699" t="s">
        <v>1312</v>
      </c>
      <c r="I17" s="711">
        <v>0.01</v>
      </c>
      <c r="J17" s="711">
        <v>1000</v>
      </c>
      <c r="K17" s="712">
        <v>10.5</v>
      </c>
    </row>
    <row r="18" spans="1:11" ht="14.4" customHeight="1" x14ac:dyDescent="0.3">
      <c r="A18" s="695" t="s">
        <v>510</v>
      </c>
      <c r="B18" s="696" t="s">
        <v>511</v>
      </c>
      <c r="C18" s="699" t="s">
        <v>517</v>
      </c>
      <c r="D18" s="720" t="s">
        <v>793</v>
      </c>
      <c r="E18" s="699" t="s">
        <v>1427</v>
      </c>
      <c r="F18" s="720" t="s">
        <v>1428</v>
      </c>
      <c r="G18" s="699" t="s">
        <v>1313</v>
      </c>
      <c r="H18" s="699" t="s">
        <v>1314</v>
      </c>
      <c r="I18" s="711">
        <v>2.76</v>
      </c>
      <c r="J18" s="711">
        <v>50</v>
      </c>
      <c r="K18" s="712">
        <v>138</v>
      </c>
    </row>
    <row r="19" spans="1:11" ht="14.4" customHeight="1" x14ac:dyDescent="0.3">
      <c r="A19" s="695" t="s">
        <v>510</v>
      </c>
      <c r="B19" s="696" t="s">
        <v>511</v>
      </c>
      <c r="C19" s="699" t="s">
        <v>517</v>
      </c>
      <c r="D19" s="720" t="s">
        <v>793</v>
      </c>
      <c r="E19" s="699" t="s">
        <v>1427</v>
      </c>
      <c r="F19" s="720" t="s">
        <v>1428</v>
      </c>
      <c r="G19" s="699" t="s">
        <v>1315</v>
      </c>
      <c r="H19" s="699" t="s">
        <v>1316</v>
      </c>
      <c r="I19" s="711">
        <v>2.41</v>
      </c>
      <c r="J19" s="711">
        <v>700</v>
      </c>
      <c r="K19" s="712">
        <v>1687</v>
      </c>
    </row>
    <row r="20" spans="1:11" ht="14.4" customHeight="1" x14ac:dyDescent="0.3">
      <c r="A20" s="695" t="s">
        <v>510</v>
      </c>
      <c r="B20" s="696" t="s">
        <v>511</v>
      </c>
      <c r="C20" s="699" t="s">
        <v>517</v>
      </c>
      <c r="D20" s="720" t="s">
        <v>793</v>
      </c>
      <c r="E20" s="699" t="s">
        <v>1427</v>
      </c>
      <c r="F20" s="720" t="s">
        <v>1428</v>
      </c>
      <c r="G20" s="699" t="s">
        <v>1317</v>
      </c>
      <c r="H20" s="699" t="s">
        <v>1318</v>
      </c>
      <c r="I20" s="711">
        <v>15</v>
      </c>
      <c r="J20" s="711">
        <v>20</v>
      </c>
      <c r="K20" s="712">
        <v>300</v>
      </c>
    </row>
    <row r="21" spans="1:11" ht="14.4" customHeight="1" x14ac:dyDescent="0.3">
      <c r="A21" s="695" t="s">
        <v>510</v>
      </c>
      <c r="B21" s="696" t="s">
        <v>511</v>
      </c>
      <c r="C21" s="699" t="s">
        <v>517</v>
      </c>
      <c r="D21" s="720" t="s">
        <v>793</v>
      </c>
      <c r="E21" s="699" t="s">
        <v>1427</v>
      </c>
      <c r="F21" s="720" t="s">
        <v>1428</v>
      </c>
      <c r="G21" s="699" t="s">
        <v>1319</v>
      </c>
      <c r="H21" s="699" t="s">
        <v>1320</v>
      </c>
      <c r="I21" s="711">
        <v>2.875</v>
      </c>
      <c r="J21" s="711">
        <v>150</v>
      </c>
      <c r="K21" s="712">
        <v>433</v>
      </c>
    </row>
    <row r="22" spans="1:11" ht="14.4" customHeight="1" x14ac:dyDescent="0.3">
      <c r="A22" s="695" t="s">
        <v>510</v>
      </c>
      <c r="B22" s="696" t="s">
        <v>511</v>
      </c>
      <c r="C22" s="699" t="s">
        <v>517</v>
      </c>
      <c r="D22" s="720" t="s">
        <v>793</v>
      </c>
      <c r="E22" s="699" t="s">
        <v>1427</v>
      </c>
      <c r="F22" s="720" t="s">
        <v>1428</v>
      </c>
      <c r="G22" s="699" t="s">
        <v>1321</v>
      </c>
      <c r="H22" s="699" t="s">
        <v>1322</v>
      </c>
      <c r="I22" s="711">
        <v>0.47</v>
      </c>
      <c r="J22" s="711">
        <v>400</v>
      </c>
      <c r="K22" s="712">
        <v>188</v>
      </c>
    </row>
    <row r="23" spans="1:11" ht="14.4" customHeight="1" x14ac:dyDescent="0.3">
      <c r="A23" s="695" t="s">
        <v>510</v>
      </c>
      <c r="B23" s="696" t="s">
        <v>511</v>
      </c>
      <c r="C23" s="699" t="s">
        <v>517</v>
      </c>
      <c r="D23" s="720" t="s">
        <v>793</v>
      </c>
      <c r="E23" s="699" t="s">
        <v>1427</v>
      </c>
      <c r="F23" s="720" t="s">
        <v>1428</v>
      </c>
      <c r="G23" s="699" t="s">
        <v>1323</v>
      </c>
      <c r="H23" s="699" t="s">
        <v>1324</v>
      </c>
      <c r="I23" s="711">
        <v>9.1999999999999993</v>
      </c>
      <c r="J23" s="711">
        <v>150</v>
      </c>
      <c r="K23" s="712">
        <v>1380</v>
      </c>
    </row>
    <row r="24" spans="1:11" ht="14.4" customHeight="1" x14ac:dyDescent="0.3">
      <c r="A24" s="695" t="s">
        <v>510</v>
      </c>
      <c r="B24" s="696" t="s">
        <v>511</v>
      </c>
      <c r="C24" s="699" t="s">
        <v>517</v>
      </c>
      <c r="D24" s="720" t="s">
        <v>793</v>
      </c>
      <c r="E24" s="699" t="s">
        <v>1427</v>
      </c>
      <c r="F24" s="720" t="s">
        <v>1428</v>
      </c>
      <c r="G24" s="699" t="s">
        <v>1325</v>
      </c>
      <c r="H24" s="699" t="s">
        <v>1326</v>
      </c>
      <c r="I24" s="711">
        <v>21.4</v>
      </c>
      <c r="J24" s="711">
        <v>8</v>
      </c>
      <c r="K24" s="712">
        <v>171.2</v>
      </c>
    </row>
    <row r="25" spans="1:11" ht="14.4" customHeight="1" x14ac:dyDescent="0.3">
      <c r="A25" s="695" t="s">
        <v>510</v>
      </c>
      <c r="B25" s="696" t="s">
        <v>511</v>
      </c>
      <c r="C25" s="699" t="s">
        <v>517</v>
      </c>
      <c r="D25" s="720" t="s">
        <v>793</v>
      </c>
      <c r="E25" s="699" t="s">
        <v>1429</v>
      </c>
      <c r="F25" s="720" t="s">
        <v>1430</v>
      </c>
      <c r="G25" s="699" t="s">
        <v>1327</v>
      </c>
      <c r="H25" s="699" t="s">
        <v>1328</v>
      </c>
      <c r="I25" s="711">
        <v>0.3</v>
      </c>
      <c r="J25" s="711">
        <v>500</v>
      </c>
      <c r="K25" s="712">
        <v>150</v>
      </c>
    </row>
    <row r="26" spans="1:11" ht="14.4" customHeight="1" x14ac:dyDescent="0.3">
      <c r="A26" s="695" t="s">
        <v>510</v>
      </c>
      <c r="B26" s="696" t="s">
        <v>511</v>
      </c>
      <c r="C26" s="699" t="s">
        <v>517</v>
      </c>
      <c r="D26" s="720" t="s">
        <v>793</v>
      </c>
      <c r="E26" s="699" t="s">
        <v>1429</v>
      </c>
      <c r="F26" s="720" t="s">
        <v>1430</v>
      </c>
      <c r="G26" s="699" t="s">
        <v>1329</v>
      </c>
      <c r="H26" s="699" t="s">
        <v>1330</v>
      </c>
      <c r="I26" s="711">
        <v>1.7549999999999999</v>
      </c>
      <c r="J26" s="711">
        <v>800</v>
      </c>
      <c r="K26" s="712">
        <v>1404</v>
      </c>
    </row>
    <row r="27" spans="1:11" ht="14.4" customHeight="1" x14ac:dyDescent="0.3">
      <c r="A27" s="695" t="s">
        <v>510</v>
      </c>
      <c r="B27" s="696" t="s">
        <v>511</v>
      </c>
      <c r="C27" s="699" t="s">
        <v>517</v>
      </c>
      <c r="D27" s="720" t="s">
        <v>793</v>
      </c>
      <c r="E27" s="699" t="s">
        <v>1431</v>
      </c>
      <c r="F27" s="720" t="s">
        <v>1432</v>
      </c>
      <c r="G27" s="699" t="s">
        <v>1331</v>
      </c>
      <c r="H27" s="699" t="s">
        <v>1332</v>
      </c>
      <c r="I27" s="711">
        <v>1.22</v>
      </c>
      <c r="J27" s="711">
        <v>500</v>
      </c>
      <c r="K27" s="712">
        <v>610</v>
      </c>
    </row>
    <row r="28" spans="1:11" ht="14.4" customHeight="1" x14ac:dyDescent="0.3">
      <c r="A28" s="695" t="s">
        <v>510</v>
      </c>
      <c r="B28" s="696" t="s">
        <v>511</v>
      </c>
      <c r="C28" s="699" t="s">
        <v>517</v>
      </c>
      <c r="D28" s="720" t="s">
        <v>793</v>
      </c>
      <c r="E28" s="699" t="s">
        <v>1431</v>
      </c>
      <c r="F28" s="720" t="s">
        <v>1432</v>
      </c>
      <c r="G28" s="699" t="s">
        <v>1333</v>
      </c>
      <c r="H28" s="699" t="s">
        <v>1334</v>
      </c>
      <c r="I28" s="711">
        <v>0.77500000000000002</v>
      </c>
      <c r="J28" s="711">
        <v>1000</v>
      </c>
      <c r="K28" s="712">
        <v>775</v>
      </c>
    </row>
    <row r="29" spans="1:11" ht="14.4" customHeight="1" x14ac:dyDescent="0.3">
      <c r="A29" s="695" t="s">
        <v>510</v>
      </c>
      <c r="B29" s="696" t="s">
        <v>511</v>
      </c>
      <c r="C29" s="699" t="s">
        <v>517</v>
      </c>
      <c r="D29" s="720" t="s">
        <v>793</v>
      </c>
      <c r="E29" s="699" t="s">
        <v>1431</v>
      </c>
      <c r="F29" s="720" t="s">
        <v>1432</v>
      </c>
      <c r="G29" s="699" t="s">
        <v>1335</v>
      </c>
      <c r="H29" s="699" t="s">
        <v>1336</v>
      </c>
      <c r="I29" s="711">
        <v>0.71</v>
      </c>
      <c r="J29" s="711">
        <v>1000</v>
      </c>
      <c r="K29" s="712">
        <v>710</v>
      </c>
    </row>
    <row r="30" spans="1:11" ht="14.4" customHeight="1" x14ac:dyDescent="0.3">
      <c r="A30" s="695" t="s">
        <v>510</v>
      </c>
      <c r="B30" s="696" t="s">
        <v>511</v>
      </c>
      <c r="C30" s="699" t="s">
        <v>517</v>
      </c>
      <c r="D30" s="720" t="s">
        <v>793</v>
      </c>
      <c r="E30" s="699" t="s">
        <v>1431</v>
      </c>
      <c r="F30" s="720" t="s">
        <v>1432</v>
      </c>
      <c r="G30" s="699" t="s">
        <v>1337</v>
      </c>
      <c r="H30" s="699" t="s">
        <v>1338</v>
      </c>
      <c r="I30" s="711">
        <v>0.71</v>
      </c>
      <c r="J30" s="711">
        <v>1000</v>
      </c>
      <c r="K30" s="712">
        <v>710</v>
      </c>
    </row>
    <row r="31" spans="1:11" ht="14.4" customHeight="1" x14ac:dyDescent="0.3">
      <c r="A31" s="695" t="s">
        <v>510</v>
      </c>
      <c r="B31" s="696" t="s">
        <v>511</v>
      </c>
      <c r="C31" s="699" t="s">
        <v>522</v>
      </c>
      <c r="D31" s="720" t="s">
        <v>794</v>
      </c>
      <c r="E31" s="699" t="s">
        <v>1425</v>
      </c>
      <c r="F31" s="720" t="s">
        <v>1426</v>
      </c>
      <c r="G31" s="699" t="s">
        <v>1291</v>
      </c>
      <c r="H31" s="699" t="s">
        <v>1292</v>
      </c>
      <c r="I31" s="711">
        <v>124.45</v>
      </c>
      <c r="J31" s="711">
        <v>5</v>
      </c>
      <c r="K31" s="712">
        <v>622.25</v>
      </c>
    </row>
    <row r="32" spans="1:11" ht="14.4" customHeight="1" x14ac:dyDescent="0.3">
      <c r="A32" s="695" t="s">
        <v>510</v>
      </c>
      <c r="B32" s="696" t="s">
        <v>511</v>
      </c>
      <c r="C32" s="699" t="s">
        <v>522</v>
      </c>
      <c r="D32" s="720" t="s">
        <v>794</v>
      </c>
      <c r="E32" s="699" t="s">
        <v>1425</v>
      </c>
      <c r="F32" s="720" t="s">
        <v>1426</v>
      </c>
      <c r="G32" s="699" t="s">
        <v>1339</v>
      </c>
      <c r="H32" s="699" t="s">
        <v>1340</v>
      </c>
      <c r="I32" s="711">
        <v>8.58</v>
      </c>
      <c r="J32" s="711">
        <v>84</v>
      </c>
      <c r="K32" s="712">
        <v>720.72</v>
      </c>
    </row>
    <row r="33" spans="1:11" ht="14.4" customHeight="1" x14ac:dyDescent="0.3">
      <c r="A33" s="695" t="s">
        <v>510</v>
      </c>
      <c r="B33" s="696" t="s">
        <v>511</v>
      </c>
      <c r="C33" s="699" t="s">
        <v>522</v>
      </c>
      <c r="D33" s="720" t="s">
        <v>794</v>
      </c>
      <c r="E33" s="699" t="s">
        <v>1425</v>
      </c>
      <c r="F33" s="720" t="s">
        <v>1426</v>
      </c>
      <c r="G33" s="699" t="s">
        <v>1341</v>
      </c>
      <c r="H33" s="699" t="s">
        <v>1342</v>
      </c>
      <c r="I33" s="711">
        <v>28.09</v>
      </c>
      <c r="J33" s="711">
        <v>10</v>
      </c>
      <c r="K33" s="712">
        <v>280.89999999999998</v>
      </c>
    </row>
    <row r="34" spans="1:11" ht="14.4" customHeight="1" x14ac:dyDescent="0.3">
      <c r="A34" s="695" t="s">
        <v>510</v>
      </c>
      <c r="B34" s="696" t="s">
        <v>511</v>
      </c>
      <c r="C34" s="699" t="s">
        <v>522</v>
      </c>
      <c r="D34" s="720" t="s">
        <v>794</v>
      </c>
      <c r="E34" s="699" t="s">
        <v>1425</v>
      </c>
      <c r="F34" s="720" t="s">
        <v>1426</v>
      </c>
      <c r="G34" s="699" t="s">
        <v>1343</v>
      </c>
      <c r="H34" s="699" t="s">
        <v>1344</v>
      </c>
      <c r="I34" s="711">
        <v>0.31</v>
      </c>
      <c r="J34" s="711">
        <v>500</v>
      </c>
      <c r="K34" s="712">
        <v>155</v>
      </c>
    </row>
    <row r="35" spans="1:11" ht="14.4" customHeight="1" x14ac:dyDescent="0.3">
      <c r="A35" s="695" t="s">
        <v>510</v>
      </c>
      <c r="B35" s="696" t="s">
        <v>511</v>
      </c>
      <c r="C35" s="699" t="s">
        <v>522</v>
      </c>
      <c r="D35" s="720" t="s">
        <v>794</v>
      </c>
      <c r="E35" s="699" t="s">
        <v>1425</v>
      </c>
      <c r="F35" s="720" t="s">
        <v>1426</v>
      </c>
      <c r="G35" s="699" t="s">
        <v>1345</v>
      </c>
      <c r="H35" s="699" t="s">
        <v>1346</v>
      </c>
      <c r="I35" s="711">
        <v>11.74</v>
      </c>
      <c r="J35" s="711">
        <v>6</v>
      </c>
      <c r="K35" s="712">
        <v>70.44</v>
      </c>
    </row>
    <row r="36" spans="1:11" ht="14.4" customHeight="1" x14ac:dyDescent="0.3">
      <c r="A36" s="695" t="s">
        <v>510</v>
      </c>
      <c r="B36" s="696" t="s">
        <v>511</v>
      </c>
      <c r="C36" s="699" t="s">
        <v>522</v>
      </c>
      <c r="D36" s="720" t="s">
        <v>794</v>
      </c>
      <c r="E36" s="699" t="s">
        <v>1425</v>
      </c>
      <c r="F36" s="720" t="s">
        <v>1426</v>
      </c>
      <c r="G36" s="699" t="s">
        <v>1347</v>
      </c>
      <c r="H36" s="699" t="s">
        <v>1348</v>
      </c>
      <c r="I36" s="711">
        <v>14.09</v>
      </c>
      <c r="J36" s="711">
        <v>6</v>
      </c>
      <c r="K36" s="712">
        <v>84.54</v>
      </c>
    </row>
    <row r="37" spans="1:11" ht="14.4" customHeight="1" x14ac:dyDescent="0.3">
      <c r="A37" s="695" t="s">
        <v>510</v>
      </c>
      <c r="B37" s="696" t="s">
        <v>511</v>
      </c>
      <c r="C37" s="699" t="s">
        <v>522</v>
      </c>
      <c r="D37" s="720" t="s">
        <v>794</v>
      </c>
      <c r="E37" s="699" t="s">
        <v>1427</v>
      </c>
      <c r="F37" s="720" t="s">
        <v>1428</v>
      </c>
      <c r="G37" s="699" t="s">
        <v>1349</v>
      </c>
      <c r="H37" s="699" t="s">
        <v>1350</v>
      </c>
      <c r="I37" s="711">
        <v>0.41</v>
      </c>
      <c r="J37" s="711">
        <v>1000</v>
      </c>
      <c r="K37" s="712">
        <v>410</v>
      </c>
    </row>
    <row r="38" spans="1:11" ht="14.4" customHeight="1" x14ac:dyDescent="0.3">
      <c r="A38" s="695" t="s">
        <v>510</v>
      </c>
      <c r="B38" s="696" t="s">
        <v>511</v>
      </c>
      <c r="C38" s="699" t="s">
        <v>522</v>
      </c>
      <c r="D38" s="720" t="s">
        <v>794</v>
      </c>
      <c r="E38" s="699" t="s">
        <v>1427</v>
      </c>
      <c r="F38" s="720" t="s">
        <v>1428</v>
      </c>
      <c r="G38" s="699" t="s">
        <v>1351</v>
      </c>
      <c r="H38" s="699" t="s">
        <v>1352</v>
      </c>
      <c r="I38" s="711">
        <v>33.880000000000003</v>
      </c>
      <c r="J38" s="711">
        <v>4</v>
      </c>
      <c r="K38" s="712">
        <v>135.52000000000001</v>
      </c>
    </row>
    <row r="39" spans="1:11" ht="14.4" customHeight="1" x14ac:dyDescent="0.3">
      <c r="A39" s="695" t="s">
        <v>510</v>
      </c>
      <c r="B39" s="696" t="s">
        <v>511</v>
      </c>
      <c r="C39" s="699" t="s">
        <v>522</v>
      </c>
      <c r="D39" s="720" t="s">
        <v>794</v>
      </c>
      <c r="E39" s="699" t="s">
        <v>1427</v>
      </c>
      <c r="F39" s="720" t="s">
        <v>1428</v>
      </c>
      <c r="G39" s="699" t="s">
        <v>1353</v>
      </c>
      <c r="H39" s="699" t="s">
        <v>1354</v>
      </c>
      <c r="I39" s="711">
        <v>1.6199999999999999</v>
      </c>
      <c r="J39" s="711">
        <v>6000</v>
      </c>
      <c r="K39" s="712">
        <v>9680</v>
      </c>
    </row>
    <row r="40" spans="1:11" ht="14.4" customHeight="1" x14ac:dyDescent="0.3">
      <c r="A40" s="695" t="s">
        <v>510</v>
      </c>
      <c r="B40" s="696" t="s">
        <v>511</v>
      </c>
      <c r="C40" s="699" t="s">
        <v>522</v>
      </c>
      <c r="D40" s="720" t="s">
        <v>794</v>
      </c>
      <c r="E40" s="699" t="s">
        <v>1427</v>
      </c>
      <c r="F40" s="720" t="s">
        <v>1428</v>
      </c>
      <c r="G40" s="699" t="s">
        <v>1355</v>
      </c>
      <c r="H40" s="699" t="s">
        <v>1356</v>
      </c>
      <c r="I40" s="711">
        <v>5.13</v>
      </c>
      <c r="J40" s="711">
        <v>600</v>
      </c>
      <c r="K40" s="712">
        <v>3078</v>
      </c>
    </row>
    <row r="41" spans="1:11" ht="14.4" customHeight="1" x14ac:dyDescent="0.3">
      <c r="A41" s="695" t="s">
        <v>510</v>
      </c>
      <c r="B41" s="696" t="s">
        <v>511</v>
      </c>
      <c r="C41" s="699" t="s">
        <v>522</v>
      </c>
      <c r="D41" s="720" t="s">
        <v>794</v>
      </c>
      <c r="E41" s="699" t="s">
        <v>1427</v>
      </c>
      <c r="F41" s="720" t="s">
        <v>1428</v>
      </c>
      <c r="G41" s="699" t="s">
        <v>1357</v>
      </c>
      <c r="H41" s="699" t="s">
        <v>1358</v>
      </c>
      <c r="I41" s="711">
        <v>8.23</v>
      </c>
      <c r="J41" s="711">
        <v>400</v>
      </c>
      <c r="K41" s="712">
        <v>3291.6</v>
      </c>
    </row>
    <row r="42" spans="1:11" ht="14.4" customHeight="1" x14ac:dyDescent="0.3">
      <c r="A42" s="695" t="s">
        <v>510</v>
      </c>
      <c r="B42" s="696" t="s">
        <v>511</v>
      </c>
      <c r="C42" s="699" t="s">
        <v>522</v>
      </c>
      <c r="D42" s="720" t="s">
        <v>794</v>
      </c>
      <c r="E42" s="699" t="s">
        <v>1427</v>
      </c>
      <c r="F42" s="720" t="s">
        <v>1428</v>
      </c>
      <c r="G42" s="699" t="s">
        <v>1359</v>
      </c>
      <c r="H42" s="699" t="s">
        <v>1360</v>
      </c>
      <c r="I42" s="711">
        <v>17.98</v>
      </c>
      <c r="J42" s="711">
        <v>500</v>
      </c>
      <c r="K42" s="712">
        <v>8990</v>
      </c>
    </row>
    <row r="43" spans="1:11" ht="14.4" customHeight="1" x14ac:dyDescent="0.3">
      <c r="A43" s="695" t="s">
        <v>510</v>
      </c>
      <c r="B43" s="696" t="s">
        <v>511</v>
      </c>
      <c r="C43" s="699" t="s">
        <v>522</v>
      </c>
      <c r="D43" s="720" t="s">
        <v>794</v>
      </c>
      <c r="E43" s="699" t="s">
        <v>1427</v>
      </c>
      <c r="F43" s="720" t="s">
        <v>1428</v>
      </c>
      <c r="G43" s="699" t="s">
        <v>1361</v>
      </c>
      <c r="H43" s="699" t="s">
        <v>1362</v>
      </c>
      <c r="I43" s="711">
        <v>12.08</v>
      </c>
      <c r="J43" s="711">
        <v>4</v>
      </c>
      <c r="K43" s="712">
        <v>48.32</v>
      </c>
    </row>
    <row r="44" spans="1:11" ht="14.4" customHeight="1" x14ac:dyDescent="0.3">
      <c r="A44" s="695" t="s">
        <v>510</v>
      </c>
      <c r="B44" s="696" t="s">
        <v>511</v>
      </c>
      <c r="C44" s="699" t="s">
        <v>522</v>
      </c>
      <c r="D44" s="720" t="s">
        <v>794</v>
      </c>
      <c r="E44" s="699" t="s">
        <v>1427</v>
      </c>
      <c r="F44" s="720" t="s">
        <v>1428</v>
      </c>
      <c r="G44" s="699" t="s">
        <v>1321</v>
      </c>
      <c r="H44" s="699" t="s">
        <v>1322</v>
      </c>
      <c r="I44" s="711">
        <v>0.47</v>
      </c>
      <c r="J44" s="711">
        <v>2000</v>
      </c>
      <c r="K44" s="712">
        <v>940</v>
      </c>
    </row>
    <row r="45" spans="1:11" ht="14.4" customHeight="1" x14ac:dyDescent="0.3">
      <c r="A45" s="695" t="s">
        <v>510</v>
      </c>
      <c r="B45" s="696" t="s">
        <v>511</v>
      </c>
      <c r="C45" s="699" t="s">
        <v>522</v>
      </c>
      <c r="D45" s="720" t="s">
        <v>794</v>
      </c>
      <c r="E45" s="699" t="s">
        <v>1427</v>
      </c>
      <c r="F45" s="720" t="s">
        <v>1428</v>
      </c>
      <c r="G45" s="699" t="s">
        <v>1363</v>
      </c>
      <c r="H45" s="699" t="s">
        <v>1364</v>
      </c>
      <c r="I45" s="711">
        <v>148.41</v>
      </c>
      <c r="J45" s="711">
        <v>40</v>
      </c>
      <c r="K45" s="712">
        <v>5936.26</v>
      </c>
    </row>
    <row r="46" spans="1:11" ht="14.4" customHeight="1" x14ac:dyDescent="0.3">
      <c r="A46" s="695" t="s">
        <v>510</v>
      </c>
      <c r="B46" s="696" t="s">
        <v>511</v>
      </c>
      <c r="C46" s="699" t="s">
        <v>522</v>
      </c>
      <c r="D46" s="720" t="s">
        <v>794</v>
      </c>
      <c r="E46" s="699" t="s">
        <v>1427</v>
      </c>
      <c r="F46" s="720" t="s">
        <v>1428</v>
      </c>
      <c r="G46" s="699" t="s">
        <v>1365</v>
      </c>
      <c r="H46" s="699" t="s">
        <v>1366</v>
      </c>
      <c r="I46" s="711">
        <v>124.21</v>
      </c>
      <c r="J46" s="711">
        <v>20</v>
      </c>
      <c r="K46" s="712">
        <v>2484.13</v>
      </c>
    </row>
    <row r="47" spans="1:11" ht="14.4" customHeight="1" x14ac:dyDescent="0.3">
      <c r="A47" s="695" t="s">
        <v>510</v>
      </c>
      <c r="B47" s="696" t="s">
        <v>511</v>
      </c>
      <c r="C47" s="699" t="s">
        <v>522</v>
      </c>
      <c r="D47" s="720" t="s">
        <v>794</v>
      </c>
      <c r="E47" s="699" t="s">
        <v>1429</v>
      </c>
      <c r="F47" s="720" t="s">
        <v>1430</v>
      </c>
      <c r="G47" s="699" t="s">
        <v>1367</v>
      </c>
      <c r="H47" s="699" t="s">
        <v>1368</v>
      </c>
      <c r="I47" s="711">
        <v>0.3</v>
      </c>
      <c r="J47" s="711">
        <v>500</v>
      </c>
      <c r="K47" s="712">
        <v>150</v>
      </c>
    </row>
    <row r="48" spans="1:11" ht="14.4" customHeight="1" x14ac:dyDescent="0.3">
      <c r="A48" s="695" t="s">
        <v>510</v>
      </c>
      <c r="B48" s="696" t="s">
        <v>511</v>
      </c>
      <c r="C48" s="699" t="s">
        <v>522</v>
      </c>
      <c r="D48" s="720" t="s">
        <v>794</v>
      </c>
      <c r="E48" s="699" t="s">
        <v>1429</v>
      </c>
      <c r="F48" s="720" t="s">
        <v>1430</v>
      </c>
      <c r="G48" s="699" t="s">
        <v>1369</v>
      </c>
      <c r="H48" s="699" t="s">
        <v>1370</v>
      </c>
      <c r="I48" s="711">
        <v>0.3</v>
      </c>
      <c r="J48" s="711">
        <v>1000</v>
      </c>
      <c r="K48" s="712">
        <v>300</v>
      </c>
    </row>
    <row r="49" spans="1:11" ht="14.4" customHeight="1" x14ac:dyDescent="0.3">
      <c r="A49" s="695" t="s">
        <v>510</v>
      </c>
      <c r="B49" s="696" t="s">
        <v>511</v>
      </c>
      <c r="C49" s="699" t="s">
        <v>522</v>
      </c>
      <c r="D49" s="720" t="s">
        <v>794</v>
      </c>
      <c r="E49" s="699" t="s">
        <v>1431</v>
      </c>
      <c r="F49" s="720" t="s">
        <v>1432</v>
      </c>
      <c r="G49" s="699" t="s">
        <v>1331</v>
      </c>
      <c r="H49" s="699" t="s">
        <v>1332</v>
      </c>
      <c r="I49" s="711">
        <v>1.22</v>
      </c>
      <c r="J49" s="711">
        <v>1500</v>
      </c>
      <c r="K49" s="712">
        <v>1826.85</v>
      </c>
    </row>
    <row r="50" spans="1:11" ht="14.4" customHeight="1" x14ac:dyDescent="0.3">
      <c r="A50" s="695" t="s">
        <v>510</v>
      </c>
      <c r="B50" s="696" t="s">
        <v>511</v>
      </c>
      <c r="C50" s="699" t="s">
        <v>522</v>
      </c>
      <c r="D50" s="720" t="s">
        <v>794</v>
      </c>
      <c r="E50" s="699" t="s">
        <v>1431</v>
      </c>
      <c r="F50" s="720" t="s">
        <v>1432</v>
      </c>
      <c r="G50" s="699" t="s">
        <v>1371</v>
      </c>
      <c r="H50" s="699" t="s">
        <v>1372</v>
      </c>
      <c r="I50" s="711">
        <v>0.78</v>
      </c>
      <c r="J50" s="711">
        <v>1000</v>
      </c>
      <c r="K50" s="712">
        <v>780</v>
      </c>
    </row>
    <row r="51" spans="1:11" ht="14.4" customHeight="1" x14ac:dyDescent="0.3">
      <c r="A51" s="695" t="s">
        <v>510</v>
      </c>
      <c r="B51" s="696" t="s">
        <v>511</v>
      </c>
      <c r="C51" s="699" t="s">
        <v>522</v>
      </c>
      <c r="D51" s="720" t="s">
        <v>794</v>
      </c>
      <c r="E51" s="699" t="s">
        <v>1431</v>
      </c>
      <c r="F51" s="720" t="s">
        <v>1432</v>
      </c>
      <c r="G51" s="699" t="s">
        <v>1333</v>
      </c>
      <c r="H51" s="699" t="s">
        <v>1334</v>
      </c>
      <c r="I51" s="711">
        <v>0.77500000000000002</v>
      </c>
      <c r="J51" s="711">
        <v>3000</v>
      </c>
      <c r="K51" s="712">
        <v>2320</v>
      </c>
    </row>
    <row r="52" spans="1:11" ht="14.4" customHeight="1" x14ac:dyDescent="0.3">
      <c r="A52" s="695" t="s">
        <v>510</v>
      </c>
      <c r="B52" s="696" t="s">
        <v>511</v>
      </c>
      <c r="C52" s="699" t="s">
        <v>522</v>
      </c>
      <c r="D52" s="720" t="s">
        <v>794</v>
      </c>
      <c r="E52" s="699" t="s">
        <v>1431</v>
      </c>
      <c r="F52" s="720" t="s">
        <v>1432</v>
      </c>
      <c r="G52" s="699" t="s">
        <v>1373</v>
      </c>
      <c r="H52" s="699" t="s">
        <v>1374</v>
      </c>
      <c r="I52" s="711">
        <v>0.77</v>
      </c>
      <c r="J52" s="711">
        <v>500</v>
      </c>
      <c r="K52" s="712">
        <v>385</v>
      </c>
    </row>
    <row r="53" spans="1:11" ht="14.4" customHeight="1" x14ac:dyDescent="0.3">
      <c r="A53" s="695" t="s">
        <v>510</v>
      </c>
      <c r="B53" s="696" t="s">
        <v>511</v>
      </c>
      <c r="C53" s="699" t="s">
        <v>522</v>
      </c>
      <c r="D53" s="720" t="s">
        <v>794</v>
      </c>
      <c r="E53" s="699" t="s">
        <v>1431</v>
      </c>
      <c r="F53" s="720" t="s">
        <v>1432</v>
      </c>
      <c r="G53" s="699" t="s">
        <v>1335</v>
      </c>
      <c r="H53" s="699" t="s">
        <v>1336</v>
      </c>
      <c r="I53" s="711">
        <v>0.71</v>
      </c>
      <c r="J53" s="711">
        <v>1000</v>
      </c>
      <c r="K53" s="712">
        <v>710</v>
      </c>
    </row>
    <row r="54" spans="1:11" ht="14.4" customHeight="1" x14ac:dyDescent="0.3">
      <c r="A54" s="695" t="s">
        <v>510</v>
      </c>
      <c r="B54" s="696" t="s">
        <v>511</v>
      </c>
      <c r="C54" s="699" t="s">
        <v>522</v>
      </c>
      <c r="D54" s="720" t="s">
        <v>794</v>
      </c>
      <c r="E54" s="699" t="s">
        <v>1431</v>
      </c>
      <c r="F54" s="720" t="s">
        <v>1432</v>
      </c>
      <c r="G54" s="699" t="s">
        <v>1375</v>
      </c>
      <c r="H54" s="699" t="s">
        <v>1376</v>
      </c>
      <c r="I54" s="711">
        <v>0.71</v>
      </c>
      <c r="J54" s="711">
        <v>1080</v>
      </c>
      <c r="K54" s="712">
        <v>766.8</v>
      </c>
    </row>
    <row r="55" spans="1:11" ht="14.4" customHeight="1" x14ac:dyDescent="0.3">
      <c r="A55" s="695" t="s">
        <v>510</v>
      </c>
      <c r="B55" s="696" t="s">
        <v>511</v>
      </c>
      <c r="C55" s="699" t="s">
        <v>522</v>
      </c>
      <c r="D55" s="720" t="s">
        <v>794</v>
      </c>
      <c r="E55" s="699" t="s">
        <v>1431</v>
      </c>
      <c r="F55" s="720" t="s">
        <v>1432</v>
      </c>
      <c r="G55" s="699" t="s">
        <v>1377</v>
      </c>
      <c r="H55" s="699" t="s">
        <v>1378</v>
      </c>
      <c r="I55" s="711">
        <v>0.71</v>
      </c>
      <c r="J55" s="711">
        <v>800</v>
      </c>
      <c r="K55" s="712">
        <v>568</v>
      </c>
    </row>
    <row r="56" spans="1:11" ht="14.4" customHeight="1" x14ac:dyDescent="0.3">
      <c r="A56" s="695" t="s">
        <v>510</v>
      </c>
      <c r="B56" s="696" t="s">
        <v>511</v>
      </c>
      <c r="C56" s="699" t="s">
        <v>522</v>
      </c>
      <c r="D56" s="720" t="s">
        <v>794</v>
      </c>
      <c r="E56" s="699" t="s">
        <v>1431</v>
      </c>
      <c r="F56" s="720" t="s">
        <v>1432</v>
      </c>
      <c r="G56" s="699" t="s">
        <v>1337</v>
      </c>
      <c r="H56" s="699" t="s">
        <v>1338</v>
      </c>
      <c r="I56" s="711">
        <v>0.71</v>
      </c>
      <c r="J56" s="711">
        <v>1000</v>
      </c>
      <c r="K56" s="712">
        <v>710</v>
      </c>
    </row>
    <row r="57" spans="1:11" ht="14.4" customHeight="1" x14ac:dyDescent="0.3">
      <c r="A57" s="695" t="s">
        <v>510</v>
      </c>
      <c r="B57" s="696" t="s">
        <v>511</v>
      </c>
      <c r="C57" s="699" t="s">
        <v>525</v>
      </c>
      <c r="D57" s="720" t="s">
        <v>795</v>
      </c>
      <c r="E57" s="699" t="s">
        <v>1425</v>
      </c>
      <c r="F57" s="720" t="s">
        <v>1426</v>
      </c>
      <c r="G57" s="699" t="s">
        <v>1379</v>
      </c>
      <c r="H57" s="699" t="s">
        <v>1380</v>
      </c>
      <c r="I57" s="711">
        <v>1.84</v>
      </c>
      <c r="J57" s="711">
        <v>10</v>
      </c>
      <c r="K57" s="712">
        <v>18.399999999999999</v>
      </c>
    </row>
    <row r="58" spans="1:11" ht="14.4" customHeight="1" x14ac:dyDescent="0.3">
      <c r="A58" s="695" t="s">
        <v>510</v>
      </c>
      <c r="B58" s="696" t="s">
        <v>511</v>
      </c>
      <c r="C58" s="699" t="s">
        <v>525</v>
      </c>
      <c r="D58" s="720" t="s">
        <v>795</v>
      </c>
      <c r="E58" s="699" t="s">
        <v>1425</v>
      </c>
      <c r="F58" s="720" t="s">
        <v>1426</v>
      </c>
      <c r="G58" s="699" t="s">
        <v>1381</v>
      </c>
      <c r="H58" s="699" t="s">
        <v>1382</v>
      </c>
      <c r="I58" s="711">
        <v>2.39</v>
      </c>
      <c r="J58" s="711">
        <v>10</v>
      </c>
      <c r="K58" s="712">
        <v>23.9</v>
      </c>
    </row>
    <row r="59" spans="1:11" ht="14.4" customHeight="1" x14ac:dyDescent="0.3">
      <c r="A59" s="695" t="s">
        <v>510</v>
      </c>
      <c r="B59" s="696" t="s">
        <v>511</v>
      </c>
      <c r="C59" s="699" t="s">
        <v>525</v>
      </c>
      <c r="D59" s="720" t="s">
        <v>795</v>
      </c>
      <c r="E59" s="699" t="s">
        <v>1425</v>
      </c>
      <c r="F59" s="720" t="s">
        <v>1426</v>
      </c>
      <c r="G59" s="699" t="s">
        <v>1293</v>
      </c>
      <c r="H59" s="699" t="s">
        <v>1294</v>
      </c>
      <c r="I59" s="711">
        <v>7.59</v>
      </c>
      <c r="J59" s="711">
        <v>4</v>
      </c>
      <c r="K59" s="712">
        <v>30.36</v>
      </c>
    </row>
    <row r="60" spans="1:11" ht="14.4" customHeight="1" x14ac:dyDescent="0.3">
      <c r="A60" s="695" t="s">
        <v>510</v>
      </c>
      <c r="B60" s="696" t="s">
        <v>511</v>
      </c>
      <c r="C60" s="699" t="s">
        <v>525</v>
      </c>
      <c r="D60" s="720" t="s">
        <v>795</v>
      </c>
      <c r="E60" s="699" t="s">
        <v>1427</v>
      </c>
      <c r="F60" s="720" t="s">
        <v>1428</v>
      </c>
      <c r="G60" s="699" t="s">
        <v>1349</v>
      </c>
      <c r="H60" s="699" t="s">
        <v>1350</v>
      </c>
      <c r="I60" s="711">
        <v>0.41499999999999998</v>
      </c>
      <c r="J60" s="711">
        <v>1300</v>
      </c>
      <c r="K60" s="712">
        <v>543</v>
      </c>
    </row>
    <row r="61" spans="1:11" ht="14.4" customHeight="1" x14ac:dyDescent="0.3">
      <c r="A61" s="695" t="s">
        <v>510</v>
      </c>
      <c r="B61" s="696" t="s">
        <v>511</v>
      </c>
      <c r="C61" s="699" t="s">
        <v>525</v>
      </c>
      <c r="D61" s="720" t="s">
        <v>795</v>
      </c>
      <c r="E61" s="699" t="s">
        <v>1427</v>
      </c>
      <c r="F61" s="720" t="s">
        <v>1428</v>
      </c>
      <c r="G61" s="699" t="s">
        <v>1383</v>
      </c>
      <c r="H61" s="699" t="s">
        <v>1384</v>
      </c>
      <c r="I61" s="711">
        <v>0.57999999999999996</v>
      </c>
      <c r="J61" s="711">
        <v>200</v>
      </c>
      <c r="K61" s="712">
        <v>116</v>
      </c>
    </row>
    <row r="62" spans="1:11" ht="14.4" customHeight="1" x14ac:dyDescent="0.3">
      <c r="A62" s="695" t="s">
        <v>510</v>
      </c>
      <c r="B62" s="696" t="s">
        <v>511</v>
      </c>
      <c r="C62" s="699" t="s">
        <v>525</v>
      </c>
      <c r="D62" s="720" t="s">
        <v>795</v>
      </c>
      <c r="E62" s="699" t="s">
        <v>1427</v>
      </c>
      <c r="F62" s="720" t="s">
        <v>1428</v>
      </c>
      <c r="G62" s="699" t="s">
        <v>1357</v>
      </c>
      <c r="H62" s="699" t="s">
        <v>1358</v>
      </c>
      <c r="I62" s="711">
        <v>8.23</v>
      </c>
      <c r="J62" s="711">
        <v>200</v>
      </c>
      <c r="K62" s="712">
        <v>1646</v>
      </c>
    </row>
    <row r="63" spans="1:11" ht="14.4" customHeight="1" x14ac:dyDescent="0.3">
      <c r="A63" s="695" t="s">
        <v>510</v>
      </c>
      <c r="B63" s="696" t="s">
        <v>511</v>
      </c>
      <c r="C63" s="699" t="s">
        <v>525</v>
      </c>
      <c r="D63" s="720" t="s">
        <v>795</v>
      </c>
      <c r="E63" s="699" t="s">
        <v>1427</v>
      </c>
      <c r="F63" s="720" t="s">
        <v>1428</v>
      </c>
      <c r="G63" s="699" t="s">
        <v>1385</v>
      </c>
      <c r="H63" s="699" t="s">
        <v>1386</v>
      </c>
      <c r="I63" s="711">
        <v>210.54</v>
      </c>
      <c r="J63" s="711">
        <v>2</v>
      </c>
      <c r="K63" s="712">
        <v>421.08</v>
      </c>
    </row>
    <row r="64" spans="1:11" ht="14.4" customHeight="1" x14ac:dyDescent="0.3">
      <c r="A64" s="695" t="s">
        <v>510</v>
      </c>
      <c r="B64" s="696" t="s">
        <v>511</v>
      </c>
      <c r="C64" s="699" t="s">
        <v>525</v>
      </c>
      <c r="D64" s="720" t="s">
        <v>795</v>
      </c>
      <c r="E64" s="699" t="s">
        <v>1433</v>
      </c>
      <c r="F64" s="720" t="s">
        <v>1434</v>
      </c>
      <c r="G64" s="699" t="s">
        <v>1387</v>
      </c>
      <c r="H64" s="699" t="s">
        <v>1388</v>
      </c>
      <c r="I64" s="711">
        <v>101.83</v>
      </c>
      <c r="J64" s="711">
        <v>2</v>
      </c>
      <c r="K64" s="712">
        <v>203.66</v>
      </c>
    </row>
    <row r="65" spans="1:11" ht="14.4" customHeight="1" x14ac:dyDescent="0.3">
      <c r="A65" s="695" t="s">
        <v>510</v>
      </c>
      <c r="B65" s="696" t="s">
        <v>511</v>
      </c>
      <c r="C65" s="699" t="s">
        <v>525</v>
      </c>
      <c r="D65" s="720" t="s">
        <v>795</v>
      </c>
      <c r="E65" s="699" t="s">
        <v>1433</v>
      </c>
      <c r="F65" s="720" t="s">
        <v>1434</v>
      </c>
      <c r="G65" s="699" t="s">
        <v>1389</v>
      </c>
      <c r="H65" s="699" t="s">
        <v>1390</v>
      </c>
      <c r="I65" s="711">
        <v>139.38999999999999</v>
      </c>
      <c r="J65" s="711">
        <v>4</v>
      </c>
      <c r="K65" s="712">
        <v>557.57000000000005</v>
      </c>
    </row>
    <row r="66" spans="1:11" ht="14.4" customHeight="1" x14ac:dyDescent="0.3">
      <c r="A66" s="695" t="s">
        <v>510</v>
      </c>
      <c r="B66" s="696" t="s">
        <v>511</v>
      </c>
      <c r="C66" s="699" t="s">
        <v>525</v>
      </c>
      <c r="D66" s="720" t="s">
        <v>795</v>
      </c>
      <c r="E66" s="699" t="s">
        <v>1429</v>
      </c>
      <c r="F66" s="720" t="s">
        <v>1430</v>
      </c>
      <c r="G66" s="699" t="s">
        <v>1327</v>
      </c>
      <c r="H66" s="699" t="s">
        <v>1328</v>
      </c>
      <c r="I66" s="711">
        <v>0.3</v>
      </c>
      <c r="J66" s="711">
        <v>500</v>
      </c>
      <c r="K66" s="712">
        <v>150</v>
      </c>
    </row>
    <row r="67" spans="1:11" ht="14.4" customHeight="1" x14ac:dyDescent="0.3">
      <c r="A67" s="695" t="s">
        <v>510</v>
      </c>
      <c r="B67" s="696" t="s">
        <v>511</v>
      </c>
      <c r="C67" s="699" t="s">
        <v>525</v>
      </c>
      <c r="D67" s="720" t="s">
        <v>795</v>
      </c>
      <c r="E67" s="699" t="s">
        <v>1431</v>
      </c>
      <c r="F67" s="720" t="s">
        <v>1432</v>
      </c>
      <c r="G67" s="699" t="s">
        <v>1331</v>
      </c>
      <c r="H67" s="699" t="s">
        <v>1332</v>
      </c>
      <c r="I67" s="711">
        <v>1.22</v>
      </c>
      <c r="J67" s="711">
        <v>500</v>
      </c>
      <c r="K67" s="712">
        <v>610</v>
      </c>
    </row>
    <row r="68" spans="1:11" ht="14.4" customHeight="1" x14ac:dyDescent="0.3">
      <c r="A68" s="695" t="s">
        <v>510</v>
      </c>
      <c r="B68" s="696" t="s">
        <v>511</v>
      </c>
      <c r="C68" s="699" t="s">
        <v>525</v>
      </c>
      <c r="D68" s="720" t="s">
        <v>795</v>
      </c>
      <c r="E68" s="699" t="s">
        <v>1431</v>
      </c>
      <c r="F68" s="720" t="s">
        <v>1432</v>
      </c>
      <c r="G68" s="699" t="s">
        <v>1371</v>
      </c>
      <c r="H68" s="699" t="s">
        <v>1372</v>
      </c>
      <c r="I68" s="711">
        <v>0.77500000000000002</v>
      </c>
      <c r="J68" s="711">
        <v>800</v>
      </c>
      <c r="K68" s="712">
        <v>619</v>
      </c>
    </row>
    <row r="69" spans="1:11" ht="14.4" customHeight="1" x14ac:dyDescent="0.3">
      <c r="A69" s="695" t="s">
        <v>510</v>
      </c>
      <c r="B69" s="696" t="s">
        <v>511</v>
      </c>
      <c r="C69" s="699" t="s">
        <v>525</v>
      </c>
      <c r="D69" s="720" t="s">
        <v>795</v>
      </c>
      <c r="E69" s="699" t="s">
        <v>1431</v>
      </c>
      <c r="F69" s="720" t="s">
        <v>1432</v>
      </c>
      <c r="G69" s="699" t="s">
        <v>1333</v>
      </c>
      <c r="H69" s="699" t="s">
        <v>1334</v>
      </c>
      <c r="I69" s="711">
        <v>0.77500000000000002</v>
      </c>
      <c r="J69" s="711">
        <v>800</v>
      </c>
      <c r="K69" s="712">
        <v>619</v>
      </c>
    </row>
    <row r="70" spans="1:11" ht="14.4" customHeight="1" x14ac:dyDescent="0.3">
      <c r="A70" s="695" t="s">
        <v>510</v>
      </c>
      <c r="B70" s="696" t="s">
        <v>511</v>
      </c>
      <c r="C70" s="699" t="s">
        <v>525</v>
      </c>
      <c r="D70" s="720" t="s">
        <v>795</v>
      </c>
      <c r="E70" s="699" t="s">
        <v>1431</v>
      </c>
      <c r="F70" s="720" t="s">
        <v>1432</v>
      </c>
      <c r="G70" s="699" t="s">
        <v>1335</v>
      </c>
      <c r="H70" s="699" t="s">
        <v>1336</v>
      </c>
      <c r="I70" s="711">
        <v>0.71</v>
      </c>
      <c r="J70" s="711">
        <v>600</v>
      </c>
      <c r="K70" s="712">
        <v>426</v>
      </c>
    </row>
    <row r="71" spans="1:11" ht="14.4" customHeight="1" x14ac:dyDescent="0.3">
      <c r="A71" s="695" t="s">
        <v>510</v>
      </c>
      <c r="B71" s="696" t="s">
        <v>511</v>
      </c>
      <c r="C71" s="699" t="s">
        <v>525</v>
      </c>
      <c r="D71" s="720" t="s">
        <v>795</v>
      </c>
      <c r="E71" s="699" t="s">
        <v>1431</v>
      </c>
      <c r="F71" s="720" t="s">
        <v>1432</v>
      </c>
      <c r="G71" s="699" t="s">
        <v>1375</v>
      </c>
      <c r="H71" s="699" t="s">
        <v>1376</v>
      </c>
      <c r="I71" s="711">
        <v>0.71</v>
      </c>
      <c r="J71" s="711">
        <v>720</v>
      </c>
      <c r="K71" s="712">
        <v>511.2</v>
      </c>
    </row>
    <row r="72" spans="1:11" ht="14.4" customHeight="1" x14ac:dyDescent="0.3">
      <c r="A72" s="695" t="s">
        <v>510</v>
      </c>
      <c r="B72" s="696" t="s">
        <v>511</v>
      </c>
      <c r="C72" s="699" t="s">
        <v>525</v>
      </c>
      <c r="D72" s="720" t="s">
        <v>795</v>
      </c>
      <c r="E72" s="699" t="s">
        <v>1431</v>
      </c>
      <c r="F72" s="720" t="s">
        <v>1432</v>
      </c>
      <c r="G72" s="699" t="s">
        <v>1377</v>
      </c>
      <c r="H72" s="699" t="s">
        <v>1378</v>
      </c>
      <c r="I72" s="711">
        <v>0.71</v>
      </c>
      <c r="J72" s="711">
        <v>600</v>
      </c>
      <c r="K72" s="712">
        <v>426</v>
      </c>
    </row>
    <row r="73" spans="1:11" ht="14.4" customHeight="1" x14ac:dyDescent="0.3">
      <c r="A73" s="695" t="s">
        <v>510</v>
      </c>
      <c r="B73" s="696" t="s">
        <v>511</v>
      </c>
      <c r="C73" s="699" t="s">
        <v>525</v>
      </c>
      <c r="D73" s="720" t="s">
        <v>795</v>
      </c>
      <c r="E73" s="699" t="s">
        <v>1431</v>
      </c>
      <c r="F73" s="720" t="s">
        <v>1432</v>
      </c>
      <c r="G73" s="699" t="s">
        <v>1337</v>
      </c>
      <c r="H73" s="699" t="s">
        <v>1338</v>
      </c>
      <c r="I73" s="711">
        <v>0.71</v>
      </c>
      <c r="J73" s="711">
        <v>600</v>
      </c>
      <c r="K73" s="712">
        <v>426</v>
      </c>
    </row>
    <row r="74" spans="1:11" ht="14.4" customHeight="1" x14ac:dyDescent="0.3">
      <c r="A74" s="695" t="s">
        <v>510</v>
      </c>
      <c r="B74" s="696" t="s">
        <v>511</v>
      </c>
      <c r="C74" s="699" t="s">
        <v>525</v>
      </c>
      <c r="D74" s="720" t="s">
        <v>795</v>
      </c>
      <c r="E74" s="699" t="s">
        <v>1435</v>
      </c>
      <c r="F74" s="720" t="s">
        <v>1436</v>
      </c>
      <c r="G74" s="699" t="s">
        <v>1391</v>
      </c>
      <c r="H74" s="699" t="s">
        <v>1392</v>
      </c>
      <c r="I74" s="711">
        <v>155.76359751553557</v>
      </c>
      <c r="J74" s="711">
        <v>3</v>
      </c>
      <c r="K74" s="712">
        <v>467.29079254660672</v>
      </c>
    </row>
    <row r="75" spans="1:11" ht="14.4" customHeight="1" x14ac:dyDescent="0.3">
      <c r="A75" s="695" t="s">
        <v>510</v>
      </c>
      <c r="B75" s="696" t="s">
        <v>511</v>
      </c>
      <c r="C75" s="699" t="s">
        <v>525</v>
      </c>
      <c r="D75" s="720" t="s">
        <v>795</v>
      </c>
      <c r="E75" s="699" t="s">
        <v>1435</v>
      </c>
      <c r="F75" s="720" t="s">
        <v>1436</v>
      </c>
      <c r="G75" s="699" t="s">
        <v>1393</v>
      </c>
      <c r="H75" s="699" t="s">
        <v>1394</v>
      </c>
      <c r="I75" s="711">
        <v>98.01</v>
      </c>
      <c r="J75" s="711">
        <v>1</v>
      </c>
      <c r="K75" s="712">
        <v>98.01</v>
      </c>
    </row>
    <row r="76" spans="1:11" ht="14.4" customHeight="1" x14ac:dyDescent="0.3">
      <c r="A76" s="695" t="s">
        <v>510</v>
      </c>
      <c r="B76" s="696" t="s">
        <v>511</v>
      </c>
      <c r="C76" s="699" t="s">
        <v>528</v>
      </c>
      <c r="D76" s="720" t="s">
        <v>796</v>
      </c>
      <c r="E76" s="699" t="s">
        <v>1425</v>
      </c>
      <c r="F76" s="720" t="s">
        <v>1426</v>
      </c>
      <c r="G76" s="699" t="s">
        <v>1287</v>
      </c>
      <c r="H76" s="699" t="s">
        <v>1288</v>
      </c>
      <c r="I76" s="711">
        <v>260.3</v>
      </c>
      <c r="J76" s="711">
        <v>4</v>
      </c>
      <c r="K76" s="712">
        <v>1041.2</v>
      </c>
    </row>
    <row r="77" spans="1:11" ht="14.4" customHeight="1" x14ac:dyDescent="0.3">
      <c r="A77" s="695" t="s">
        <v>510</v>
      </c>
      <c r="B77" s="696" t="s">
        <v>511</v>
      </c>
      <c r="C77" s="699" t="s">
        <v>528</v>
      </c>
      <c r="D77" s="720" t="s">
        <v>796</v>
      </c>
      <c r="E77" s="699" t="s">
        <v>1425</v>
      </c>
      <c r="F77" s="720" t="s">
        <v>1426</v>
      </c>
      <c r="G77" s="699" t="s">
        <v>1291</v>
      </c>
      <c r="H77" s="699" t="s">
        <v>1292</v>
      </c>
      <c r="I77" s="711">
        <v>124.44</v>
      </c>
      <c r="J77" s="711">
        <v>10</v>
      </c>
      <c r="K77" s="712">
        <v>1244.4000000000001</v>
      </c>
    </row>
    <row r="78" spans="1:11" ht="14.4" customHeight="1" x14ac:dyDescent="0.3">
      <c r="A78" s="695" t="s">
        <v>510</v>
      </c>
      <c r="B78" s="696" t="s">
        <v>511</v>
      </c>
      <c r="C78" s="699" t="s">
        <v>528</v>
      </c>
      <c r="D78" s="720" t="s">
        <v>796</v>
      </c>
      <c r="E78" s="699" t="s">
        <v>1425</v>
      </c>
      <c r="F78" s="720" t="s">
        <v>1426</v>
      </c>
      <c r="G78" s="699" t="s">
        <v>1339</v>
      </c>
      <c r="H78" s="699" t="s">
        <v>1340</v>
      </c>
      <c r="I78" s="711">
        <v>8.5766666666666662</v>
      </c>
      <c r="J78" s="711">
        <v>96</v>
      </c>
      <c r="K78" s="712">
        <v>823.31999999999994</v>
      </c>
    </row>
    <row r="79" spans="1:11" ht="14.4" customHeight="1" x14ac:dyDescent="0.3">
      <c r="A79" s="695" t="s">
        <v>510</v>
      </c>
      <c r="B79" s="696" t="s">
        <v>511</v>
      </c>
      <c r="C79" s="699" t="s">
        <v>528</v>
      </c>
      <c r="D79" s="720" t="s">
        <v>796</v>
      </c>
      <c r="E79" s="699" t="s">
        <v>1425</v>
      </c>
      <c r="F79" s="720" t="s">
        <v>1426</v>
      </c>
      <c r="G79" s="699" t="s">
        <v>1341</v>
      </c>
      <c r="H79" s="699" t="s">
        <v>1342</v>
      </c>
      <c r="I79" s="711">
        <v>28.1</v>
      </c>
      <c r="J79" s="711">
        <v>10</v>
      </c>
      <c r="K79" s="712">
        <v>281</v>
      </c>
    </row>
    <row r="80" spans="1:11" ht="14.4" customHeight="1" x14ac:dyDescent="0.3">
      <c r="A80" s="695" t="s">
        <v>510</v>
      </c>
      <c r="B80" s="696" t="s">
        <v>511</v>
      </c>
      <c r="C80" s="699" t="s">
        <v>528</v>
      </c>
      <c r="D80" s="720" t="s">
        <v>796</v>
      </c>
      <c r="E80" s="699" t="s">
        <v>1425</v>
      </c>
      <c r="F80" s="720" t="s">
        <v>1426</v>
      </c>
      <c r="G80" s="699" t="s">
        <v>1343</v>
      </c>
      <c r="H80" s="699" t="s">
        <v>1344</v>
      </c>
      <c r="I80" s="711">
        <v>0.31</v>
      </c>
      <c r="J80" s="711">
        <v>100</v>
      </c>
      <c r="K80" s="712">
        <v>31</v>
      </c>
    </row>
    <row r="81" spans="1:11" ht="14.4" customHeight="1" x14ac:dyDescent="0.3">
      <c r="A81" s="695" t="s">
        <v>510</v>
      </c>
      <c r="B81" s="696" t="s">
        <v>511</v>
      </c>
      <c r="C81" s="699" t="s">
        <v>528</v>
      </c>
      <c r="D81" s="720" t="s">
        <v>796</v>
      </c>
      <c r="E81" s="699" t="s">
        <v>1425</v>
      </c>
      <c r="F81" s="720" t="s">
        <v>1426</v>
      </c>
      <c r="G81" s="699" t="s">
        <v>1345</v>
      </c>
      <c r="H81" s="699" t="s">
        <v>1346</v>
      </c>
      <c r="I81" s="711">
        <v>11.74</v>
      </c>
      <c r="J81" s="711">
        <v>3</v>
      </c>
      <c r="K81" s="712">
        <v>35.22</v>
      </c>
    </row>
    <row r="82" spans="1:11" ht="14.4" customHeight="1" x14ac:dyDescent="0.3">
      <c r="A82" s="695" t="s">
        <v>510</v>
      </c>
      <c r="B82" s="696" t="s">
        <v>511</v>
      </c>
      <c r="C82" s="699" t="s">
        <v>528</v>
      </c>
      <c r="D82" s="720" t="s">
        <v>796</v>
      </c>
      <c r="E82" s="699" t="s">
        <v>1425</v>
      </c>
      <c r="F82" s="720" t="s">
        <v>1426</v>
      </c>
      <c r="G82" s="699" t="s">
        <v>1295</v>
      </c>
      <c r="H82" s="699" t="s">
        <v>1296</v>
      </c>
      <c r="I82" s="711">
        <v>7.1</v>
      </c>
      <c r="J82" s="711">
        <v>6</v>
      </c>
      <c r="K82" s="712">
        <v>42.57</v>
      </c>
    </row>
    <row r="83" spans="1:11" ht="14.4" customHeight="1" x14ac:dyDescent="0.3">
      <c r="A83" s="695" t="s">
        <v>510</v>
      </c>
      <c r="B83" s="696" t="s">
        <v>511</v>
      </c>
      <c r="C83" s="699" t="s">
        <v>528</v>
      </c>
      <c r="D83" s="720" t="s">
        <v>796</v>
      </c>
      <c r="E83" s="699" t="s">
        <v>1425</v>
      </c>
      <c r="F83" s="720" t="s">
        <v>1426</v>
      </c>
      <c r="G83" s="699" t="s">
        <v>1299</v>
      </c>
      <c r="H83" s="699" t="s">
        <v>1300</v>
      </c>
      <c r="I83" s="711">
        <v>5.92</v>
      </c>
      <c r="J83" s="711">
        <v>6</v>
      </c>
      <c r="K83" s="712">
        <v>35.54</v>
      </c>
    </row>
    <row r="84" spans="1:11" ht="14.4" customHeight="1" x14ac:dyDescent="0.3">
      <c r="A84" s="695" t="s">
        <v>510</v>
      </c>
      <c r="B84" s="696" t="s">
        <v>511</v>
      </c>
      <c r="C84" s="699" t="s">
        <v>528</v>
      </c>
      <c r="D84" s="720" t="s">
        <v>796</v>
      </c>
      <c r="E84" s="699" t="s">
        <v>1425</v>
      </c>
      <c r="F84" s="720" t="s">
        <v>1426</v>
      </c>
      <c r="G84" s="699" t="s">
        <v>1301</v>
      </c>
      <c r="H84" s="699" t="s">
        <v>1302</v>
      </c>
      <c r="I84" s="711">
        <v>2.5499999999999998</v>
      </c>
      <c r="J84" s="711">
        <v>27</v>
      </c>
      <c r="K84" s="712">
        <v>68.72</v>
      </c>
    </row>
    <row r="85" spans="1:11" ht="14.4" customHeight="1" x14ac:dyDescent="0.3">
      <c r="A85" s="695" t="s">
        <v>510</v>
      </c>
      <c r="B85" s="696" t="s">
        <v>511</v>
      </c>
      <c r="C85" s="699" t="s">
        <v>528</v>
      </c>
      <c r="D85" s="720" t="s">
        <v>796</v>
      </c>
      <c r="E85" s="699" t="s">
        <v>1427</v>
      </c>
      <c r="F85" s="720" t="s">
        <v>1428</v>
      </c>
      <c r="G85" s="699" t="s">
        <v>1395</v>
      </c>
      <c r="H85" s="699" t="s">
        <v>1396</v>
      </c>
      <c r="I85" s="711">
        <v>15.92</v>
      </c>
      <c r="J85" s="711">
        <v>400</v>
      </c>
      <c r="K85" s="712">
        <v>6368</v>
      </c>
    </row>
    <row r="86" spans="1:11" ht="14.4" customHeight="1" x14ac:dyDescent="0.3">
      <c r="A86" s="695" t="s">
        <v>510</v>
      </c>
      <c r="B86" s="696" t="s">
        <v>511</v>
      </c>
      <c r="C86" s="699" t="s">
        <v>528</v>
      </c>
      <c r="D86" s="720" t="s">
        <v>796</v>
      </c>
      <c r="E86" s="699" t="s">
        <v>1427</v>
      </c>
      <c r="F86" s="720" t="s">
        <v>1428</v>
      </c>
      <c r="G86" s="699" t="s">
        <v>1397</v>
      </c>
      <c r="H86" s="699" t="s">
        <v>1398</v>
      </c>
      <c r="I86" s="711">
        <v>11.14</v>
      </c>
      <c r="J86" s="711">
        <v>300</v>
      </c>
      <c r="K86" s="712">
        <v>3342</v>
      </c>
    </row>
    <row r="87" spans="1:11" ht="14.4" customHeight="1" x14ac:dyDescent="0.3">
      <c r="A87" s="695" t="s">
        <v>510</v>
      </c>
      <c r="B87" s="696" t="s">
        <v>511</v>
      </c>
      <c r="C87" s="699" t="s">
        <v>528</v>
      </c>
      <c r="D87" s="720" t="s">
        <v>796</v>
      </c>
      <c r="E87" s="699" t="s">
        <v>1427</v>
      </c>
      <c r="F87" s="720" t="s">
        <v>1428</v>
      </c>
      <c r="G87" s="699" t="s">
        <v>1399</v>
      </c>
      <c r="H87" s="699" t="s">
        <v>1400</v>
      </c>
      <c r="I87" s="711">
        <v>0.93</v>
      </c>
      <c r="J87" s="711">
        <v>1500</v>
      </c>
      <c r="K87" s="712">
        <v>1395</v>
      </c>
    </row>
    <row r="88" spans="1:11" ht="14.4" customHeight="1" x14ac:dyDescent="0.3">
      <c r="A88" s="695" t="s">
        <v>510</v>
      </c>
      <c r="B88" s="696" t="s">
        <v>511</v>
      </c>
      <c r="C88" s="699" t="s">
        <v>528</v>
      </c>
      <c r="D88" s="720" t="s">
        <v>796</v>
      </c>
      <c r="E88" s="699" t="s">
        <v>1427</v>
      </c>
      <c r="F88" s="720" t="s">
        <v>1428</v>
      </c>
      <c r="G88" s="699" t="s">
        <v>1401</v>
      </c>
      <c r="H88" s="699" t="s">
        <v>1402</v>
      </c>
      <c r="I88" s="711">
        <v>1.44</v>
      </c>
      <c r="J88" s="711">
        <v>1000</v>
      </c>
      <c r="K88" s="712">
        <v>1440</v>
      </c>
    </row>
    <row r="89" spans="1:11" ht="14.4" customHeight="1" x14ac:dyDescent="0.3">
      <c r="A89" s="695" t="s">
        <v>510</v>
      </c>
      <c r="B89" s="696" t="s">
        <v>511</v>
      </c>
      <c r="C89" s="699" t="s">
        <v>528</v>
      </c>
      <c r="D89" s="720" t="s">
        <v>796</v>
      </c>
      <c r="E89" s="699" t="s">
        <v>1427</v>
      </c>
      <c r="F89" s="720" t="s">
        <v>1428</v>
      </c>
      <c r="G89" s="699" t="s">
        <v>1349</v>
      </c>
      <c r="H89" s="699" t="s">
        <v>1350</v>
      </c>
      <c r="I89" s="711">
        <v>0.42</v>
      </c>
      <c r="J89" s="711">
        <v>1000</v>
      </c>
      <c r="K89" s="712">
        <v>420</v>
      </c>
    </row>
    <row r="90" spans="1:11" ht="14.4" customHeight="1" x14ac:dyDescent="0.3">
      <c r="A90" s="695" t="s">
        <v>510</v>
      </c>
      <c r="B90" s="696" t="s">
        <v>511</v>
      </c>
      <c r="C90" s="699" t="s">
        <v>528</v>
      </c>
      <c r="D90" s="720" t="s">
        <v>796</v>
      </c>
      <c r="E90" s="699" t="s">
        <v>1427</v>
      </c>
      <c r="F90" s="720" t="s">
        <v>1428</v>
      </c>
      <c r="G90" s="699" t="s">
        <v>1403</v>
      </c>
      <c r="H90" s="699" t="s">
        <v>1404</v>
      </c>
      <c r="I90" s="711">
        <v>888.17499999999995</v>
      </c>
      <c r="J90" s="711">
        <v>100</v>
      </c>
      <c r="K90" s="712">
        <v>87015.75</v>
      </c>
    </row>
    <row r="91" spans="1:11" ht="14.4" customHeight="1" x14ac:dyDescent="0.3">
      <c r="A91" s="695" t="s">
        <v>510</v>
      </c>
      <c r="B91" s="696" t="s">
        <v>511</v>
      </c>
      <c r="C91" s="699" t="s">
        <v>528</v>
      </c>
      <c r="D91" s="720" t="s">
        <v>796</v>
      </c>
      <c r="E91" s="699" t="s">
        <v>1427</v>
      </c>
      <c r="F91" s="720" t="s">
        <v>1428</v>
      </c>
      <c r="G91" s="699" t="s">
        <v>1405</v>
      </c>
      <c r="H91" s="699" t="s">
        <v>1406</v>
      </c>
      <c r="I91" s="711">
        <v>1694</v>
      </c>
      <c r="J91" s="711">
        <v>68</v>
      </c>
      <c r="K91" s="712">
        <v>115192</v>
      </c>
    </row>
    <row r="92" spans="1:11" ht="14.4" customHeight="1" x14ac:dyDescent="0.3">
      <c r="A92" s="695" t="s">
        <v>510</v>
      </c>
      <c r="B92" s="696" t="s">
        <v>511</v>
      </c>
      <c r="C92" s="699" t="s">
        <v>528</v>
      </c>
      <c r="D92" s="720" t="s">
        <v>796</v>
      </c>
      <c r="E92" s="699" t="s">
        <v>1427</v>
      </c>
      <c r="F92" s="720" t="s">
        <v>1428</v>
      </c>
      <c r="G92" s="699" t="s">
        <v>1407</v>
      </c>
      <c r="H92" s="699" t="s">
        <v>1408</v>
      </c>
      <c r="I92" s="711">
        <v>2.1749999999999998</v>
      </c>
      <c r="J92" s="711">
        <v>400</v>
      </c>
      <c r="K92" s="712">
        <v>869</v>
      </c>
    </row>
    <row r="93" spans="1:11" ht="14.4" customHeight="1" x14ac:dyDescent="0.3">
      <c r="A93" s="695" t="s">
        <v>510</v>
      </c>
      <c r="B93" s="696" t="s">
        <v>511</v>
      </c>
      <c r="C93" s="699" t="s">
        <v>528</v>
      </c>
      <c r="D93" s="720" t="s">
        <v>796</v>
      </c>
      <c r="E93" s="699" t="s">
        <v>1427</v>
      </c>
      <c r="F93" s="720" t="s">
        <v>1428</v>
      </c>
      <c r="G93" s="699" t="s">
        <v>1355</v>
      </c>
      <c r="H93" s="699" t="s">
        <v>1356</v>
      </c>
      <c r="I93" s="711">
        <v>5.13</v>
      </c>
      <c r="J93" s="711">
        <v>1900</v>
      </c>
      <c r="K93" s="712">
        <v>9747</v>
      </c>
    </row>
    <row r="94" spans="1:11" ht="14.4" customHeight="1" x14ac:dyDescent="0.3">
      <c r="A94" s="695" t="s">
        <v>510</v>
      </c>
      <c r="B94" s="696" t="s">
        <v>511</v>
      </c>
      <c r="C94" s="699" t="s">
        <v>528</v>
      </c>
      <c r="D94" s="720" t="s">
        <v>796</v>
      </c>
      <c r="E94" s="699" t="s">
        <v>1427</v>
      </c>
      <c r="F94" s="720" t="s">
        <v>1428</v>
      </c>
      <c r="G94" s="699" t="s">
        <v>1409</v>
      </c>
      <c r="H94" s="699" t="s">
        <v>1410</v>
      </c>
      <c r="I94" s="711">
        <v>7.95</v>
      </c>
      <c r="J94" s="711">
        <v>1600</v>
      </c>
      <c r="K94" s="712">
        <v>12720</v>
      </c>
    </row>
    <row r="95" spans="1:11" ht="14.4" customHeight="1" x14ac:dyDescent="0.3">
      <c r="A95" s="695" t="s">
        <v>510</v>
      </c>
      <c r="B95" s="696" t="s">
        <v>511</v>
      </c>
      <c r="C95" s="699" t="s">
        <v>528</v>
      </c>
      <c r="D95" s="720" t="s">
        <v>796</v>
      </c>
      <c r="E95" s="699" t="s">
        <v>1427</v>
      </c>
      <c r="F95" s="720" t="s">
        <v>1428</v>
      </c>
      <c r="G95" s="699" t="s">
        <v>1357</v>
      </c>
      <c r="H95" s="699" t="s">
        <v>1358</v>
      </c>
      <c r="I95" s="711">
        <v>8.23</v>
      </c>
      <c r="J95" s="711">
        <v>1400</v>
      </c>
      <c r="K95" s="712">
        <v>11518.400000000001</v>
      </c>
    </row>
    <row r="96" spans="1:11" ht="14.4" customHeight="1" x14ac:dyDescent="0.3">
      <c r="A96" s="695" t="s">
        <v>510</v>
      </c>
      <c r="B96" s="696" t="s">
        <v>511</v>
      </c>
      <c r="C96" s="699" t="s">
        <v>528</v>
      </c>
      <c r="D96" s="720" t="s">
        <v>796</v>
      </c>
      <c r="E96" s="699" t="s">
        <v>1427</v>
      </c>
      <c r="F96" s="720" t="s">
        <v>1428</v>
      </c>
      <c r="G96" s="699" t="s">
        <v>1359</v>
      </c>
      <c r="H96" s="699" t="s">
        <v>1360</v>
      </c>
      <c r="I96" s="711">
        <v>17.98</v>
      </c>
      <c r="J96" s="711">
        <v>700</v>
      </c>
      <c r="K96" s="712">
        <v>12586</v>
      </c>
    </row>
    <row r="97" spans="1:11" ht="14.4" customHeight="1" x14ac:dyDescent="0.3">
      <c r="A97" s="695" t="s">
        <v>510</v>
      </c>
      <c r="B97" s="696" t="s">
        <v>511</v>
      </c>
      <c r="C97" s="699" t="s">
        <v>528</v>
      </c>
      <c r="D97" s="720" t="s">
        <v>796</v>
      </c>
      <c r="E97" s="699" t="s">
        <v>1427</v>
      </c>
      <c r="F97" s="720" t="s">
        <v>1428</v>
      </c>
      <c r="G97" s="699" t="s">
        <v>1411</v>
      </c>
      <c r="H97" s="699" t="s">
        <v>1412</v>
      </c>
      <c r="I97" s="711">
        <v>17.98</v>
      </c>
      <c r="J97" s="711">
        <v>1000</v>
      </c>
      <c r="K97" s="712">
        <v>17980</v>
      </c>
    </row>
    <row r="98" spans="1:11" ht="14.4" customHeight="1" x14ac:dyDescent="0.3">
      <c r="A98" s="695" t="s">
        <v>510</v>
      </c>
      <c r="B98" s="696" t="s">
        <v>511</v>
      </c>
      <c r="C98" s="699" t="s">
        <v>528</v>
      </c>
      <c r="D98" s="720" t="s">
        <v>796</v>
      </c>
      <c r="E98" s="699" t="s">
        <v>1427</v>
      </c>
      <c r="F98" s="720" t="s">
        <v>1428</v>
      </c>
      <c r="G98" s="699" t="s">
        <v>1413</v>
      </c>
      <c r="H98" s="699" t="s">
        <v>1414</v>
      </c>
      <c r="I98" s="711">
        <v>25.01</v>
      </c>
      <c r="J98" s="711">
        <v>750</v>
      </c>
      <c r="K98" s="712">
        <v>18755</v>
      </c>
    </row>
    <row r="99" spans="1:11" ht="14.4" customHeight="1" x14ac:dyDescent="0.3">
      <c r="A99" s="695" t="s">
        <v>510</v>
      </c>
      <c r="B99" s="696" t="s">
        <v>511</v>
      </c>
      <c r="C99" s="699" t="s">
        <v>528</v>
      </c>
      <c r="D99" s="720" t="s">
        <v>796</v>
      </c>
      <c r="E99" s="699" t="s">
        <v>1427</v>
      </c>
      <c r="F99" s="720" t="s">
        <v>1428</v>
      </c>
      <c r="G99" s="699" t="s">
        <v>1321</v>
      </c>
      <c r="H99" s="699" t="s">
        <v>1322</v>
      </c>
      <c r="I99" s="711">
        <v>0.47249999999999998</v>
      </c>
      <c r="J99" s="711">
        <v>5000</v>
      </c>
      <c r="K99" s="712">
        <v>2360</v>
      </c>
    </row>
    <row r="100" spans="1:11" ht="14.4" customHeight="1" x14ac:dyDescent="0.3">
      <c r="A100" s="695" t="s">
        <v>510</v>
      </c>
      <c r="B100" s="696" t="s">
        <v>511</v>
      </c>
      <c r="C100" s="699" t="s">
        <v>528</v>
      </c>
      <c r="D100" s="720" t="s">
        <v>796</v>
      </c>
      <c r="E100" s="699" t="s">
        <v>1427</v>
      </c>
      <c r="F100" s="720" t="s">
        <v>1428</v>
      </c>
      <c r="G100" s="699" t="s">
        <v>1415</v>
      </c>
      <c r="H100" s="699" t="s">
        <v>1416</v>
      </c>
      <c r="I100" s="711">
        <v>49.97</v>
      </c>
      <c r="J100" s="711">
        <v>10</v>
      </c>
      <c r="K100" s="712">
        <v>499.7</v>
      </c>
    </row>
    <row r="101" spans="1:11" ht="14.4" customHeight="1" x14ac:dyDescent="0.3">
      <c r="A101" s="695" t="s">
        <v>510</v>
      </c>
      <c r="B101" s="696" t="s">
        <v>511</v>
      </c>
      <c r="C101" s="699" t="s">
        <v>528</v>
      </c>
      <c r="D101" s="720" t="s">
        <v>796</v>
      </c>
      <c r="E101" s="699" t="s">
        <v>1427</v>
      </c>
      <c r="F101" s="720" t="s">
        <v>1428</v>
      </c>
      <c r="G101" s="699" t="s">
        <v>1323</v>
      </c>
      <c r="H101" s="699" t="s">
        <v>1324</v>
      </c>
      <c r="I101" s="711">
        <v>9.1999999999999993</v>
      </c>
      <c r="J101" s="711">
        <v>1500</v>
      </c>
      <c r="K101" s="712">
        <v>13800</v>
      </c>
    </row>
    <row r="102" spans="1:11" ht="14.4" customHeight="1" x14ac:dyDescent="0.3">
      <c r="A102" s="695" t="s">
        <v>510</v>
      </c>
      <c r="B102" s="696" t="s">
        <v>511</v>
      </c>
      <c r="C102" s="699" t="s">
        <v>528</v>
      </c>
      <c r="D102" s="720" t="s">
        <v>796</v>
      </c>
      <c r="E102" s="699" t="s">
        <v>1427</v>
      </c>
      <c r="F102" s="720" t="s">
        <v>1428</v>
      </c>
      <c r="G102" s="699" t="s">
        <v>1417</v>
      </c>
      <c r="H102" s="699" t="s">
        <v>1418</v>
      </c>
      <c r="I102" s="711">
        <v>172.5</v>
      </c>
      <c r="J102" s="711">
        <v>1</v>
      </c>
      <c r="K102" s="712">
        <v>172.5</v>
      </c>
    </row>
    <row r="103" spans="1:11" ht="14.4" customHeight="1" x14ac:dyDescent="0.3">
      <c r="A103" s="695" t="s">
        <v>510</v>
      </c>
      <c r="B103" s="696" t="s">
        <v>511</v>
      </c>
      <c r="C103" s="699" t="s">
        <v>528</v>
      </c>
      <c r="D103" s="720" t="s">
        <v>796</v>
      </c>
      <c r="E103" s="699" t="s">
        <v>1427</v>
      </c>
      <c r="F103" s="720" t="s">
        <v>1428</v>
      </c>
      <c r="G103" s="699" t="s">
        <v>1419</v>
      </c>
      <c r="H103" s="699" t="s">
        <v>1420</v>
      </c>
      <c r="I103" s="711">
        <v>173.63</v>
      </c>
      <c r="J103" s="711">
        <v>10</v>
      </c>
      <c r="K103" s="712">
        <v>1736.35</v>
      </c>
    </row>
    <row r="104" spans="1:11" ht="14.4" customHeight="1" x14ac:dyDescent="0.3">
      <c r="A104" s="695" t="s">
        <v>510</v>
      </c>
      <c r="B104" s="696" t="s">
        <v>511</v>
      </c>
      <c r="C104" s="699" t="s">
        <v>528</v>
      </c>
      <c r="D104" s="720" t="s">
        <v>796</v>
      </c>
      <c r="E104" s="699" t="s">
        <v>1427</v>
      </c>
      <c r="F104" s="720" t="s">
        <v>1428</v>
      </c>
      <c r="G104" s="699" t="s">
        <v>1421</v>
      </c>
      <c r="H104" s="699" t="s">
        <v>1422</v>
      </c>
      <c r="I104" s="711">
        <v>3194.4</v>
      </c>
      <c r="J104" s="711">
        <v>68</v>
      </c>
      <c r="K104" s="712">
        <v>217219.20000000001</v>
      </c>
    </row>
    <row r="105" spans="1:11" ht="14.4" customHeight="1" x14ac:dyDescent="0.3">
      <c r="A105" s="695" t="s">
        <v>510</v>
      </c>
      <c r="B105" s="696" t="s">
        <v>511</v>
      </c>
      <c r="C105" s="699" t="s">
        <v>528</v>
      </c>
      <c r="D105" s="720" t="s">
        <v>796</v>
      </c>
      <c r="E105" s="699" t="s">
        <v>1429</v>
      </c>
      <c r="F105" s="720" t="s">
        <v>1430</v>
      </c>
      <c r="G105" s="699" t="s">
        <v>1327</v>
      </c>
      <c r="H105" s="699" t="s">
        <v>1328</v>
      </c>
      <c r="I105" s="711">
        <v>0.3</v>
      </c>
      <c r="J105" s="711">
        <v>1200</v>
      </c>
      <c r="K105" s="712">
        <v>360</v>
      </c>
    </row>
    <row r="106" spans="1:11" ht="14.4" customHeight="1" x14ac:dyDescent="0.3">
      <c r="A106" s="695" t="s">
        <v>510</v>
      </c>
      <c r="B106" s="696" t="s">
        <v>511</v>
      </c>
      <c r="C106" s="699" t="s">
        <v>528</v>
      </c>
      <c r="D106" s="720" t="s">
        <v>796</v>
      </c>
      <c r="E106" s="699" t="s">
        <v>1431</v>
      </c>
      <c r="F106" s="720" t="s">
        <v>1432</v>
      </c>
      <c r="G106" s="699" t="s">
        <v>1331</v>
      </c>
      <c r="H106" s="699" t="s">
        <v>1332</v>
      </c>
      <c r="I106" s="711">
        <v>1.22</v>
      </c>
      <c r="J106" s="711">
        <v>3000</v>
      </c>
      <c r="K106" s="712">
        <v>3658.2</v>
      </c>
    </row>
    <row r="107" spans="1:11" ht="14.4" customHeight="1" x14ac:dyDescent="0.3">
      <c r="A107" s="695" t="s">
        <v>510</v>
      </c>
      <c r="B107" s="696" t="s">
        <v>511</v>
      </c>
      <c r="C107" s="699" t="s">
        <v>528</v>
      </c>
      <c r="D107" s="720" t="s">
        <v>796</v>
      </c>
      <c r="E107" s="699" t="s">
        <v>1431</v>
      </c>
      <c r="F107" s="720" t="s">
        <v>1432</v>
      </c>
      <c r="G107" s="699" t="s">
        <v>1423</v>
      </c>
      <c r="H107" s="699" t="s">
        <v>1424</v>
      </c>
      <c r="I107" s="711">
        <v>11.01</v>
      </c>
      <c r="J107" s="711">
        <v>20</v>
      </c>
      <c r="K107" s="712">
        <v>220.2</v>
      </c>
    </row>
    <row r="108" spans="1:11" ht="14.4" customHeight="1" x14ac:dyDescent="0.3">
      <c r="A108" s="695" t="s">
        <v>510</v>
      </c>
      <c r="B108" s="696" t="s">
        <v>511</v>
      </c>
      <c r="C108" s="699" t="s">
        <v>528</v>
      </c>
      <c r="D108" s="720" t="s">
        <v>796</v>
      </c>
      <c r="E108" s="699" t="s">
        <v>1431</v>
      </c>
      <c r="F108" s="720" t="s">
        <v>1432</v>
      </c>
      <c r="G108" s="699" t="s">
        <v>1371</v>
      </c>
      <c r="H108" s="699" t="s">
        <v>1372</v>
      </c>
      <c r="I108" s="711">
        <v>0.77</v>
      </c>
      <c r="J108" s="711">
        <v>2000</v>
      </c>
      <c r="K108" s="712">
        <v>1540</v>
      </c>
    </row>
    <row r="109" spans="1:11" ht="14.4" customHeight="1" x14ac:dyDescent="0.3">
      <c r="A109" s="695" t="s">
        <v>510</v>
      </c>
      <c r="B109" s="696" t="s">
        <v>511</v>
      </c>
      <c r="C109" s="699" t="s">
        <v>528</v>
      </c>
      <c r="D109" s="720" t="s">
        <v>796</v>
      </c>
      <c r="E109" s="699" t="s">
        <v>1431</v>
      </c>
      <c r="F109" s="720" t="s">
        <v>1432</v>
      </c>
      <c r="G109" s="699" t="s">
        <v>1333</v>
      </c>
      <c r="H109" s="699" t="s">
        <v>1334</v>
      </c>
      <c r="I109" s="711">
        <v>0.77</v>
      </c>
      <c r="J109" s="711">
        <v>2000</v>
      </c>
      <c r="K109" s="712">
        <v>1540</v>
      </c>
    </row>
    <row r="110" spans="1:11" ht="14.4" customHeight="1" x14ac:dyDescent="0.3">
      <c r="A110" s="695" t="s">
        <v>510</v>
      </c>
      <c r="B110" s="696" t="s">
        <v>511</v>
      </c>
      <c r="C110" s="699" t="s">
        <v>528</v>
      </c>
      <c r="D110" s="720" t="s">
        <v>796</v>
      </c>
      <c r="E110" s="699" t="s">
        <v>1431</v>
      </c>
      <c r="F110" s="720" t="s">
        <v>1432</v>
      </c>
      <c r="G110" s="699" t="s">
        <v>1373</v>
      </c>
      <c r="H110" s="699" t="s">
        <v>1374</v>
      </c>
      <c r="I110" s="711">
        <v>0.77</v>
      </c>
      <c r="J110" s="711">
        <v>500</v>
      </c>
      <c r="K110" s="712">
        <v>385</v>
      </c>
    </row>
    <row r="111" spans="1:11" ht="14.4" customHeight="1" x14ac:dyDescent="0.3">
      <c r="A111" s="695" t="s">
        <v>510</v>
      </c>
      <c r="B111" s="696" t="s">
        <v>511</v>
      </c>
      <c r="C111" s="699" t="s">
        <v>528</v>
      </c>
      <c r="D111" s="720" t="s">
        <v>796</v>
      </c>
      <c r="E111" s="699" t="s">
        <v>1431</v>
      </c>
      <c r="F111" s="720" t="s">
        <v>1432</v>
      </c>
      <c r="G111" s="699" t="s">
        <v>1335</v>
      </c>
      <c r="H111" s="699" t="s">
        <v>1336</v>
      </c>
      <c r="I111" s="711">
        <v>0.71</v>
      </c>
      <c r="J111" s="711">
        <v>1000</v>
      </c>
      <c r="K111" s="712">
        <v>710</v>
      </c>
    </row>
    <row r="112" spans="1:11" ht="14.4" customHeight="1" x14ac:dyDescent="0.3">
      <c r="A112" s="695" t="s">
        <v>510</v>
      </c>
      <c r="B112" s="696" t="s">
        <v>511</v>
      </c>
      <c r="C112" s="699" t="s">
        <v>528</v>
      </c>
      <c r="D112" s="720" t="s">
        <v>796</v>
      </c>
      <c r="E112" s="699" t="s">
        <v>1431</v>
      </c>
      <c r="F112" s="720" t="s">
        <v>1432</v>
      </c>
      <c r="G112" s="699" t="s">
        <v>1375</v>
      </c>
      <c r="H112" s="699" t="s">
        <v>1376</v>
      </c>
      <c r="I112" s="711">
        <v>0.71</v>
      </c>
      <c r="J112" s="711">
        <v>1080</v>
      </c>
      <c r="K112" s="712">
        <v>766.8</v>
      </c>
    </row>
    <row r="113" spans="1:11" ht="14.4" customHeight="1" x14ac:dyDescent="0.3">
      <c r="A113" s="695" t="s">
        <v>510</v>
      </c>
      <c r="B113" s="696" t="s">
        <v>511</v>
      </c>
      <c r="C113" s="699" t="s">
        <v>528</v>
      </c>
      <c r="D113" s="720" t="s">
        <v>796</v>
      </c>
      <c r="E113" s="699" t="s">
        <v>1431</v>
      </c>
      <c r="F113" s="720" t="s">
        <v>1432</v>
      </c>
      <c r="G113" s="699" t="s">
        <v>1377</v>
      </c>
      <c r="H113" s="699" t="s">
        <v>1378</v>
      </c>
      <c r="I113" s="711">
        <v>0.71</v>
      </c>
      <c r="J113" s="711">
        <v>600</v>
      </c>
      <c r="K113" s="712">
        <v>426</v>
      </c>
    </row>
    <row r="114" spans="1:11" ht="14.4" customHeight="1" thickBot="1" x14ac:dyDescent="0.35">
      <c r="A114" s="703" t="s">
        <v>510</v>
      </c>
      <c r="B114" s="704" t="s">
        <v>511</v>
      </c>
      <c r="C114" s="707" t="s">
        <v>528</v>
      </c>
      <c r="D114" s="721" t="s">
        <v>796</v>
      </c>
      <c r="E114" s="707" t="s">
        <v>1431</v>
      </c>
      <c r="F114" s="721" t="s">
        <v>1432</v>
      </c>
      <c r="G114" s="707" t="s">
        <v>1337</v>
      </c>
      <c r="H114" s="707" t="s">
        <v>1338</v>
      </c>
      <c r="I114" s="713">
        <v>0.71</v>
      </c>
      <c r="J114" s="713">
        <v>1000</v>
      </c>
      <c r="K114" s="714">
        <v>710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8" width="13.109375" hidden="1" customWidth="1"/>
    <col min="9" max="10" width="13.109375" customWidth="1"/>
    <col min="11" max="14" width="13.109375" hidden="1" customWidth="1"/>
    <col min="15" max="15" width="13.109375" customWidth="1"/>
    <col min="16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</row>
    <row r="2" spans="1:35" ht="15" thickBot="1" x14ac:dyDescent="0.35">
      <c r="A2" s="386" t="s">
        <v>322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</row>
    <row r="3" spans="1:35" x14ac:dyDescent="0.3">
      <c r="A3" s="405" t="s">
        <v>275</v>
      </c>
      <c r="B3" s="522" t="s">
        <v>255</v>
      </c>
      <c r="C3" s="388">
        <v>0</v>
      </c>
      <c r="D3" s="389">
        <v>101</v>
      </c>
      <c r="E3" s="389">
        <v>102</v>
      </c>
      <c r="F3" s="408">
        <v>203</v>
      </c>
      <c r="G3" s="408">
        <v>305</v>
      </c>
      <c r="H3" s="408">
        <v>306</v>
      </c>
      <c r="I3" s="408">
        <v>408</v>
      </c>
      <c r="J3" s="408">
        <v>409</v>
      </c>
      <c r="K3" s="408">
        <v>410</v>
      </c>
      <c r="L3" s="408">
        <v>415</v>
      </c>
      <c r="M3" s="408">
        <v>416</v>
      </c>
      <c r="N3" s="408">
        <v>418</v>
      </c>
      <c r="O3" s="408">
        <v>419</v>
      </c>
      <c r="P3" s="408">
        <v>420</v>
      </c>
      <c r="Q3" s="408">
        <v>421</v>
      </c>
      <c r="R3" s="408">
        <v>522</v>
      </c>
      <c r="S3" s="408">
        <v>523</v>
      </c>
      <c r="T3" s="408">
        <v>524</v>
      </c>
      <c r="U3" s="408">
        <v>525</v>
      </c>
      <c r="V3" s="408">
        <v>526</v>
      </c>
      <c r="W3" s="408">
        <v>527</v>
      </c>
      <c r="X3" s="408">
        <v>528</v>
      </c>
      <c r="Y3" s="408">
        <v>629</v>
      </c>
      <c r="Z3" s="408">
        <v>630</v>
      </c>
      <c r="AA3" s="408">
        <v>636</v>
      </c>
      <c r="AB3" s="408">
        <v>637</v>
      </c>
      <c r="AC3" s="408">
        <v>640</v>
      </c>
      <c r="AD3" s="408">
        <v>642</v>
      </c>
      <c r="AE3" s="408">
        <v>743</v>
      </c>
      <c r="AF3" s="389">
        <v>745</v>
      </c>
      <c r="AG3" s="389">
        <v>746</v>
      </c>
      <c r="AH3" s="731">
        <v>930</v>
      </c>
      <c r="AI3" s="746"/>
    </row>
    <row r="4" spans="1:35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259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303</v>
      </c>
      <c r="X4" s="409" t="s">
        <v>312</v>
      </c>
      <c r="Y4" s="409" t="s">
        <v>304</v>
      </c>
      <c r="Z4" s="409" t="s">
        <v>313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409" t="s">
        <v>309</v>
      </c>
      <c r="AF4" s="391" t="s">
        <v>310</v>
      </c>
      <c r="AG4" s="391" t="s">
        <v>311</v>
      </c>
      <c r="AH4" s="732" t="s">
        <v>277</v>
      </c>
      <c r="AI4" s="746"/>
    </row>
    <row r="5" spans="1:35" x14ac:dyDescent="0.3">
      <c r="A5" s="392" t="s">
        <v>260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733"/>
      <c r="AI5" s="746"/>
    </row>
    <row r="6" spans="1:35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35.700000000000003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9.8000000000000007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Data'!J:J,'ON Data'!$D:$D,$A$4,'ON Data'!$E:$E,1),SUMIFS('ON Data'!J:J,'ON Data'!$E:$E,1)/'ON Data'!$D$3),1)</f>
        <v>1</v>
      </c>
      <c r="G6" s="433">
        <f xml:space="preserve">
TRUNC(IF($A$4&lt;=12,SUMIFS('ON Data'!K:K,'ON Data'!$D:$D,$A$4,'ON Data'!$E:$E,1),SUMIFS('ON Data'!K:K,'ON Data'!$E:$E,1)/'ON Data'!$D$3),1)</f>
        <v>6</v>
      </c>
      <c r="H6" s="433">
        <f xml:space="preserve">
TRUNC(IF($A$4&lt;=12,SUMIFS('ON Data'!L:L,'ON Data'!$D:$D,$A$4,'ON Data'!$E:$E,1),SUMIFS('ON Data'!L:L,'ON Data'!$E:$E,1)/'ON Data'!$D$3),1)</f>
        <v>0</v>
      </c>
      <c r="I6" s="433">
        <f xml:space="preserve">
TRUNC(IF($A$4&lt;=12,SUMIFS('ON Data'!M:M,'ON Data'!$D:$D,$A$4,'ON Data'!$E:$E,1),SUMIFS('ON Data'!M:M,'ON Data'!$E:$E,1)/'ON Data'!$D$3),1)</f>
        <v>10</v>
      </c>
      <c r="J6" s="433">
        <f xml:space="preserve">
TRUNC(IF($A$4&lt;=12,SUMIFS('ON Data'!N:N,'ON Data'!$D:$D,$A$4,'ON Data'!$E:$E,1),SUMIFS('ON Data'!N:N,'ON Data'!$E:$E,1)/'ON Data'!$D$3),1)</f>
        <v>2</v>
      </c>
      <c r="K6" s="433">
        <f xml:space="preserve">
TRUNC(IF($A$4&lt;=12,SUMIFS('ON Data'!O:O,'ON Data'!$D:$D,$A$4,'ON Data'!$E:$E,1),SUMIFS('ON Data'!O:O,'ON Data'!$E:$E,1)/'ON Data'!$D$3),1)</f>
        <v>0</v>
      </c>
      <c r="L6" s="433">
        <f xml:space="preserve">
TRUNC(IF($A$4&lt;=12,SUMIFS('ON Data'!P:P,'ON Data'!$D:$D,$A$4,'ON Data'!$E:$E,1),SUMIFS('ON Data'!P:P,'ON Data'!$E:$E,1)/'ON Data'!$D$3),1)</f>
        <v>0</v>
      </c>
      <c r="M6" s="433">
        <f xml:space="preserve">
TRUNC(IF($A$4&lt;=12,SUMIFS('ON Data'!Q:Q,'ON Data'!$D:$D,$A$4,'ON Data'!$E:$E,1),SUMIFS('ON Data'!Q:Q,'ON Data'!$E:$E,1)/'ON Data'!$D$3),1)</f>
        <v>0</v>
      </c>
      <c r="N6" s="433">
        <f xml:space="preserve">
TRUNC(IF($A$4&lt;=12,SUMIFS('ON Data'!R:R,'ON Data'!$D:$D,$A$4,'ON Data'!$E:$E,1),SUMIFS('ON Data'!R:R,'ON Data'!$E:$E,1)/'ON Data'!$D$3),1)</f>
        <v>0</v>
      </c>
      <c r="O6" s="433">
        <f xml:space="preserve">
TRUNC(IF($A$4&lt;=12,SUMIFS('ON Data'!S:S,'ON Data'!$D:$D,$A$4,'ON Data'!$E:$E,1),SUMIFS('ON Data'!S:S,'ON Data'!$E:$E,1)/'ON Data'!$D$3),1)</f>
        <v>1</v>
      </c>
      <c r="P6" s="433">
        <f xml:space="preserve">
TRUNC(IF($A$4&lt;=12,SUMIFS('ON Data'!T:T,'ON Data'!$D:$D,$A$4,'ON Data'!$E:$E,1),SUMIFS('ON Data'!T:T,'ON Data'!$E:$E,1)/'ON Data'!$D$3),1)</f>
        <v>0</v>
      </c>
      <c r="Q6" s="433">
        <f xml:space="preserve">
TRUNC(IF($A$4&lt;=12,SUMIFS('ON Data'!U:U,'ON Data'!$D:$D,$A$4,'ON Data'!$E:$E,1),SUMIFS('ON Data'!U:U,'ON Data'!$E:$E,1)/'ON Data'!$D$3),1)</f>
        <v>0</v>
      </c>
      <c r="R6" s="433">
        <f xml:space="preserve">
TRUNC(IF($A$4&lt;=12,SUMIFS('ON Data'!V:V,'ON Data'!$D:$D,$A$4,'ON Data'!$E:$E,1),SUMIFS('ON Data'!V:V,'ON Data'!$E:$E,1)/'ON Data'!$D$3),1)</f>
        <v>0</v>
      </c>
      <c r="S6" s="433">
        <f xml:space="preserve">
TRUNC(IF($A$4&lt;=12,SUMIFS('ON Data'!W:W,'ON Data'!$D:$D,$A$4,'ON Data'!$E:$E,1),SUMIFS('ON Data'!W:W,'ON Data'!$E:$E,1)/'ON Data'!$D$3),1)</f>
        <v>0</v>
      </c>
      <c r="T6" s="433">
        <f xml:space="preserve">
TRUNC(IF($A$4&lt;=12,SUMIFS('ON Data'!X:X,'ON Data'!$D:$D,$A$4,'ON Data'!$E:$E,1),SUMIFS('ON Data'!X:X,'ON Data'!$E:$E,1)/'ON Data'!$D$3),1)</f>
        <v>0</v>
      </c>
      <c r="U6" s="433">
        <f xml:space="preserve">
TRUNC(IF($A$4&lt;=12,SUMIFS('ON Data'!Y:Y,'ON Data'!$D:$D,$A$4,'ON Data'!$E:$E,1),SUMIFS('ON Data'!Y:Y,'ON Data'!$E:$E,1)/'ON Data'!$D$3),1)</f>
        <v>0</v>
      </c>
      <c r="V6" s="433">
        <f xml:space="preserve">
TRUNC(IF($A$4&lt;=12,SUMIFS('ON Data'!Z:Z,'ON Data'!$D:$D,$A$4,'ON Data'!$E:$E,1),SUMIFS('ON Data'!Z:Z,'ON Data'!$E:$E,1)/'ON Data'!$D$3),1)</f>
        <v>0</v>
      </c>
      <c r="W6" s="433">
        <f xml:space="preserve">
TRUNC(IF($A$4&lt;=12,SUMIFS('ON Data'!AA:AA,'ON Data'!$D:$D,$A$4,'ON Data'!$E:$E,1),SUMIFS('ON Data'!AA:AA,'ON Data'!$E:$E,1)/'ON Data'!$D$3),1)</f>
        <v>0</v>
      </c>
      <c r="X6" s="433">
        <f xml:space="preserve">
TRUNC(IF($A$4&lt;=12,SUMIFS('ON Data'!AB:AB,'ON Data'!$D:$D,$A$4,'ON Data'!$E:$E,1),SUMIFS('ON Data'!AB:AB,'ON Data'!$E:$E,1)/'ON Data'!$D$3),1)</f>
        <v>0</v>
      </c>
      <c r="Y6" s="433">
        <f xml:space="preserve">
TRUNC(IF($A$4&lt;=12,SUMIFS('ON Data'!AC:AC,'ON Data'!$D:$D,$A$4,'ON Data'!$E:$E,1),SUMIFS('ON Data'!AC:AC,'ON Data'!$E:$E,1)/'ON Data'!$D$3),1)</f>
        <v>0</v>
      </c>
      <c r="Z6" s="433">
        <f xml:space="preserve">
TRUNC(IF($A$4&lt;=12,SUMIFS('ON Data'!AD:AD,'ON Data'!$D:$D,$A$4,'ON Data'!$E:$E,1),SUMIFS('ON Data'!AD:AD,'ON Data'!$E:$E,1)/'ON Data'!$D$3),1)</f>
        <v>0</v>
      </c>
      <c r="AA6" s="433">
        <f xml:space="preserve">
TRUNC(IF($A$4&lt;=12,SUMIFS('ON Data'!AE:AE,'ON Data'!$D:$D,$A$4,'ON Data'!$E:$E,1),SUMIFS('ON Data'!AE:AE,'ON Data'!$E:$E,1)/'ON Data'!$D$3),1)</f>
        <v>0</v>
      </c>
      <c r="AB6" s="433">
        <f xml:space="preserve">
TRUNC(IF($A$4&lt;=12,SUMIFS('ON Data'!AF:AF,'ON Data'!$D:$D,$A$4,'ON Data'!$E:$E,1),SUMIFS('ON Data'!AF:AF,'ON Data'!$E:$E,1)/'ON Data'!$D$3),1)</f>
        <v>0</v>
      </c>
      <c r="AC6" s="433">
        <f xml:space="preserve">
TRUNC(IF($A$4&lt;=12,SUMIFS('ON Data'!AG:AG,'ON Data'!$D:$D,$A$4,'ON Data'!$E:$E,1),SUMIFS('ON Data'!AG:AG,'ON Data'!$E:$E,1)/'ON Data'!$D$3),1)</f>
        <v>0</v>
      </c>
      <c r="AD6" s="433">
        <f xml:space="preserve">
TRUNC(IF($A$4&lt;=12,SUMIFS('ON Data'!AH:AH,'ON Data'!$D:$D,$A$4,'ON Data'!$E:$E,1),SUMIFS('ON Data'!AH:AH,'ON Data'!$E:$E,1)/'ON Data'!$D$3),1)</f>
        <v>2</v>
      </c>
      <c r="AE6" s="433">
        <f xml:space="preserve">
TRUNC(IF($A$4&lt;=12,SUMIFS('ON Data'!AI:AI,'ON Data'!$D:$D,$A$4,'ON Data'!$E:$E,1),SUMIFS('ON Data'!AI:AI,'ON Data'!$E:$E,1)/'ON Data'!$D$3),1)</f>
        <v>0</v>
      </c>
      <c r="AF6" s="433">
        <f xml:space="preserve">
TRUNC(IF($A$4&lt;=12,SUMIFS('ON Data'!AJ:AJ,'ON Data'!$D:$D,$A$4,'ON Data'!$E:$E,1),SUMIFS('ON Data'!AJ:AJ,'ON Data'!$E:$E,1)/'ON Data'!$D$3),1)</f>
        <v>0</v>
      </c>
      <c r="AG6" s="433">
        <f xml:space="preserve">
TRUNC(IF($A$4&lt;=12,SUMIFS('ON Data'!AK:AK,'ON Data'!$D:$D,$A$4,'ON Data'!$E:$E,1),SUMIFS('ON Data'!AK:AK,'ON Data'!$E:$E,1)/'ON Data'!$D$3),1)</f>
        <v>0</v>
      </c>
      <c r="AH6" s="734">
        <f xml:space="preserve">
TRUNC(IF($A$4&lt;=12,SUMIFS('ON Data'!AM:AM,'ON Data'!$D:$D,$A$4,'ON Data'!$E:$E,1),SUMIFS('ON Data'!AM:AM,'ON Data'!$E:$E,1)/'ON Data'!$D$3),1)</f>
        <v>3.9</v>
      </c>
      <c r="AI6" s="746"/>
    </row>
    <row r="7" spans="1:35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734"/>
      <c r="AI7" s="746"/>
    </row>
    <row r="8" spans="1:35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734"/>
      <c r="AI8" s="746"/>
    </row>
    <row r="9" spans="1:35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735"/>
      <c r="AI9" s="746"/>
    </row>
    <row r="10" spans="1:35" x14ac:dyDescent="0.3">
      <c r="A10" s="395" t="s">
        <v>261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736"/>
      <c r="AI10" s="746"/>
    </row>
    <row r="11" spans="1:35" x14ac:dyDescent="0.3">
      <c r="A11" s="396" t="s">
        <v>262</v>
      </c>
      <c r="B11" s="413">
        <f xml:space="preserve">
IF($A$4&lt;=12,SUMIFS('ON Data'!F:F,'ON Data'!$D:$D,$A$4,'ON Data'!$E:$E,2),SUMIFS('ON Data'!F:F,'ON Data'!$E:$E,2))</f>
        <v>28327.799999999996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7890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Data'!J:J,'ON Data'!$D:$D,$A$4,'ON Data'!$E:$E,2),SUMIFS('ON Data'!J:J,'ON Data'!$E:$E,2))</f>
        <v>856</v>
      </c>
      <c r="G11" s="415">
        <f xml:space="preserve">
IF($A$4&lt;=12,SUMIFS('ON Data'!K:K,'ON Data'!$D:$D,$A$4,'ON Data'!$E:$E,2),SUMIFS('ON Data'!K:K,'ON Data'!$E:$E,2))</f>
        <v>4693</v>
      </c>
      <c r="H11" s="415">
        <f xml:space="preserve">
IF($A$4&lt;=12,SUMIFS('ON Data'!L:L,'ON Data'!$D:$D,$A$4,'ON Data'!$E:$E,2),SUMIFS('ON Data'!L:L,'ON Data'!$E:$E,2))</f>
        <v>0</v>
      </c>
      <c r="I11" s="415">
        <f xml:space="preserve">
IF($A$4&lt;=12,SUMIFS('ON Data'!M:M,'ON Data'!$D:$D,$A$4,'ON Data'!$E:$E,2),SUMIFS('ON Data'!M:M,'ON Data'!$E:$E,2))</f>
        <v>7828</v>
      </c>
      <c r="J11" s="415">
        <f xml:space="preserve">
IF($A$4&lt;=12,SUMIFS('ON Data'!N:N,'ON Data'!$D:$D,$A$4,'ON Data'!$E:$E,2),SUMIFS('ON Data'!N:N,'ON Data'!$E:$E,2))</f>
        <v>1664</v>
      </c>
      <c r="K11" s="415">
        <f xml:space="preserve">
IF($A$4&lt;=12,SUMIFS('ON Data'!O:O,'ON Data'!$D:$D,$A$4,'ON Data'!$E:$E,2),SUMIFS('ON Data'!O:O,'ON Data'!$E:$E,2))</f>
        <v>0</v>
      </c>
      <c r="L11" s="415">
        <f xml:space="preserve">
IF($A$4&lt;=12,SUMIFS('ON Data'!P:P,'ON Data'!$D:$D,$A$4,'ON Data'!$E:$E,2),SUMIFS('ON Data'!P:P,'ON Data'!$E:$E,2))</f>
        <v>0</v>
      </c>
      <c r="M11" s="415">
        <f xml:space="preserve">
IF($A$4&lt;=12,SUMIFS('ON Data'!Q:Q,'ON Data'!$D:$D,$A$4,'ON Data'!$E:$E,2),SUMIFS('ON Data'!Q:Q,'ON Data'!$E:$E,2))</f>
        <v>0</v>
      </c>
      <c r="N11" s="415">
        <f xml:space="preserve">
IF($A$4&lt;=12,SUMIFS('ON Data'!R:R,'ON Data'!$D:$D,$A$4,'ON Data'!$E:$E,2),SUMIFS('ON Data'!R:R,'ON Data'!$E:$E,2))</f>
        <v>0</v>
      </c>
      <c r="O11" s="415">
        <f xml:space="preserve">
IF($A$4&lt;=12,SUMIFS('ON Data'!S:S,'ON Data'!$D:$D,$A$4,'ON Data'!$E:$E,2),SUMIFS('ON Data'!S:S,'ON Data'!$E:$E,2))</f>
        <v>792</v>
      </c>
      <c r="P11" s="415">
        <f xml:space="preserve">
IF($A$4&lt;=12,SUMIFS('ON Data'!T:T,'ON Data'!$D:$D,$A$4,'ON Data'!$E:$E,2),SUMIFS('ON Data'!T:T,'ON Data'!$E:$E,2))</f>
        <v>0</v>
      </c>
      <c r="Q11" s="415">
        <f xml:space="preserve">
IF($A$4&lt;=12,SUMIFS('ON Data'!U:U,'ON Data'!$D:$D,$A$4,'ON Data'!$E:$E,2),SUMIFS('ON Data'!U:U,'ON Data'!$E:$E,2))</f>
        <v>0</v>
      </c>
      <c r="R11" s="415">
        <f xml:space="preserve">
IF($A$4&lt;=12,SUMIFS('ON Data'!V:V,'ON Data'!$D:$D,$A$4,'ON Data'!$E:$E,2),SUMIFS('ON Data'!V:V,'ON Data'!$E:$E,2))</f>
        <v>0</v>
      </c>
      <c r="S11" s="415">
        <f xml:space="preserve">
IF($A$4&lt;=12,SUMIFS('ON Data'!W:W,'ON Data'!$D:$D,$A$4,'ON Data'!$E:$E,2),SUMIFS('ON Data'!W:W,'ON Data'!$E:$E,2))</f>
        <v>0</v>
      </c>
      <c r="T11" s="415">
        <f xml:space="preserve">
IF($A$4&lt;=12,SUMIFS('ON Data'!X:X,'ON Data'!$D:$D,$A$4,'ON Data'!$E:$E,2),SUMIFS('ON Data'!X:X,'ON Data'!$E:$E,2))</f>
        <v>0</v>
      </c>
      <c r="U11" s="415">
        <f xml:space="preserve">
IF($A$4&lt;=12,SUMIFS('ON Data'!Y:Y,'ON Data'!$D:$D,$A$4,'ON Data'!$E:$E,2),SUMIFS('ON Data'!Y:Y,'ON Data'!$E:$E,2))</f>
        <v>0</v>
      </c>
      <c r="V11" s="415">
        <f xml:space="preserve">
IF($A$4&lt;=12,SUMIFS('ON Data'!Z:Z,'ON Data'!$D:$D,$A$4,'ON Data'!$E:$E,2),SUMIFS('ON Data'!Z:Z,'ON Data'!$E:$E,2))</f>
        <v>0</v>
      </c>
      <c r="W11" s="415">
        <f xml:space="preserve">
IF($A$4&lt;=12,SUMIFS('ON Data'!AA:AA,'ON Data'!$D:$D,$A$4,'ON Data'!$E:$E,2),SUMIFS('ON Data'!AA:AA,'ON Data'!$E:$E,2))</f>
        <v>0</v>
      </c>
      <c r="X11" s="415">
        <f xml:space="preserve">
IF($A$4&lt;=12,SUMIFS('ON Data'!AB:AB,'ON Data'!$D:$D,$A$4,'ON Data'!$E:$E,2),SUMIFS('ON Data'!AB:AB,'ON Data'!$E:$E,2))</f>
        <v>0</v>
      </c>
      <c r="Y11" s="415">
        <f xml:space="preserve">
IF($A$4&lt;=12,SUMIFS('ON Data'!AC:AC,'ON Data'!$D:$D,$A$4,'ON Data'!$E:$E,2),SUMIFS('ON Data'!AC:AC,'ON Data'!$E:$E,2))</f>
        <v>0</v>
      </c>
      <c r="Z11" s="415">
        <f xml:space="preserve">
IF($A$4&lt;=12,SUMIFS('ON Data'!AD:AD,'ON Data'!$D:$D,$A$4,'ON Data'!$E:$E,2),SUMIFS('ON Data'!AD:AD,'ON Data'!$E:$E,2))</f>
        <v>0</v>
      </c>
      <c r="AA11" s="415">
        <f xml:space="preserve">
IF($A$4&lt;=12,SUMIFS('ON Data'!AE:AE,'ON Data'!$D:$D,$A$4,'ON Data'!$E:$E,2),SUMIFS('ON Data'!AE:AE,'ON Data'!$E:$E,2))</f>
        <v>0</v>
      </c>
      <c r="AB11" s="415">
        <f xml:space="preserve">
IF($A$4&lt;=12,SUMIFS('ON Data'!AF:AF,'ON Data'!$D:$D,$A$4,'ON Data'!$E:$E,2),SUMIFS('ON Data'!AF:AF,'ON Data'!$E:$E,2))</f>
        <v>0</v>
      </c>
      <c r="AC11" s="415">
        <f xml:space="preserve">
IF($A$4&lt;=12,SUMIFS('ON Data'!AG:AG,'ON Data'!$D:$D,$A$4,'ON Data'!$E:$E,2),SUMIFS('ON Data'!AG:AG,'ON Data'!$E:$E,2))</f>
        <v>0</v>
      </c>
      <c r="AD11" s="415">
        <f xml:space="preserve">
IF($A$4&lt;=12,SUMIFS('ON Data'!AH:AH,'ON Data'!$D:$D,$A$4,'ON Data'!$E:$E,2),SUMIFS('ON Data'!AH:AH,'ON Data'!$E:$E,2))</f>
        <v>1632</v>
      </c>
      <c r="AE11" s="415">
        <f xml:space="preserve">
IF($A$4&lt;=12,SUMIFS('ON Data'!AI:AI,'ON Data'!$D:$D,$A$4,'ON Data'!$E:$E,2),SUMIFS('ON Data'!AI:AI,'ON Data'!$E:$E,2))</f>
        <v>0</v>
      </c>
      <c r="AF11" s="415">
        <f xml:space="preserve">
IF($A$4&lt;=12,SUMIFS('ON Data'!AJ:AJ,'ON Data'!$D:$D,$A$4,'ON Data'!$E:$E,2),SUMIFS('ON Data'!AJ:AJ,'ON Data'!$E:$E,2))</f>
        <v>0</v>
      </c>
      <c r="AG11" s="415">
        <f xml:space="preserve">
IF($A$4&lt;=12,SUMIFS('ON Data'!AK:AK,'ON Data'!$D:$D,$A$4,'ON Data'!$E:$E,2),SUMIFS('ON Data'!AK:AK,'ON Data'!$E:$E,2))</f>
        <v>0</v>
      </c>
      <c r="AH11" s="737">
        <f xml:space="preserve">
IF($A$4&lt;=12,SUMIFS('ON Data'!AM:AM,'ON Data'!$D:$D,$A$4,'ON Data'!$E:$E,2),SUMIFS('ON Data'!AM:AM,'ON Data'!$E:$E,2))</f>
        <v>2972.8</v>
      </c>
      <c r="AI11" s="746"/>
    </row>
    <row r="12" spans="1:35" x14ac:dyDescent="0.3">
      <c r="A12" s="396" t="s">
        <v>263</v>
      </c>
      <c r="B12" s="413">
        <f xml:space="preserve">
IF($A$4&lt;=12,SUMIFS('ON Data'!F:F,'ON Data'!$D:$D,$A$4,'ON Data'!$E:$E,3),SUMIFS('ON Data'!F:F,'ON Data'!$E:$E,3))</f>
        <v>84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84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Data'!J:J,'ON Data'!$D:$D,$A$4,'ON Data'!$E:$E,3),SUMIFS('ON Data'!J:J,'ON Data'!$E:$E,3))</f>
        <v>0</v>
      </c>
      <c r="G12" s="415">
        <f xml:space="preserve">
IF($A$4&lt;=12,SUMIFS('ON Data'!K:K,'ON Data'!$D:$D,$A$4,'ON Data'!$E:$E,3),SUMIFS('ON Data'!K:K,'ON Data'!$E:$E,3))</f>
        <v>0</v>
      </c>
      <c r="H12" s="415">
        <f xml:space="preserve">
IF($A$4&lt;=12,SUMIFS('ON Data'!L:L,'ON Data'!$D:$D,$A$4,'ON Data'!$E:$E,3),SUMIFS('ON Data'!L:L,'ON Data'!$E:$E,3))</f>
        <v>0</v>
      </c>
      <c r="I12" s="415">
        <f xml:space="preserve">
IF($A$4&lt;=12,SUMIFS('ON Data'!M:M,'ON Data'!$D:$D,$A$4,'ON Data'!$E:$E,3),SUMIFS('ON Data'!M:M,'ON Data'!$E:$E,3))</f>
        <v>0</v>
      </c>
      <c r="J12" s="415">
        <f xml:space="preserve">
IF($A$4&lt;=12,SUMIFS('ON Data'!N:N,'ON Data'!$D:$D,$A$4,'ON Data'!$E:$E,3),SUMIFS('ON Data'!N:N,'ON Data'!$E:$E,3))</f>
        <v>0</v>
      </c>
      <c r="K12" s="415">
        <f xml:space="preserve">
IF($A$4&lt;=12,SUMIFS('ON Data'!O:O,'ON Data'!$D:$D,$A$4,'ON Data'!$E:$E,3),SUMIFS('ON Data'!O:O,'ON Data'!$E:$E,3))</f>
        <v>0</v>
      </c>
      <c r="L12" s="415">
        <f xml:space="preserve">
IF($A$4&lt;=12,SUMIFS('ON Data'!P:P,'ON Data'!$D:$D,$A$4,'ON Data'!$E:$E,3),SUMIFS('ON Data'!P:P,'ON Data'!$E:$E,3))</f>
        <v>0</v>
      </c>
      <c r="M12" s="415">
        <f xml:space="preserve">
IF($A$4&lt;=12,SUMIFS('ON Data'!Q:Q,'ON Data'!$D:$D,$A$4,'ON Data'!$E:$E,3),SUMIFS('ON Data'!Q:Q,'ON Data'!$E:$E,3))</f>
        <v>0</v>
      </c>
      <c r="N12" s="415">
        <f xml:space="preserve">
IF($A$4&lt;=12,SUMIFS('ON Data'!R:R,'ON Data'!$D:$D,$A$4,'ON Data'!$E:$E,3),SUMIFS('ON Data'!R:R,'ON Data'!$E:$E,3))</f>
        <v>0</v>
      </c>
      <c r="O12" s="415">
        <f xml:space="preserve">
IF($A$4&lt;=12,SUMIFS('ON Data'!S:S,'ON Data'!$D:$D,$A$4,'ON Data'!$E:$E,3),SUMIFS('ON Data'!S:S,'ON Data'!$E:$E,3))</f>
        <v>0</v>
      </c>
      <c r="P12" s="415">
        <f xml:space="preserve">
IF($A$4&lt;=12,SUMIFS('ON Data'!T:T,'ON Data'!$D:$D,$A$4,'ON Data'!$E:$E,3),SUMIFS('ON Data'!T:T,'ON Data'!$E:$E,3))</f>
        <v>0</v>
      </c>
      <c r="Q12" s="415">
        <f xml:space="preserve">
IF($A$4&lt;=12,SUMIFS('ON Data'!U:U,'ON Data'!$D:$D,$A$4,'ON Data'!$E:$E,3),SUMIFS('ON Data'!U:U,'ON Data'!$E:$E,3))</f>
        <v>0</v>
      </c>
      <c r="R12" s="415">
        <f xml:space="preserve">
IF($A$4&lt;=12,SUMIFS('ON Data'!V:V,'ON Data'!$D:$D,$A$4,'ON Data'!$E:$E,3),SUMIFS('ON Data'!V:V,'ON Data'!$E:$E,3))</f>
        <v>0</v>
      </c>
      <c r="S12" s="415">
        <f xml:space="preserve">
IF($A$4&lt;=12,SUMIFS('ON Data'!W:W,'ON Data'!$D:$D,$A$4,'ON Data'!$E:$E,3),SUMIFS('ON Data'!W:W,'ON Data'!$E:$E,3))</f>
        <v>0</v>
      </c>
      <c r="T12" s="415">
        <f xml:space="preserve">
IF($A$4&lt;=12,SUMIFS('ON Data'!X:X,'ON Data'!$D:$D,$A$4,'ON Data'!$E:$E,3),SUMIFS('ON Data'!X:X,'ON Data'!$E:$E,3))</f>
        <v>0</v>
      </c>
      <c r="U12" s="415">
        <f xml:space="preserve">
IF($A$4&lt;=12,SUMIFS('ON Data'!Y:Y,'ON Data'!$D:$D,$A$4,'ON Data'!$E:$E,3),SUMIFS('ON Data'!Y:Y,'ON Data'!$E:$E,3))</f>
        <v>0</v>
      </c>
      <c r="V12" s="415">
        <f xml:space="preserve">
IF($A$4&lt;=12,SUMIFS('ON Data'!Z:Z,'ON Data'!$D:$D,$A$4,'ON Data'!$E:$E,3),SUMIFS('ON Data'!Z:Z,'ON Data'!$E:$E,3))</f>
        <v>0</v>
      </c>
      <c r="W12" s="415">
        <f xml:space="preserve">
IF($A$4&lt;=12,SUMIFS('ON Data'!AA:AA,'ON Data'!$D:$D,$A$4,'ON Data'!$E:$E,3),SUMIFS('ON Data'!AA:AA,'ON Data'!$E:$E,3))</f>
        <v>0</v>
      </c>
      <c r="X12" s="415">
        <f xml:space="preserve">
IF($A$4&lt;=12,SUMIFS('ON Data'!AB:AB,'ON Data'!$D:$D,$A$4,'ON Data'!$E:$E,3),SUMIFS('ON Data'!AB:AB,'ON Data'!$E:$E,3))</f>
        <v>0</v>
      </c>
      <c r="Y12" s="415">
        <f xml:space="preserve">
IF($A$4&lt;=12,SUMIFS('ON Data'!AC:AC,'ON Data'!$D:$D,$A$4,'ON Data'!$E:$E,3),SUMIFS('ON Data'!AC:AC,'ON Data'!$E:$E,3))</f>
        <v>0</v>
      </c>
      <c r="Z12" s="415">
        <f xml:space="preserve">
IF($A$4&lt;=12,SUMIFS('ON Data'!AD:AD,'ON Data'!$D:$D,$A$4,'ON Data'!$E:$E,3),SUMIFS('ON Data'!AD:AD,'ON Data'!$E:$E,3))</f>
        <v>0</v>
      </c>
      <c r="AA12" s="415">
        <f xml:space="preserve">
IF($A$4&lt;=12,SUMIFS('ON Data'!AE:AE,'ON Data'!$D:$D,$A$4,'ON Data'!$E:$E,3),SUMIFS('ON Data'!AE:AE,'ON Data'!$E:$E,3))</f>
        <v>0</v>
      </c>
      <c r="AB12" s="415">
        <f xml:space="preserve">
IF($A$4&lt;=12,SUMIFS('ON Data'!AF:AF,'ON Data'!$D:$D,$A$4,'ON Data'!$E:$E,3),SUMIFS('ON Data'!AF:AF,'ON Data'!$E:$E,3))</f>
        <v>0</v>
      </c>
      <c r="AC12" s="415">
        <f xml:space="preserve">
IF($A$4&lt;=12,SUMIFS('ON Data'!AG:AG,'ON Data'!$D:$D,$A$4,'ON Data'!$E:$E,3),SUMIFS('ON Data'!AG:AG,'ON Data'!$E:$E,3))</f>
        <v>0</v>
      </c>
      <c r="AD12" s="415">
        <f xml:space="preserve">
IF($A$4&lt;=12,SUMIFS('ON Data'!AH:AH,'ON Data'!$D:$D,$A$4,'ON Data'!$E:$E,3),SUMIFS('ON Data'!AH:AH,'ON Data'!$E:$E,3))</f>
        <v>0</v>
      </c>
      <c r="AE12" s="415">
        <f xml:space="preserve">
IF($A$4&lt;=12,SUMIFS('ON Data'!AI:AI,'ON Data'!$D:$D,$A$4,'ON Data'!$E:$E,3),SUMIFS('ON Data'!AI:AI,'ON Data'!$E:$E,3))</f>
        <v>0</v>
      </c>
      <c r="AF12" s="415">
        <f xml:space="preserve">
IF($A$4&lt;=12,SUMIFS('ON Data'!AJ:AJ,'ON Data'!$D:$D,$A$4,'ON Data'!$E:$E,3),SUMIFS('ON Data'!AJ:AJ,'ON Data'!$E:$E,3))</f>
        <v>0</v>
      </c>
      <c r="AG12" s="415">
        <f xml:space="preserve">
IF($A$4&lt;=12,SUMIFS('ON Data'!AK:AK,'ON Data'!$D:$D,$A$4,'ON Data'!$E:$E,3),SUMIFS('ON Data'!AK:AK,'ON Data'!$E:$E,3))</f>
        <v>0</v>
      </c>
      <c r="AH12" s="737">
        <f xml:space="preserve">
IF($A$4&lt;=12,SUMIFS('ON Data'!AM:AM,'ON Data'!$D:$D,$A$4,'ON Data'!$E:$E,3),SUMIFS('ON Data'!AM:AM,'ON Data'!$E:$E,3))</f>
        <v>0</v>
      </c>
      <c r="AI12" s="746"/>
    </row>
    <row r="13" spans="1:35" x14ac:dyDescent="0.3">
      <c r="A13" s="396" t="s">
        <v>270</v>
      </c>
      <c r="B13" s="413">
        <f xml:space="preserve">
IF($A$4&lt;=12,SUMIFS('ON Data'!F:F,'ON Data'!$D:$D,$A$4,'ON Data'!$E:$E,4),SUMIFS('ON Data'!F:F,'ON Data'!$E:$E,4))</f>
        <v>2219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1105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Data'!J:J,'ON Data'!$D:$D,$A$4,'ON Data'!$E:$E,4),SUMIFS('ON Data'!J:J,'ON Data'!$E:$E,4))</f>
        <v>53</v>
      </c>
      <c r="G13" s="415">
        <f xml:space="preserve">
IF($A$4&lt;=12,SUMIFS('ON Data'!K:K,'ON Data'!$D:$D,$A$4,'ON Data'!$E:$E,4),SUMIFS('ON Data'!K:K,'ON Data'!$E:$E,4))</f>
        <v>87</v>
      </c>
      <c r="H13" s="415">
        <f xml:space="preserve">
IF($A$4&lt;=12,SUMIFS('ON Data'!L:L,'ON Data'!$D:$D,$A$4,'ON Data'!$E:$E,4),SUMIFS('ON Data'!L:L,'ON Data'!$E:$E,4))</f>
        <v>0</v>
      </c>
      <c r="I13" s="415">
        <f xml:space="preserve">
IF($A$4&lt;=12,SUMIFS('ON Data'!M:M,'ON Data'!$D:$D,$A$4,'ON Data'!$E:$E,4),SUMIFS('ON Data'!M:M,'ON Data'!$E:$E,4))</f>
        <v>839</v>
      </c>
      <c r="J13" s="415">
        <f xml:space="preserve">
IF($A$4&lt;=12,SUMIFS('ON Data'!N:N,'ON Data'!$D:$D,$A$4,'ON Data'!$E:$E,4),SUMIFS('ON Data'!N:N,'ON Data'!$E:$E,4))</f>
        <v>101</v>
      </c>
      <c r="K13" s="415">
        <f xml:space="preserve">
IF($A$4&lt;=12,SUMIFS('ON Data'!O:O,'ON Data'!$D:$D,$A$4,'ON Data'!$E:$E,4),SUMIFS('ON Data'!O:O,'ON Data'!$E:$E,4))</f>
        <v>0</v>
      </c>
      <c r="L13" s="415">
        <f xml:space="preserve">
IF($A$4&lt;=12,SUMIFS('ON Data'!P:P,'ON Data'!$D:$D,$A$4,'ON Data'!$E:$E,4),SUMIFS('ON Data'!P:P,'ON Data'!$E:$E,4))</f>
        <v>0</v>
      </c>
      <c r="M13" s="415">
        <f xml:space="preserve">
IF($A$4&lt;=12,SUMIFS('ON Data'!Q:Q,'ON Data'!$D:$D,$A$4,'ON Data'!$E:$E,4),SUMIFS('ON Data'!Q:Q,'ON Data'!$E:$E,4))</f>
        <v>0</v>
      </c>
      <c r="N13" s="415">
        <f xml:space="preserve">
IF($A$4&lt;=12,SUMIFS('ON Data'!R:R,'ON Data'!$D:$D,$A$4,'ON Data'!$E:$E,4),SUMIFS('ON Data'!R:R,'ON Data'!$E:$E,4))</f>
        <v>0</v>
      </c>
      <c r="O13" s="415">
        <f xml:space="preserve">
IF($A$4&lt;=12,SUMIFS('ON Data'!S:S,'ON Data'!$D:$D,$A$4,'ON Data'!$E:$E,4),SUMIFS('ON Data'!S:S,'ON Data'!$E:$E,4))</f>
        <v>34</v>
      </c>
      <c r="P13" s="415">
        <f xml:space="preserve">
IF($A$4&lt;=12,SUMIFS('ON Data'!T:T,'ON Data'!$D:$D,$A$4,'ON Data'!$E:$E,4),SUMIFS('ON Data'!T:T,'ON Data'!$E:$E,4))</f>
        <v>0</v>
      </c>
      <c r="Q13" s="415">
        <f xml:space="preserve">
IF($A$4&lt;=12,SUMIFS('ON Data'!U:U,'ON Data'!$D:$D,$A$4,'ON Data'!$E:$E,4),SUMIFS('ON Data'!U:U,'ON Data'!$E:$E,4))</f>
        <v>0</v>
      </c>
      <c r="R13" s="415">
        <f xml:space="preserve">
IF($A$4&lt;=12,SUMIFS('ON Data'!V:V,'ON Data'!$D:$D,$A$4,'ON Data'!$E:$E,4),SUMIFS('ON Data'!V:V,'ON Data'!$E:$E,4))</f>
        <v>0</v>
      </c>
      <c r="S13" s="415">
        <f xml:space="preserve">
IF($A$4&lt;=12,SUMIFS('ON Data'!W:W,'ON Data'!$D:$D,$A$4,'ON Data'!$E:$E,4),SUMIFS('ON Data'!W:W,'ON Data'!$E:$E,4))</f>
        <v>0</v>
      </c>
      <c r="T13" s="415">
        <f xml:space="preserve">
IF($A$4&lt;=12,SUMIFS('ON Data'!X:X,'ON Data'!$D:$D,$A$4,'ON Data'!$E:$E,4),SUMIFS('ON Data'!X:X,'ON Data'!$E:$E,4))</f>
        <v>0</v>
      </c>
      <c r="U13" s="415">
        <f xml:space="preserve">
IF($A$4&lt;=12,SUMIFS('ON Data'!Y:Y,'ON Data'!$D:$D,$A$4,'ON Data'!$E:$E,4),SUMIFS('ON Data'!Y:Y,'ON Data'!$E:$E,4))</f>
        <v>0</v>
      </c>
      <c r="V13" s="415">
        <f xml:space="preserve">
IF($A$4&lt;=12,SUMIFS('ON Data'!Z:Z,'ON Data'!$D:$D,$A$4,'ON Data'!$E:$E,4),SUMIFS('ON Data'!Z:Z,'ON Data'!$E:$E,4))</f>
        <v>0</v>
      </c>
      <c r="W13" s="415">
        <f xml:space="preserve">
IF($A$4&lt;=12,SUMIFS('ON Data'!AA:AA,'ON Data'!$D:$D,$A$4,'ON Data'!$E:$E,4),SUMIFS('ON Data'!AA:AA,'ON Data'!$E:$E,4))</f>
        <v>0</v>
      </c>
      <c r="X13" s="415">
        <f xml:space="preserve">
IF($A$4&lt;=12,SUMIFS('ON Data'!AB:AB,'ON Data'!$D:$D,$A$4,'ON Data'!$E:$E,4),SUMIFS('ON Data'!AB:AB,'ON Data'!$E:$E,4))</f>
        <v>0</v>
      </c>
      <c r="Y13" s="415">
        <f xml:space="preserve">
IF($A$4&lt;=12,SUMIFS('ON Data'!AC:AC,'ON Data'!$D:$D,$A$4,'ON Data'!$E:$E,4),SUMIFS('ON Data'!AC:AC,'ON Data'!$E:$E,4))</f>
        <v>0</v>
      </c>
      <c r="Z13" s="415">
        <f xml:space="preserve">
IF($A$4&lt;=12,SUMIFS('ON Data'!AD:AD,'ON Data'!$D:$D,$A$4,'ON Data'!$E:$E,4),SUMIFS('ON Data'!AD:AD,'ON Data'!$E:$E,4))</f>
        <v>0</v>
      </c>
      <c r="AA13" s="415">
        <f xml:space="preserve">
IF($A$4&lt;=12,SUMIFS('ON Data'!AE:AE,'ON Data'!$D:$D,$A$4,'ON Data'!$E:$E,4),SUMIFS('ON Data'!AE:AE,'ON Data'!$E:$E,4))</f>
        <v>0</v>
      </c>
      <c r="AB13" s="415">
        <f xml:space="preserve">
IF($A$4&lt;=12,SUMIFS('ON Data'!AF:AF,'ON Data'!$D:$D,$A$4,'ON Data'!$E:$E,4),SUMIFS('ON Data'!AF:AF,'ON Data'!$E:$E,4))</f>
        <v>0</v>
      </c>
      <c r="AC13" s="415">
        <f xml:space="preserve">
IF($A$4&lt;=12,SUMIFS('ON Data'!AG:AG,'ON Data'!$D:$D,$A$4,'ON Data'!$E:$E,4),SUMIFS('ON Data'!AG:AG,'ON Data'!$E:$E,4))</f>
        <v>0</v>
      </c>
      <c r="AD13" s="415">
        <f xml:space="preserve">
IF($A$4&lt;=12,SUMIFS('ON Data'!AH:AH,'ON Data'!$D:$D,$A$4,'ON Data'!$E:$E,4),SUMIFS('ON Data'!AH:AH,'ON Data'!$E:$E,4))</f>
        <v>0</v>
      </c>
      <c r="AE13" s="415">
        <f xml:space="preserve">
IF($A$4&lt;=12,SUMIFS('ON Data'!AI:AI,'ON Data'!$D:$D,$A$4,'ON Data'!$E:$E,4),SUMIFS('ON Data'!AI:AI,'ON Data'!$E:$E,4))</f>
        <v>0</v>
      </c>
      <c r="AF13" s="415">
        <f xml:space="preserve">
IF($A$4&lt;=12,SUMIFS('ON Data'!AJ:AJ,'ON Data'!$D:$D,$A$4,'ON Data'!$E:$E,4),SUMIFS('ON Data'!AJ:AJ,'ON Data'!$E:$E,4))</f>
        <v>0</v>
      </c>
      <c r="AG13" s="415">
        <f xml:space="preserve">
IF($A$4&lt;=12,SUMIFS('ON Data'!AK:AK,'ON Data'!$D:$D,$A$4,'ON Data'!$E:$E,4),SUMIFS('ON Data'!AK:AK,'ON Data'!$E:$E,4))</f>
        <v>0</v>
      </c>
      <c r="AH13" s="737">
        <f xml:space="preserve">
IF($A$4&lt;=12,SUMIFS('ON Data'!AM:AM,'ON Data'!$D:$D,$A$4,'ON Data'!$E:$E,4),SUMIFS('ON Data'!AM:AM,'ON Data'!$E:$E,4))</f>
        <v>0</v>
      </c>
      <c r="AI13" s="746"/>
    </row>
    <row r="14" spans="1:35" ht="15" thickBot="1" x14ac:dyDescent="0.35">
      <c r="A14" s="397" t="s">
        <v>264</v>
      </c>
      <c r="B14" s="416">
        <f xml:space="preserve">
IF($A$4&lt;=12,SUMIFS('ON Data'!F:F,'ON Data'!$D:$D,$A$4,'ON Data'!$E:$E,5),SUMIFS('ON Data'!F:F,'ON Data'!$E:$E,5))</f>
        <v>0</v>
      </c>
      <c r="C14" s="417">
        <f xml:space="preserve">
IF($A$4&lt;=12,SUMIFS('ON Data'!G:G,'ON Data'!$D:$D,$A$4,'ON Data'!$E:$E,5),SUMIFS('ON Data'!G:G,'ON Data'!$E:$E,5))</f>
        <v>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Data'!J:J,'ON Data'!$D:$D,$A$4,'ON Data'!$E:$E,5),SUMIFS('ON Data'!J:J,'ON Data'!$E:$E,5))</f>
        <v>0</v>
      </c>
      <c r="G14" s="418">
        <f xml:space="preserve">
IF($A$4&lt;=12,SUMIFS('ON Data'!K:K,'ON Data'!$D:$D,$A$4,'ON Data'!$E:$E,5),SUMIFS('ON Data'!K:K,'ON Data'!$E:$E,5))</f>
        <v>0</v>
      </c>
      <c r="H14" s="418">
        <f xml:space="preserve">
IF($A$4&lt;=12,SUMIFS('ON Data'!L:L,'ON Data'!$D:$D,$A$4,'ON Data'!$E:$E,5),SUMIFS('ON Data'!L:L,'ON Data'!$E:$E,5))</f>
        <v>0</v>
      </c>
      <c r="I14" s="418">
        <f xml:space="preserve">
IF($A$4&lt;=12,SUMIFS('ON Data'!M:M,'ON Data'!$D:$D,$A$4,'ON Data'!$E:$E,5),SUMIFS('ON Data'!M:M,'ON Data'!$E:$E,5))</f>
        <v>0</v>
      </c>
      <c r="J14" s="418">
        <f xml:space="preserve">
IF($A$4&lt;=12,SUMIFS('ON Data'!N:N,'ON Data'!$D:$D,$A$4,'ON Data'!$E:$E,5),SUMIFS('ON Data'!N:N,'ON Data'!$E:$E,5))</f>
        <v>0</v>
      </c>
      <c r="K14" s="418">
        <f xml:space="preserve">
IF($A$4&lt;=12,SUMIFS('ON Data'!O:O,'ON Data'!$D:$D,$A$4,'ON Data'!$E:$E,5),SUMIFS('ON Data'!O:O,'ON Data'!$E:$E,5))</f>
        <v>0</v>
      </c>
      <c r="L14" s="418">
        <f xml:space="preserve">
IF($A$4&lt;=12,SUMIFS('ON Data'!P:P,'ON Data'!$D:$D,$A$4,'ON Data'!$E:$E,5),SUMIFS('ON Data'!P:P,'ON Data'!$E:$E,5))</f>
        <v>0</v>
      </c>
      <c r="M14" s="418">
        <f xml:space="preserve">
IF($A$4&lt;=12,SUMIFS('ON Data'!Q:Q,'ON Data'!$D:$D,$A$4,'ON Data'!$E:$E,5),SUMIFS('ON Data'!Q:Q,'ON Data'!$E:$E,5))</f>
        <v>0</v>
      </c>
      <c r="N14" s="418">
        <f xml:space="preserve">
IF($A$4&lt;=12,SUMIFS('ON Data'!R:R,'ON Data'!$D:$D,$A$4,'ON Data'!$E:$E,5),SUMIFS('ON Data'!R:R,'ON Data'!$E:$E,5))</f>
        <v>0</v>
      </c>
      <c r="O14" s="418">
        <f xml:space="preserve">
IF($A$4&lt;=12,SUMIFS('ON Data'!S:S,'ON Data'!$D:$D,$A$4,'ON Data'!$E:$E,5),SUMIFS('ON Data'!S:S,'ON Data'!$E:$E,5))</f>
        <v>0</v>
      </c>
      <c r="P14" s="418">
        <f xml:space="preserve">
IF($A$4&lt;=12,SUMIFS('ON Data'!T:T,'ON Data'!$D:$D,$A$4,'ON Data'!$E:$E,5),SUMIFS('ON Data'!T:T,'ON Data'!$E:$E,5))</f>
        <v>0</v>
      </c>
      <c r="Q14" s="418">
        <f xml:space="preserve">
IF($A$4&lt;=12,SUMIFS('ON Data'!U:U,'ON Data'!$D:$D,$A$4,'ON Data'!$E:$E,5),SUMIFS('ON Data'!U:U,'ON Data'!$E:$E,5))</f>
        <v>0</v>
      </c>
      <c r="R14" s="418">
        <f xml:space="preserve">
IF($A$4&lt;=12,SUMIFS('ON Data'!V:V,'ON Data'!$D:$D,$A$4,'ON Data'!$E:$E,5),SUMIFS('ON Data'!V:V,'ON Data'!$E:$E,5))</f>
        <v>0</v>
      </c>
      <c r="S14" s="418">
        <f xml:space="preserve">
IF($A$4&lt;=12,SUMIFS('ON Data'!W:W,'ON Data'!$D:$D,$A$4,'ON Data'!$E:$E,5),SUMIFS('ON Data'!W:W,'ON Data'!$E:$E,5))</f>
        <v>0</v>
      </c>
      <c r="T14" s="418">
        <f xml:space="preserve">
IF($A$4&lt;=12,SUMIFS('ON Data'!X:X,'ON Data'!$D:$D,$A$4,'ON Data'!$E:$E,5),SUMIFS('ON Data'!X:X,'ON Data'!$E:$E,5))</f>
        <v>0</v>
      </c>
      <c r="U14" s="418">
        <f xml:space="preserve">
IF($A$4&lt;=12,SUMIFS('ON Data'!Y:Y,'ON Data'!$D:$D,$A$4,'ON Data'!$E:$E,5),SUMIFS('ON Data'!Y:Y,'ON Data'!$E:$E,5))</f>
        <v>0</v>
      </c>
      <c r="V14" s="418">
        <f xml:space="preserve">
IF($A$4&lt;=12,SUMIFS('ON Data'!Z:Z,'ON Data'!$D:$D,$A$4,'ON Data'!$E:$E,5),SUMIFS('ON Data'!Z:Z,'ON Data'!$E:$E,5))</f>
        <v>0</v>
      </c>
      <c r="W14" s="418">
        <f xml:space="preserve">
IF($A$4&lt;=12,SUMIFS('ON Data'!AA:AA,'ON Data'!$D:$D,$A$4,'ON Data'!$E:$E,5),SUMIFS('ON Data'!AA:AA,'ON Data'!$E:$E,5))</f>
        <v>0</v>
      </c>
      <c r="X14" s="418">
        <f xml:space="preserve">
IF($A$4&lt;=12,SUMIFS('ON Data'!AB:AB,'ON Data'!$D:$D,$A$4,'ON Data'!$E:$E,5),SUMIFS('ON Data'!AB:AB,'ON Data'!$E:$E,5))</f>
        <v>0</v>
      </c>
      <c r="Y14" s="418">
        <f xml:space="preserve">
IF($A$4&lt;=12,SUMIFS('ON Data'!AC:AC,'ON Data'!$D:$D,$A$4,'ON Data'!$E:$E,5),SUMIFS('ON Data'!AC:AC,'ON Data'!$E:$E,5))</f>
        <v>0</v>
      </c>
      <c r="Z14" s="418">
        <f xml:space="preserve">
IF($A$4&lt;=12,SUMIFS('ON Data'!AD:AD,'ON Data'!$D:$D,$A$4,'ON Data'!$E:$E,5),SUMIFS('ON Data'!AD:AD,'ON Data'!$E:$E,5))</f>
        <v>0</v>
      </c>
      <c r="AA14" s="418">
        <f xml:space="preserve">
IF($A$4&lt;=12,SUMIFS('ON Data'!AE:AE,'ON Data'!$D:$D,$A$4,'ON Data'!$E:$E,5),SUMIFS('ON Data'!AE:AE,'ON Data'!$E:$E,5))</f>
        <v>0</v>
      </c>
      <c r="AB14" s="418">
        <f xml:space="preserve">
IF($A$4&lt;=12,SUMIFS('ON Data'!AF:AF,'ON Data'!$D:$D,$A$4,'ON Data'!$E:$E,5),SUMIFS('ON Data'!AF:AF,'ON Data'!$E:$E,5))</f>
        <v>0</v>
      </c>
      <c r="AC14" s="418">
        <f xml:space="preserve">
IF($A$4&lt;=12,SUMIFS('ON Data'!AG:AG,'ON Data'!$D:$D,$A$4,'ON Data'!$E:$E,5),SUMIFS('ON Data'!AG:AG,'ON Data'!$E:$E,5))</f>
        <v>0</v>
      </c>
      <c r="AD14" s="418">
        <f xml:space="preserve">
IF($A$4&lt;=12,SUMIFS('ON Data'!AH:AH,'ON Data'!$D:$D,$A$4,'ON Data'!$E:$E,5),SUMIFS('ON Data'!AH:AH,'ON Data'!$E:$E,5))</f>
        <v>0</v>
      </c>
      <c r="AE14" s="418">
        <f xml:space="preserve">
IF($A$4&lt;=12,SUMIFS('ON Data'!AI:AI,'ON Data'!$D:$D,$A$4,'ON Data'!$E:$E,5),SUMIFS('ON Data'!AI:AI,'ON Data'!$E:$E,5))</f>
        <v>0</v>
      </c>
      <c r="AF14" s="418">
        <f xml:space="preserve">
IF($A$4&lt;=12,SUMIFS('ON Data'!AJ:AJ,'ON Data'!$D:$D,$A$4,'ON Data'!$E:$E,5),SUMIFS('ON Data'!AJ:AJ,'ON Data'!$E:$E,5))</f>
        <v>0</v>
      </c>
      <c r="AG14" s="418">
        <f xml:space="preserve">
IF($A$4&lt;=12,SUMIFS('ON Data'!AK:AK,'ON Data'!$D:$D,$A$4,'ON Data'!$E:$E,5),SUMIFS('ON Data'!AK:AK,'ON Data'!$E:$E,5))</f>
        <v>0</v>
      </c>
      <c r="AH14" s="738">
        <f xml:space="preserve">
IF($A$4&lt;=12,SUMIFS('ON Data'!AM:AM,'ON Data'!$D:$D,$A$4,'ON Data'!$E:$E,5),SUMIFS('ON Data'!AM:AM,'ON Data'!$E:$E,5))</f>
        <v>0</v>
      </c>
      <c r="AI14" s="746"/>
    </row>
    <row r="15" spans="1:35" x14ac:dyDescent="0.3">
      <c r="A15" s="292" t="s">
        <v>274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739"/>
      <c r="AI15" s="746"/>
    </row>
    <row r="16" spans="1:35" x14ac:dyDescent="0.3">
      <c r="A16" s="398" t="s">
        <v>265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Data'!J:J,'ON Data'!$D:$D,$A$4,'ON Data'!$E:$E,7),SUMIFS('ON Data'!J:J,'ON Data'!$E:$E,7))</f>
        <v>0</v>
      </c>
      <c r="G16" s="415">
        <f xml:space="preserve">
IF($A$4&lt;=12,SUMIFS('ON Data'!K:K,'ON Data'!$D:$D,$A$4,'ON Data'!$E:$E,7),SUMIFS('ON Data'!K:K,'ON Data'!$E:$E,7))</f>
        <v>0</v>
      </c>
      <c r="H16" s="415">
        <f xml:space="preserve">
IF($A$4&lt;=12,SUMIFS('ON Data'!L:L,'ON Data'!$D:$D,$A$4,'ON Data'!$E:$E,7),SUMIFS('ON Data'!L:L,'ON Data'!$E:$E,7))</f>
        <v>0</v>
      </c>
      <c r="I16" s="415">
        <f xml:space="preserve">
IF($A$4&lt;=12,SUMIFS('ON Data'!M:M,'ON Data'!$D:$D,$A$4,'ON Data'!$E:$E,7),SUMIFS('ON Data'!M:M,'ON Data'!$E:$E,7))</f>
        <v>0</v>
      </c>
      <c r="J16" s="415">
        <f xml:space="preserve">
IF($A$4&lt;=12,SUMIFS('ON Data'!N:N,'ON Data'!$D:$D,$A$4,'ON Data'!$E:$E,7),SUMIFS('ON Data'!N:N,'ON Data'!$E:$E,7))</f>
        <v>0</v>
      </c>
      <c r="K16" s="415">
        <f xml:space="preserve">
IF($A$4&lt;=12,SUMIFS('ON Data'!O:O,'ON Data'!$D:$D,$A$4,'ON Data'!$E:$E,7),SUMIFS('ON Data'!O:O,'ON Data'!$E:$E,7))</f>
        <v>0</v>
      </c>
      <c r="L16" s="415">
        <f xml:space="preserve">
IF($A$4&lt;=12,SUMIFS('ON Data'!P:P,'ON Data'!$D:$D,$A$4,'ON Data'!$E:$E,7),SUMIFS('ON Data'!P:P,'ON Data'!$E:$E,7))</f>
        <v>0</v>
      </c>
      <c r="M16" s="415">
        <f xml:space="preserve">
IF($A$4&lt;=12,SUMIFS('ON Data'!Q:Q,'ON Data'!$D:$D,$A$4,'ON Data'!$E:$E,7),SUMIFS('ON Data'!Q:Q,'ON Data'!$E:$E,7))</f>
        <v>0</v>
      </c>
      <c r="N16" s="415">
        <f xml:space="preserve">
IF($A$4&lt;=12,SUMIFS('ON Data'!R:R,'ON Data'!$D:$D,$A$4,'ON Data'!$E:$E,7),SUMIFS('ON Data'!R:R,'ON Data'!$E:$E,7))</f>
        <v>0</v>
      </c>
      <c r="O16" s="415">
        <f xml:space="preserve">
IF($A$4&lt;=12,SUMIFS('ON Data'!S:S,'ON Data'!$D:$D,$A$4,'ON Data'!$E:$E,7),SUMIFS('ON Data'!S:S,'ON Data'!$E:$E,7))</f>
        <v>0</v>
      </c>
      <c r="P16" s="415">
        <f xml:space="preserve">
IF($A$4&lt;=12,SUMIFS('ON Data'!T:T,'ON Data'!$D:$D,$A$4,'ON Data'!$E:$E,7),SUMIFS('ON Data'!T:T,'ON Data'!$E:$E,7))</f>
        <v>0</v>
      </c>
      <c r="Q16" s="415">
        <f xml:space="preserve">
IF($A$4&lt;=12,SUMIFS('ON Data'!U:U,'ON Data'!$D:$D,$A$4,'ON Data'!$E:$E,7),SUMIFS('ON Data'!U:U,'ON Data'!$E:$E,7))</f>
        <v>0</v>
      </c>
      <c r="R16" s="415">
        <f xml:space="preserve">
IF($A$4&lt;=12,SUMIFS('ON Data'!V:V,'ON Data'!$D:$D,$A$4,'ON Data'!$E:$E,7),SUMIFS('ON Data'!V:V,'ON Data'!$E:$E,7))</f>
        <v>0</v>
      </c>
      <c r="S16" s="415">
        <f xml:space="preserve">
IF($A$4&lt;=12,SUMIFS('ON Data'!W:W,'ON Data'!$D:$D,$A$4,'ON Data'!$E:$E,7),SUMIFS('ON Data'!W:W,'ON Data'!$E:$E,7))</f>
        <v>0</v>
      </c>
      <c r="T16" s="415">
        <f xml:space="preserve">
IF($A$4&lt;=12,SUMIFS('ON Data'!X:X,'ON Data'!$D:$D,$A$4,'ON Data'!$E:$E,7),SUMIFS('ON Data'!X:X,'ON Data'!$E:$E,7))</f>
        <v>0</v>
      </c>
      <c r="U16" s="415">
        <f xml:space="preserve">
IF($A$4&lt;=12,SUMIFS('ON Data'!Y:Y,'ON Data'!$D:$D,$A$4,'ON Data'!$E:$E,7),SUMIFS('ON Data'!Y:Y,'ON Data'!$E:$E,7))</f>
        <v>0</v>
      </c>
      <c r="V16" s="415">
        <f xml:space="preserve">
IF($A$4&lt;=12,SUMIFS('ON Data'!Z:Z,'ON Data'!$D:$D,$A$4,'ON Data'!$E:$E,7),SUMIFS('ON Data'!Z:Z,'ON Data'!$E:$E,7))</f>
        <v>0</v>
      </c>
      <c r="W16" s="415">
        <f xml:space="preserve">
IF($A$4&lt;=12,SUMIFS('ON Data'!AA:AA,'ON Data'!$D:$D,$A$4,'ON Data'!$E:$E,7),SUMIFS('ON Data'!AA:AA,'ON Data'!$E:$E,7))</f>
        <v>0</v>
      </c>
      <c r="X16" s="415">
        <f xml:space="preserve">
IF($A$4&lt;=12,SUMIFS('ON Data'!AB:AB,'ON Data'!$D:$D,$A$4,'ON Data'!$E:$E,7),SUMIFS('ON Data'!AB:AB,'ON Data'!$E:$E,7))</f>
        <v>0</v>
      </c>
      <c r="Y16" s="415">
        <f xml:space="preserve">
IF($A$4&lt;=12,SUMIFS('ON Data'!AC:AC,'ON Data'!$D:$D,$A$4,'ON Data'!$E:$E,7),SUMIFS('ON Data'!AC:AC,'ON Data'!$E:$E,7))</f>
        <v>0</v>
      </c>
      <c r="Z16" s="415">
        <f xml:space="preserve">
IF($A$4&lt;=12,SUMIFS('ON Data'!AD:AD,'ON Data'!$D:$D,$A$4,'ON Data'!$E:$E,7),SUMIFS('ON Data'!AD:AD,'ON Data'!$E:$E,7))</f>
        <v>0</v>
      </c>
      <c r="AA16" s="415">
        <f xml:space="preserve">
IF($A$4&lt;=12,SUMIFS('ON Data'!AE:AE,'ON Data'!$D:$D,$A$4,'ON Data'!$E:$E,7),SUMIFS('ON Data'!AE:AE,'ON Data'!$E:$E,7))</f>
        <v>0</v>
      </c>
      <c r="AB16" s="415">
        <f xml:space="preserve">
IF($A$4&lt;=12,SUMIFS('ON Data'!AF:AF,'ON Data'!$D:$D,$A$4,'ON Data'!$E:$E,7),SUMIFS('ON Data'!AF:AF,'ON Data'!$E:$E,7))</f>
        <v>0</v>
      </c>
      <c r="AC16" s="415">
        <f xml:space="preserve">
IF($A$4&lt;=12,SUMIFS('ON Data'!AG:AG,'ON Data'!$D:$D,$A$4,'ON Data'!$E:$E,7),SUMIFS('ON Data'!AG:AG,'ON Data'!$E:$E,7))</f>
        <v>0</v>
      </c>
      <c r="AD16" s="415">
        <f xml:space="preserve">
IF($A$4&lt;=12,SUMIFS('ON Data'!AH:AH,'ON Data'!$D:$D,$A$4,'ON Data'!$E:$E,7),SUMIFS('ON Data'!AH:AH,'ON Data'!$E:$E,7))</f>
        <v>0</v>
      </c>
      <c r="AE16" s="415">
        <f xml:space="preserve">
IF($A$4&lt;=12,SUMIFS('ON Data'!AI:AI,'ON Data'!$D:$D,$A$4,'ON Data'!$E:$E,7),SUMIFS('ON Data'!AI:AI,'ON Data'!$E:$E,7))</f>
        <v>0</v>
      </c>
      <c r="AF16" s="415">
        <f xml:space="preserve">
IF($A$4&lt;=12,SUMIFS('ON Data'!AJ:AJ,'ON Data'!$D:$D,$A$4,'ON Data'!$E:$E,7),SUMIFS('ON Data'!AJ:AJ,'ON Data'!$E:$E,7))</f>
        <v>0</v>
      </c>
      <c r="AG16" s="415">
        <f xml:space="preserve">
IF($A$4&lt;=12,SUMIFS('ON Data'!AK:AK,'ON Data'!$D:$D,$A$4,'ON Data'!$E:$E,7),SUMIFS('ON Data'!AK:AK,'ON Data'!$E:$E,7))</f>
        <v>0</v>
      </c>
      <c r="AH16" s="737">
        <f xml:space="preserve">
IF($A$4&lt;=12,SUMIFS('ON Data'!AM:AM,'ON Data'!$D:$D,$A$4,'ON Data'!$E:$E,7),SUMIFS('ON Data'!AM:AM,'ON Data'!$E:$E,7))</f>
        <v>0</v>
      </c>
      <c r="AI16" s="746"/>
    </row>
    <row r="17" spans="1:35" x14ac:dyDescent="0.3">
      <c r="A17" s="398" t="s">
        <v>266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Data'!J:J,'ON Data'!$D:$D,$A$4,'ON Data'!$E:$E,8),SUMIFS('ON Data'!J:J,'ON Data'!$E:$E,8))</f>
        <v>0</v>
      </c>
      <c r="G17" s="415">
        <f xml:space="preserve">
IF($A$4&lt;=12,SUMIFS('ON Data'!K:K,'ON Data'!$D:$D,$A$4,'ON Data'!$E:$E,8),SUMIFS('ON Data'!K:K,'ON Data'!$E:$E,8))</f>
        <v>0</v>
      </c>
      <c r="H17" s="415">
        <f xml:space="preserve">
IF($A$4&lt;=12,SUMIFS('ON Data'!L:L,'ON Data'!$D:$D,$A$4,'ON Data'!$E:$E,8),SUMIFS('ON Data'!L:L,'ON Data'!$E:$E,8))</f>
        <v>0</v>
      </c>
      <c r="I17" s="415">
        <f xml:space="preserve">
IF($A$4&lt;=12,SUMIFS('ON Data'!M:M,'ON Data'!$D:$D,$A$4,'ON Data'!$E:$E,8),SUMIFS('ON Data'!M:M,'ON Data'!$E:$E,8))</f>
        <v>0</v>
      </c>
      <c r="J17" s="415">
        <f xml:space="preserve">
IF($A$4&lt;=12,SUMIFS('ON Data'!N:N,'ON Data'!$D:$D,$A$4,'ON Data'!$E:$E,8),SUMIFS('ON Data'!N:N,'ON Data'!$E:$E,8))</f>
        <v>0</v>
      </c>
      <c r="K17" s="415">
        <f xml:space="preserve">
IF($A$4&lt;=12,SUMIFS('ON Data'!O:O,'ON Data'!$D:$D,$A$4,'ON Data'!$E:$E,8),SUMIFS('ON Data'!O:O,'ON Data'!$E:$E,8))</f>
        <v>0</v>
      </c>
      <c r="L17" s="415">
        <f xml:space="preserve">
IF($A$4&lt;=12,SUMIFS('ON Data'!P:P,'ON Data'!$D:$D,$A$4,'ON Data'!$E:$E,8),SUMIFS('ON Data'!P:P,'ON Data'!$E:$E,8))</f>
        <v>0</v>
      </c>
      <c r="M17" s="415">
        <f xml:space="preserve">
IF($A$4&lt;=12,SUMIFS('ON Data'!Q:Q,'ON Data'!$D:$D,$A$4,'ON Data'!$E:$E,8),SUMIFS('ON Data'!Q:Q,'ON Data'!$E:$E,8))</f>
        <v>0</v>
      </c>
      <c r="N17" s="415">
        <f xml:space="preserve">
IF($A$4&lt;=12,SUMIFS('ON Data'!R:R,'ON Data'!$D:$D,$A$4,'ON Data'!$E:$E,8),SUMIFS('ON Data'!R:R,'ON Data'!$E:$E,8))</f>
        <v>0</v>
      </c>
      <c r="O17" s="415">
        <f xml:space="preserve">
IF($A$4&lt;=12,SUMIFS('ON Data'!S:S,'ON Data'!$D:$D,$A$4,'ON Data'!$E:$E,8),SUMIFS('ON Data'!S:S,'ON Data'!$E:$E,8))</f>
        <v>0</v>
      </c>
      <c r="P17" s="415">
        <f xml:space="preserve">
IF($A$4&lt;=12,SUMIFS('ON Data'!T:T,'ON Data'!$D:$D,$A$4,'ON Data'!$E:$E,8),SUMIFS('ON Data'!T:T,'ON Data'!$E:$E,8))</f>
        <v>0</v>
      </c>
      <c r="Q17" s="415">
        <f xml:space="preserve">
IF($A$4&lt;=12,SUMIFS('ON Data'!U:U,'ON Data'!$D:$D,$A$4,'ON Data'!$E:$E,8),SUMIFS('ON Data'!U:U,'ON Data'!$E:$E,8))</f>
        <v>0</v>
      </c>
      <c r="R17" s="415">
        <f xml:space="preserve">
IF($A$4&lt;=12,SUMIFS('ON Data'!V:V,'ON Data'!$D:$D,$A$4,'ON Data'!$E:$E,8),SUMIFS('ON Data'!V:V,'ON Data'!$E:$E,8))</f>
        <v>0</v>
      </c>
      <c r="S17" s="415">
        <f xml:space="preserve">
IF($A$4&lt;=12,SUMIFS('ON Data'!W:W,'ON Data'!$D:$D,$A$4,'ON Data'!$E:$E,8),SUMIFS('ON Data'!W:W,'ON Data'!$E:$E,8))</f>
        <v>0</v>
      </c>
      <c r="T17" s="415">
        <f xml:space="preserve">
IF($A$4&lt;=12,SUMIFS('ON Data'!X:X,'ON Data'!$D:$D,$A$4,'ON Data'!$E:$E,8),SUMIFS('ON Data'!X:X,'ON Data'!$E:$E,8))</f>
        <v>0</v>
      </c>
      <c r="U17" s="415">
        <f xml:space="preserve">
IF($A$4&lt;=12,SUMIFS('ON Data'!Y:Y,'ON Data'!$D:$D,$A$4,'ON Data'!$E:$E,8),SUMIFS('ON Data'!Y:Y,'ON Data'!$E:$E,8))</f>
        <v>0</v>
      </c>
      <c r="V17" s="415">
        <f xml:space="preserve">
IF($A$4&lt;=12,SUMIFS('ON Data'!Z:Z,'ON Data'!$D:$D,$A$4,'ON Data'!$E:$E,8),SUMIFS('ON Data'!Z:Z,'ON Data'!$E:$E,8))</f>
        <v>0</v>
      </c>
      <c r="W17" s="415">
        <f xml:space="preserve">
IF($A$4&lt;=12,SUMIFS('ON Data'!AA:AA,'ON Data'!$D:$D,$A$4,'ON Data'!$E:$E,8),SUMIFS('ON Data'!AA:AA,'ON Data'!$E:$E,8))</f>
        <v>0</v>
      </c>
      <c r="X17" s="415">
        <f xml:space="preserve">
IF($A$4&lt;=12,SUMIFS('ON Data'!AB:AB,'ON Data'!$D:$D,$A$4,'ON Data'!$E:$E,8),SUMIFS('ON Data'!AB:AB,'ON Data'!$E:$E,8))</f>
        <v>0</v>
      </c>
      <c r="Y17" s="415">
        <f xml:space="preserve">
IF($A$4&lt;=12,SUMIFS('ON Data'!AC:AC,'ON Data'!$D:$D,$A$4,'ON Data'!$E:$E,8),SUMIFS('ON Data'!AC:AC,'ON Data'!$E:$E,8))</f>
        <v>0</v>
      </c>
      <c r="Z17" s="415">
        <f xml:space="preserve">
IF($A$4&lt;=12,SUMIFS('ON Data'!AD:AD,'ON Data'!$D:$D,$A$4,'ON Data'!$E:$E,8),SUMIFS('ON Data'!AD:AD,'ON Data'!$E:$E,8))</f>
        <v>0</v>
      </c>
      <c r="AA17" s="415">
        <f xml:space="preserve">
IF($A$4&lt;=12,SUMIFS('ON Data'!AE:AE,'ON Data'!$D:$D,$A$4,'ON Data'!$E:$E,8),SUMIFS('ON Data'!AE:AE,'ON Data'!$E:$E,8))</f>
        <v>0</v>
      </c>
      <c r="AB17" s="415">
        <f xml:space="preserve">
IF($A$4&lt;=12,SUMIFS('ON Data'!AF:AF,'ON Data'!$D:$D,$A$4,'ON Data'!$E:$E,8),SUMIFS('ON Data'!AF:AF,'ON Data'!$E:$E,8))</f>
        <v>0</v>
      </c>
      <c r="AC17" s="415">
        <f xml:space="preserve">
IF($A$4&lt;=12,SUMIFS('ON Data'!AG:AG,'ON Data'!$D:$D,$A$4,'ON Data'!$E:$E,8),SUMIFS('ON Data'!AG:AG,'ON Data'!$E:$E,8))</f>
        <v>0</v>
      </c>
      <c r="AD17" s="415">
        <f xml:space="preserve">
IF($A$4&lt;=12,SUMIFS('ON Data'!AH:AH,'ON Data'!$D:$D,$A$4,'ON Data'!$E:$E,8),SUMIFS('ON Data'!AH:AH,'ON Data'!$E:$E,8))</f>
        <v>0</v>
      </c>
      <c r="AE17" s="415">
        <f xml:space="preserve">
IF($A$4&lt;=12,SUMIFS('ON Data'!AI:AI,'ON Data'!$D:$D,$A$4,'ON Data'!$E:$E,8),SUMIFS('ON Data'!AI:AI,'ON Data'!$E:$E,8))</f>
        <v>0</v>
      </c>
      <c r="AF17" s="415">
        <f xml:space="preserve">
IF($A$4&lt;=12,SUMIFS('ON Data'!AJ:AJ,'ON Data'!$D:$D,$A$4,'ON Data'!$E:$E,8),SUMIFS('ON Data'!AJ:AJ,'ON Data'!$E:$E,8))</f>
        <v>0</v>
      </c>
      <c r="AG17" s="415">
        <f xml:space="preserve">
IF($A$4&lt;=12,SUMIFS('ON Data'!AK:AK,'ON Data'!$D:$D,$A$4,'ON Data'!$E:$E,8),SUMIFS('ON Data'!AK:AK,'ON Data'!$E:$E,8))</f>
        <v>0</v>
      </c>
      <c r="AH17" s="737">
        <f xml:space="preserve">
IF($A$4&lt;=12,SUMIFS('ON Data'!AM:AM,'ON Data'!$D:$D,$A$4,'ON Data'!$E:$E,8),SUMIFS('ON Data'!AM:AM,'ON Data'!$E:$E,8))</f>
        <v>0</v>
      </c>
      <c r="AI17" s="746"/>
    </row>
    <row r="18" spans="1:35" x14ac:dyDescent="0.3">
      <c r="A18" s="398" t="s">
        <v>267</v>
      </c>
      <c r="B18" s="413">
        <f xml:space="preserve">
B19-B16-B17</f>
        <v>100676</v>
      </c>
      <c r="C18" s="414">
        <f t="shared" ref="C18" si="0" xml:space="preserve">
C19-C16-C17</f>
        <v>0</v>
      </c>
      <c r="D18" s="415">
        <f t="shared" ref="D18:AH18" si="1" xml:space="preserve">
D19-D16-D17</f>
        <v>0</v>
      </c>
      <c r="E18" s="415">
        <f t="shared" si="1"/>
        <v>0</v>
      </c>
      <c r="F18" s="415">
        <f t="shared" si="1"/>
        <v>10000</v>
      </c>
      <c r="G18" s="415">
        <f t="shared" si="1"/>
        <v>18452</v>
      </c>
      <c r="H18" s="415">
        <f t="shared" si="1"/>
        <v>0</v>
      </c>
      <c r="I18" s="415">
        <f t="shared" si="1"/>
        <v>50824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415">
        <f t="shared" si="1"/>
        <v>0</v>
      </c>
      <c r="AH18" s="737">
        <f t="shared" si="1"/>
        <v>21400</v>
      </c>
      <c r="AI18" s="746"/>
    </row>
    <row r="19" spans="1:35" ht="15" thickBot="1" x14ac:dyDescent="0.35">
      <c r="A19" s="399" t="s">
        <v>268</v>
      </c>
      <c r="B19" s="422">
        <f xml:space="preserve">
IF($A$4&lt;=12,SUMIFS('ON Data'!F:F,'ON Data'!$D:$D,$A$4,'ON Data'!$E:$E,9),SUMIFS('ON Data'!F:F,'ON Data'!$E:$E,9))</f>
        <v>100676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Data'!J:J,'ON Data'!$D:$D,$A$4,'ON Data'!$E:$E,9),SUMIFS('ON Data'!J:J,'ON Data'!$E:$E,9))</f>
        <v>10000</v>
      </c>
      <c r="G19" s="424">
        <f xml:space="preserve">
IF($A$4&lt;=12,SUMIFS('ON Data'!K:K,'ON Data'!$D:$D,$A$4,'ON Data'!$E:$E,9),SUMIFS('ON Data'!K:K,'ON Data'!$E:$E,9))</f>
        <v>18452</v>
      </c>
      <c r="H19" s="424">
        <f xml:space="preserve">
IF($A$4&lt;=12,SUMIFS('ON Data'!L:L,'ON Data'!$D:$D,$A$4,'ON Data'!$E:$E,9),SUMIFS('ON Data'!L:L,'ON Data'!$E:$E,9))</f>
        <v>0</v>
      </c>
      <c r="I19" s="424">
        <f xml:space="preserve">
IF($A$4&lt;=12,SUMIFS('ON Data'!M:M,'ON Data'!$D:$D,$A$4,'ON Data'!$E:$E,9),SUMIFS('ON Data'!M:M,'ON Data'!$E:$E,9))</f>
        <v>50824</v>
      </c>
      <c r="J19" s="424">
        <f xml:space="preserve">
IF($A$4&lt;=12,SUMIFS('ON Data'!N:N,'ON Data'!$D:$D,$A$4,'ON Data'!$E:$E,9),SUMIFS('ON Data'!N:N,'ON Data'!$E:$E,9))</f>
        <v>0</v>
      </c>
      <c r="K19" s="424">
        <f xml:space="preserve">
IF($A$4&lt;=12,SUMIFS('ON Data'!O:O,'ON Data'!$D:$D,$A$4,'ON Data'!$E:$E,9),SUMIFS('ON Data'!O:O,'ON Data'!$E:$E,9))</f>
        <v>0</v>
      </c>
      <c r="L19" s="424">
        <f xml:space="preserve">
IF($A$4&lt;=12,SUMIFS('ON Data'!P:P,'ON Data'!$D:$D,$A$4,'ON Data'!$E:$E,9),SUMIFS('ON Data'!P:P,'ON Data'!$E:$E,9))</f>
        <v>0</v>
      </c>
      <c r="M19" s="424">
        <f xml:space="preserve">
IF($A$4&lt;=12,SUMIFS('ON Data'!Q:Q,'ON Data'!$D:$D,$A$4,'ON Data'!$E:$E,9),SUMIFS('ON Data'!Q:Q,'ON Data'!$E:$E,9))</f>
        <v>0</v>
      </c>
      <c r="N19" s="424">
        <f xml:space="preserve">
IF($A$4&lt;=12,SUMIFS('ON Data'!R:R,'ON Data'!$D:$D,$A$4,'ON Data'!$E:$E,9),SUMIFS('ON Data'!R:R,'ON Data'!$E:$E,9))</f>
        <v>0</v>
      </c>
      <c r="O19" s="424">
        <f xml:space="preserve">
IF($A$4&lt;=12,SUMIFS('ON Data'!S:S,'ON Data'!$D:$D,$A$4,'ON Data'!$E:$E,9),SUMIFS('ON Data'!S:S,'ON Data'!$E:$E,9))</f>
        <v>0</v>
      </c>
      <c r="P19" s="424">
        <f xml:space="preserve">
IF($A$4&lt;=12,SUMIFS('ON Data'!T:T,'ON Data'!$D:$D,$A$4,'ON Data'!$E:$E,9),SUMIFS('ON Data'!T:T,'ON Data'!$E:$E,9))</f>
        <v>0</v>
      </c>
      <c r="Q19" s="424">
        <f xml:space="preserve">
IF($A$4&lt;=12,SUMIFS('ON Data'!U:U,'ON Data'!$D:$D,$A$4,'ON Data'!$E:$E,9),SUMIFS('ON Data'!U:U,'ON Data'!$E:$E,9))</f>
        <v>0</v>
      </c>
      <c r="R19" s="424">
        <f xml:space="preserve">
IF($A$4&lt;=12,SUMIFS('ON Data'!V:V,'ON Data'!$D:$D,$A$4,'ON Data'!$E:$E,9),SUMIFS('ON Data'!V:V,'ON Data'!$E:$E,9))</f>
        <v>0</v>
      </c>
      <c r="S19" s="424">
        <f xml:space="preserve">
IF($A$4&lt;=12,SUMIFS('ON Data'!W:W,'ON Data'!$D:$D,$A$4,'ON Data'!$E:$E,9),SUMIFS('ON Data'!W:W,'ON Data'!$E:$E,9))</f>
        <v>0</v>
      </c>
      <c r="T19" s="424">
        <f xml:space="preserve">
IF($A$4&lt;=12,SUMIFS('ON Data'!X:X,'ON Data'!$D:$D,$A$4,'ON Data'!$E:$E,9),SUMIFS('ON Data'!X:X,'ON Data'!$E:$E,9))</f>
        <v>0</v>
      </c>
      <c r="U19" s="424">
        <f xml:space="preserve">
IF($A$4&lt;=12,SUMIFS('ON Data'!Y:Y,'ON Data'!$D:$D,$A$4,'ON Data'!$E:$E,9),SUMIFS('ON Data'!Y:Y,'ON Data'!$E:$E,9))</f>
        <v>0</v>
      </c>
      <c r="V19" s="424">
        <f xml:space="preserve">
IF($A$4&lt;=12,SUMIFS('ON Data'!Z:Z,'ON Data'!$D:$D,$A$4,'ON Data'!$E:$E,9),SUMIFS('ON Data'!Z:Z,'ON Data'!$E:$E,9))</f>
        <v>0</v>
      </c>
      <c r="W19" s="424">
        <f xml:space="preserve">
IF($A$4&lt;=12,SUMIFS('ON Data'!AA:AA,'ON Data'!$D:$D,$A$4,'ON Data'!$E:$E,9),SUMIFS('ON Data'!AA:AA,'ON Data'!$E:$E,9))</f>
        <v>0</v>
      </c>
      <c r="X19" s="424">
        <f xml:space="preserve">
IF($A$4&lt;=12,SUMIFS('ON Data'!AB:AB,'ON Data'!$D:$D,$A$4,'ON Data'!$E:$E,9),SUMIFS('ON Data'!AB:AB,'ON Data'!$E:$E,9))</f>
        <v>0</v>
      </c>
      <c r="Y19" s="424">
        <f xml:space="preserve">
IF($A$4&lt;=12,SUMIFS('ON Data'!AC:AC,'ON Data'!$D:$D,$A$4,'ON Data'!$E:$E,9),SUMIFS('ON Data'!AC:AC,'ON Data'!$E:$E,9))</f>
        <v>0</v>
      </c>
      <c r="Z19" s="424">
        <f xml:space="preserve">
IF($A$4&lt;=12,SUMIFS('ON Data'!AD:AD,'ON Data'!$D:$D,$A$4,'ON Data'!$E:$E,9),SUMIFS('ON Data'!AD:AD,'ON Data'!$E:$E,9))</f>
        <v>0</v>
      </c>
      <c r="AA19" s="424">
        <f xml:space="preserve">
IF($A$4&lt;=12,SUMIFS('ON Data'!AE:AE,'ON Data'!$D:$D,$A$4,'ON Data'!$E:$E,9),SUMIFS('ON Data'!AE:AE,'ON Data'!$E:$E,9))</f>
        <v>0</v>
      </c>
      <c r="AB19" s="424">
        <f xml:space="preserve">
IF($A$4&lt;=12,SUMIFS('ON Data'!AF:AF,'ON Data'!$D:$D,$A$4,'ON Data'!$E:$E,9),SUMIFS('ON Data'!AF:AF,'ON Data'!$E:$E,9))</f>
        <v>0</v>
      </c>
      <c r="AC19" s="424">
        <f xml:space="preserve">
IF($A$4&lt;=12,SUMIFS('ON Data'!AG:AG,'ON Data'!$D:$D,$A$4,'ON Data'!$E:$E,9),SUMIFS('ON Data'!AG:AG,'ON Data'!$E:$E,9))</f>
        <v>0</v>
      </c>
      <c r="AD19" s="424">
        <f xml:space="preserve">
IF($A$4&lt;=12,SUMIFS('ON Data'!AH:AH,'ON Data'!$D:$D,$A$4,'ON Data'!$E:$E,9),SUMIFS('ON Data'!AH:AH,'ON Data'!$E:$E,9))</f>
        <v>0</v>
      </c>
      <c r="AE19" s="424">
        <f xml:space="preserve">
IF($A$4&lt;=12,SUMIFS('ON Data'!AI:AI,'ON Data'!$D:$D,$A$4,'ON Data'!$E:$E,9),SUMIFS('ON Data'!AI:AI,'ON Data'!$E:$E,9))</f>
        <v>0</v>
      </c>
      <c r="AF19" s="424">
        <f xml:space="preserve">
IF($A$4&lt;=12,SUMIFS('ON Data'!AJ:AJ,'ON Data'!$D:$D,$A$4,'ON Data'!$E:$E,9),SUMIFS('ON Data'!AJ:AJ,'ON Data'!$E:$E,9))</f>
        <v>0</v>
      </c>
      <c r="AG19" s="424">
        <f xml:space="preserve">
IF($A$4&lt;=12,SUMIFS('ON Data'!AK:AK,'ON Data'!$D:$D,$A$4,'ON Data'!$E:$E,9),SUMIFS('ON Data'!AK:AK,'ON Data'!$E:$E,9))</f>
        <v>0</v>
      </c>
      <c r="AH19" s="740">
        <f xml:space="preserve">
IF($A$4&lt;=12,SUMIFS('ON Data'!AM:AM,'ON Data'!$D:$D,$A$4,'ON Data'!$E:$E,9),SUMIFS('ON Data'!AM:AM,'ON Data'!$E:$E,9))</f>
        <v>21400</v>
      </c>
      <c r="AI19" s="746"/>
    </row>
    <row r="20" spans="1:35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6811930</v>
      </c>
      <c r="C20" s="426">
        <f xml:space="preserve">
IF($A$4&lt;=12,SUMIFS('ON Data'!G:G,'ON Data'!$D:$D,$A$4,'ON Data'!$E:$E,6),SUMIFS('ON Data'!G:G,'ON Data'!$E:$E,6))</f>
        <v>0</v>
      </c>
      <c r="D20" s="427">
        <f xml:space="preserve">
IF($A$4&lt;=12,SUMIFS('ON Data'!H:H,'ON Data'!$D:$D,$A$4,'ON Data'!$E:$E,6),SUMIFS('ON Data'!H:H,'ON Data'!$E:$E,6))</f>
        <v>3233065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Data'!J:J,'ON Data'!$D:$D,$A$4,'ON Data'!$E:$E,6),SUMIFS('ON Data'!J:J,'ON Data'!$E:$E,6))</f>
        <v>246606</v>
      </c>
      <c r="G20" s="427">
        <f xml:space="preserve">
IF($A$4&lt;=12,SUMIFS('ON Data'!K:K,'ON Data'!$D:$D,$A$4,'ON Data'!$E:$E,6),SUMIFS('ON Data'!K:K,'ON Data'!$E:$E,6))</f>
        <v>1002901</v>
      </c>
      <c r="H20" s="427">
        <f xml:space="preserve">
IF($A$4&lt;=12,SUMIFS('ON Data'!L:L,'ON Data'!$D:$D,$A$4,'ON Data'!$E:$E,6),SUMIFS('ON Data'!L:L,'ON Data'!$E:$E,6))</f>
        <v>0</v>
      </c>
      <c r="I20" s="427">
        <f xml:space="preserve">
IF($A$4&lt;=12,SUMIFS('ON Data'!M:M,'ON Data'!$D:$D,$A$4,'ON Data'!$E:$E,6),SUMIFS('ON Data'!M:M,'ON Data'!$E:$E,6))</f>
        <v>1483393</v>
      </c>
      <c r="J20" s="427">
        <f xml:space="preserve">
IF($A$4&lt;=12,SUMIFS('ON Data'!N:N,'ON Data'!$D:$D,$A$4,'ON Data'!$E:$E,6),SUMIFS('ON Data'!N:N,'ON Data'!$E:$E,6))</f>
        <v>242586</v>
      </c>
      <c r="K20" s="427">
        <f xml:space="preserve">
IF($A$4&lt;=12,SUMIFS('ON Data'!O:O,'ON Data'!$D:$D,$A$4,'ON Data'!$E:$E,6),SUMIFS('ON Data'!O:O,'ON Data'!$E:$E,6))</f>
        <v>0</v>
      </c>
      <c r="L20" s="427">
        <f xml:space="preserve">
IF($A$4&lt;=12,SUMIFS('ON Data'!P:P,'ON Data'!$D:$D,$A$4,'ON Data'!$E:$E,6),SUMIFS('ON Data'!P:P,'ON Data'!$E:$E,6))</f>
        <v>0</v>
      </c>
      <c r="M20" s="427">
        <f xml:space="preserve">
IF($A$4&lt;=12,SUMIFS('ON Data'!Q:Q,'ON Data'!$D:$D,$A$4,'ON Data'!$E:$E,6),SUMIFS('ON Data'!Q:Q,'ON Data'!$E:$E,6))</f>
        <v>0</v>
      </c>
      <c r="N20" s="427">
        <f xml:space="preserve">
IF($A$4&lt;=12,SUMIFS('ON Data'!R:R,'ON Data'!$D:$D,$A$4,'ON Data'!$E:$E,6),SUMIFS('ON Data'!R:R,'ON Data'!$E:$E,6))</f>
        <v>0</v>
      </c>
      <c r="O20" s="427">
        <f xml:space="preserve">
IF($A$4&lt;=12,SUMIFS('ON Data'!S:S,'ON Data'!$D:$D,$A$4,'ON Data'!$E:$E,6),SUMIFS('ON Data'!S:S,'ON Data'!$E:$E,6))</f>
        <v>104571</v>
      </c>
      <c r="P20" s="427">
        <f xml:space="preserve">
IF($A$4&lt;=12,SUMIFS('ON Data'!T:T,'ON Data'!$D:$D,$A$4,'ON Data'!$E:$E,6),SUMIFS('ON Data'!T:T,'ON Data'!$E:$E,6))</f>
        <v>0</v>
      </c>
      <c r="Q20" s="427">
        <f xml:space="preserve">
IF($A$4&lt;=12,SUMIFS('ON Data'!U:U,'ON Data'!$D:$D,$A$4,'ON Data'!$E:$E,6),SUMIFS('ON Data'!U:U,'ON Data'!$E:$E,6))</f>
        <v>0</v>
      </c>
      <c r="R20" s="427">
        <f xml:space="preserve">
IF($A$4&lt;=12,SUMIFS('ON Data'!V:V,'ON Data'!$D:$D,$A$4,'ON Data'!$E:$E,6),SUMIFS('ON Data'!V:V,'ON Data'!$E:$E,6))</f>
        <v>0</v>
      </c>
      <c r="S20" s="427">
        <f xml:space="preserve">
IF($A$4&lt;=12,SUMIFS('ON Data'!W:W,'ON Data'!$D:$D,$A$4,'ON Data'!$E:$E,6),SUMIFS('ON Data'!W:W,'ON Data'!$E:$E,6))</f>
        <v>0</v>
      </c>
      <c r="T20" s="427">
        <f xml:space="preserve">
IF($A$4&lt;=12,SUMIFS('ON Data'!X:X,'ON Data'!$D:$D,$A$4,'ON Data'!$E:$E,6),SUMIFS('ON Data'!X:X,'ON Data'!$E:$E,6))</f>
        <v>0</v>
      </c>
      <c r="U20" s="427">
        <f xml:space="preserve">
IF($A$4&lt;=12,SUMIFS('ON Data'!Y:Y,'ON Data'!$D:$D,$A$4,'ON Data'!$E:$E,6),SUMIFS('ON Data'!Y:Y,'ON Data'!$E:$E,6))</f>
        <v>0</v>
      </c>
      <c r="V20" s="427">
        <f xml:space="preserve">
IF($A$4&lt;=12,SUMIFS('ON Data'!Z:Z,'ON Data'!$D:$D,$A$4,'ON Data'!$E:$E,6),SUMIFS('ON Data'!Z:Z,'ON Data'!$E:$E,6))</f>
        <v>0</v>
      </c>
      <c r="W20" s="427">
        <f xml:space="preserve">
IF($A$4&lt;=12,SUMIFS('ON Data'!AA:AA,'ON Data'!$D:$D,$A$4,'ON Data'!$E:$E,6),SUMIFS('ON Data'!AA:AA,'ON Data'!$E:$E,6))</f>
        <v>0</v>
      </c>
      <c r="X20" s="427">
        <f xml:space="preserve">
IF($A$4&lt;=12,SUMIFS('ON Data'!AB:AB,'ON Data'!$D:$D,$A$4,'ON Data'!$E:$E,6),SUMIFS('ON Data'!AB:AB,'ON Data'!$E:$E,6))</f>
        <v>0</v>
      </c>
      <c r="Y20" s="427">
        <f xml:space="preserve">
IF($A$4&lt;=12,SUMIFS('ON Data'!AC:AC,'ON Data'!$D:$D,$A$4,'ON Data'!$E:$E,6),SUMIFS('ON Data'!AC:AC,'ON Data'!$E:$E,6))</f>
        <v>0</v>
      </c>
      <c r="Z20" s="427">
        <f xml:space="preserve">
IF($A$4&lt;=12,SUMIFS('ON Data'!AD:AD,'ON Data'!$D:$D,$A$4,'ON Data'!$E:$E,6),SUMIFS('ON Data'!AD:AD,'ON Data'!$E:$E,6))</f>
        <v>0</v>
      </c>
      <c r="AA20" s="427">
        <f xml:space="preserve">
IF($A$4&lt;=12,SUMIFS('ON Data'!AE:AE,'ON Data'!$D:$D,$A$4,'ON Data'!$E:$E,6),SUMIFS('ON Data'!AE:AE,'ON Data'!$E:$E,6))</f>
        <v>0</v>
      </c>
      <c r="AB20" s="427">
        <f xml:space="preserve">
IF($A$4&lt;=12,SUMIFS('ON Data'!AF:AF,'ON Data'!$D:$D,$A$4,'ON Data'!$E:$E,6),SUMIFS('ON Data'!AF:AF,'ON Data'!$E:$E,6))</f>
        <v>0</v>
      </c>
      <c r="AC20" s="427">
        <f xml:space="preserve">
IF($A$4&lt;=12,SUMIFS('ON Data'!AG:AG,'ON Data'!$D:$D,$A$4,'ON Data'!$E:$E,6),SUMIFS('ON Data'!AG:AG,'ON Data'!$E:$E,6))</f>
        <v>0</v>
      </c>
      <c r="AD20" s="427">
        <f xml:space="preserve">
IF($A$4&lt;=12,SUMIFS('ON Data'!AH:AH,'ON Data'!$D:$D,$A$4,'ON Data'!$E:$E,6),SUMIFS('ON Data'!AH:AH,'ON Data'!$E:$E,6))</f>
        <v>154553</v>
      </c>
      <c r="AE20" s="427">
        <f xml:space="preserve">
IF($A$4&lt;=12,SUMIFS('ON Data'!AI:AI,'ON Data'!$D:$D,$A$4,'ON Data'!$E:$E,6),SUMIFS('ON Data'!AI:AI,'ON Data'!$E:$E,6))</f>
        <v>0</v>
      </c>
      <c r="AF20" s="427">
        <f xml:space="preserve">
IF($A$4&lt;=12,SUMIFS('ON Data'!AJ:AJ,'ON Data'!$D:$D,$A$4,'ON Data'!$E:$E,6),SUMIFS('ON Data'!AJ:AJ,'ON Data'!$E:$E,6))</f>
        <v>0</v>
      </c>
      <c r="AG20" s="427">
        <f xml:space="preserve">
IF($A$4&lt;=12,SUMIFS('ON Data'!AK:AK,'ON Data'!$D:$D,$A$4,'ON Data'!$E:$E,6),SUMIFS('ON Data'!AK:AK,'ON Data'!$E:$E,6))</f>
        <v>0</v>
      </c>
      <c r="AH20" s="741">
        <f xml:space="preserve">
IF($A$4&lt;=12,SUMIFS('ON Data'!AM:AM,'ON Data'!$D:$D,$A$4,'ON Data'!$E:$E,6),SUMIFS('ON Data'!AM:AM,'ON Data'!$E:$E,6))</f>
        <v>344255</v>
      </c>
      <c r="AI20" s="746"/>
    </row>
    <row r="21" spans="1:35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415"/>
      <c r="AH21" s="737"/>
      <c r="AI21" s="746"/>
    </row>
    <row r="22" spans="1:35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737"/>
      <c r="AI22" s="746"/>
    </row>
    <row r="23" spans="1:35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738"/>
      <c r="AI23" s="746"/>
    </row>
    <row r="24" spans="1:35" x14ac:dyDescent="0.3">
      <c r="A24" s="395" t="s">
        <v>269</v>
      </c>
      <c r="B24" s="442" t="s">
        <v>3</v>
      </c>
      <c r="C24" s="747" t="s">
        <v>280</v>
      </c>
      <c r="D24" s="722"/>
      <c r="E24" s="723"/>
      <c r="F24" s="723"/>
      <c r="G24" s="723" t="s">
        <v>281</v>
      </c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23"/>
      <c r="AH24" s="742" t="s">
        <v>282</v>
      </c>
      <c r="AI24" s="746"/>
    </row>
    <row r="25" spans="1:35" x14ac:dyDescent="0.3">
      <c r="A25" s="396" t="s">
        <v>94</v>
      </c>
      <c r="B25" s="413">
        <f xml:space="preserve">
SUM(C25:AH25)</f>
        <v>18150</v>
      </c>
      <c r="C25" s="748">
        <f xml:space="preserve">
IF($A$4&lt;=12,SUMIFS('ON Data'!H:H,'ON Data'!$D:$D,$A$4,'ON Data'!$E:$E,10),SUMIFS('ON Data'!H:H,'ON Data'!$E:$E,10))</f>
        <v>17600</v>
      </c>
      <c r="D25" s="724"/>
      <c r="E25" s="725"/>
      <c r="F25" s="725"/>
      <c r="G25" s="725">
        <f xml:space="preserve">
IF($A$4&lt;=12,SUMIFS('ON Data'!K:K,'ON Data'!$D:$D,$A$4,'ON Data'!$E:$E,10),SUMIFS('ON Data'!K:K,'ON Data'!$E:$E,10))</f>
        <v>550</v>
      </c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25"/>
      <c r="AH25" s="743">
        <f xml:space="preserve">
IF($A$4&lt;=12,SUMIFS('ON Data'!AM:AM,'ON Data'!$D:$D,$A$4,'ON Data'!$E:$E,10),SUMIFS('ON Data'!AM:AM,'ON Data'!$E:$E,10))</f>
        <v>0</v>
      </c>
      <c r="AI25" s="746"/>
    </row>
    <row r="26" spans="1:35" x14ac:dyDescent="0.3">
      <c r="A26" s="402" t="s">
        <v>279</v>
      </c>
      <c r="B26" s="422">
        <f xml:space="preserve">
SUM(C26:AH26)</f>
        <v>27751.666666666668</v>
      </c>
      <c r="C26" s="748">
        <f xml:space="preserve">
IF($A$4&lt;=12,SUMIFS('ON Data'!H:H,'ON Data'!$D:$D,$A$4,'ON Data'!$E:$E,11),SUMIFS('ON Data'!H:H,'ON Data'!$E:$E,11))</f>
        <v>17335</v>
      </c>
      <c r="D26" s="724"/>
      <c r="E26" s="725"/>
      <c r="F26" s="725"/>
      <c r="G26" s="726">
        <f xml:space="preserve">
IF($A$4&lt;=12,SUMIFS('ON Data'!K:K,'ON Data'!$D:$D,$A$4,'ON Data'!$E:$E,11),SUMIFS('ON Data'!K:K,'ON Data'!$E:$E,11))</f>
        <v>10416.666666666668</v>
      </c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26"/>
      <c r="AH26" s="743">
        <f xml:space="preserve">
IF($A$4&lt;=12,SUMIFS('ON Data'!AM:AM,'ON Data'!$D:$D,$A$4,'ON Data'!$E:$E,11),SUMIFS('ON Data'!AM:AM,'ON Data'!$E:$E,11))</f>
        <v>0</v>
      </c>
      <c r="AI26" s="746"/>
    </row>
    <row r="27" spans="1:35" x14ac:dyDescent="0.3">
      <c r="A27" s="402" t="s">
        <v>96</v>
      </c>
      <c r="B27" s="443">
        <f xml:space="preserve">
IF(B26=0,0,B25/B26)</f>
        <v>0.65401477388745421</v>
      </c>
      <c r="C27" s="749">
        <f xml:space="preserve">
IF(C26=0,0,C25/C26)</f>
        <v>1.0152869916354197</v>
      </c>
      <c r="D27" s="727"/>
      <c r="E27" s="728"/>
      <c r="F27" s="728"/>
      <c r="G27" s="728">
        <f xml:space="preserve">
IF(G26=0,0,G25/G26)</f>
        <v>5.2799999999999993E-2</v>
      </c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28"/>
      <c r="AH27" s="744">
        <f xml:space="preserve">
IF(AH26=0,0,AH25/AH26)</f>
        <v>0</v>
      </c>
      <c r="AI27" s="746"/>
    </row>
    <row r="28" spans="1:35" ht="15" thickBot="1" x14ac:dyDescent="0.35">
      <c r="A28" s="402" t="s">
        <v>278</v>
      </c>
      <c r="B28" s="422">
        <f xml:space="preserve">
SUM(C28:AH28)</f>
        <v>9601.6666666666679</v>
      </c>
      <c r="C28" s="750">
        <f xml:space="preserve">
C26-C25</f>
        <v>-265</v>
      </c>
      <c r="D28" s="729"/>
      <c r="E28" s="730"/>
      <c r="F28" s="730"/>
      <c r="G28" s="730">
        <f xml:space="preserve">
G26-G25</f>
        <v>9866.6666666666679</v>
      </c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45">
        <f xml:space="preserve">
AH26-AH25</f>
        <v>0</v>
      </c>
      <c r="AI28" s="746"/>
    </row>
    <row r="29" spans="1:35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3"/>
      <c r="AG29" s="403"/>
      <c r="AH29" s="403"/>
    </row>
    <row r="30" spans="1:35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80"/>
    </row>
    <row r="31" spans="1:35" x14ac:dyDescent="0.3">
      <c r="A31" s="230" t="s">
        <v>276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80"/>
    </row>
    <row r="32" spans="1:35" ht="14.4" customHeight="1" x14ac:dyDescent="0.3">
      <c r="A32" s="439" t="s">
        <v>273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  <c r="AG32" s="440"/>
    </row>
    <row r="33" spans="1:1" x14ac:dyDescent="0.3">
      <c r="A33" s="441" t="s">
        <v>283</v>
      </c>
    </row>
    <row r="34" spans="1:1" x14ac:dyDescent="0.3">
      <c r="A34" s="441" t="s">
        <v>284</v>
      </c>
    </row>
    <row r="35" spans="1:1" x14ac:dyDescent="0.3">
      <c r="A35" s="441" t="s">
        <v>285</v>
      </c>
    </row>
    <row r="36" spans="1:1" x14ac:dyDescent="0.3">
      <c r="A36" s="441" t="s">
        <v>286</v>
      </c>
    </row>
  </sheetData>
  <mergeCells count="12">
    <mergeCell ref="A1:AH1"/>
    <mergeCell ref="B3:B4"/>
    <mergeCell ref="C24:F24"/>
    <mergeCell ref="C25:F25"/>
    <mergeCell ref="C26:F26"/>
    <mergeCell ref="G24:AG24"/>
    <mergeCell ref="G25:AG25"/>
    <mergeCell ref="G26:AG26"/>
    <mergeCell ref="C28:F28"/>
    <mergeCell ref="C27:F27"/>
    <mergeCell ref="G27:AG27"/>
    <mergeCell ref="G28:AG28"/>
  </mergeCells>
  <conditionalFormatting sqref="C27 AH27 G27">
    <cfRule type="cellIs" dxfId="20" priority="2" operator="greaterThan">
      <formula>1</formula>
    </cfRule>
  </conditionalFormatting>
  <conditionalFormatting sqref="C28 AH28 G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0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1438</v>
      </c>
    </row>
    <row r="2" spans="1:40" x14ac:dyDescent="0.3">
      <c r="A2" s="386" t="s">
        <v>322</v>
      </c>
    </row>
    <row r="3" spans="1:40" x14ac:dyDescent="0.3">
      <c r="A3" s="382" t="s">
        <v>242</v>
      </c>
      <c r="B3" s="407">
        <v>2014</v>
      </c>
      <c r="D3" s="383">
        <f>MAX(D5:D1048576)</f>
        <v>5</v>
      </c>
      <c r="F3" s="383">
        <f>SUMIF($E5:$E1048576,"&lt;10",F5:F1048576)</f>
        <v>6943415.6500000004</v>
      </c>
      <c r="G3" s="383">
        <f t="shared" ref="G3:AN3" si="0">SUMIF($E5:$E1048576,"&lt;10",G5:G1048576)</f>
        <v>0</v>
      </c>
      <c r="H3" s="383">
        <f t="shared" si="0"/>
        <v>3242193.3500000006</v>
      </c>
      <c r="I3" s="383">
        <f t="shared" si="0"/>
        <v>0</v>
      </c>
      <c r="J3" s="383">
        <f t="shared" si="0"/>
        <v>257520</v>
      </c>
      <c r="K3" s="383">
        <f t="shared" si="0"/>
        <v>1026163</v>
      </c>
      <c r="L3" s="383">
        <f t="shared" si="0"/>
        <v>0</v>
      </c>
      <c r="M3" s="383">
        <f t="shared" si="0"/>
        <v>1542934</v>
      </c>
      <c r="N3" s="383">
        <f t="shared" si="0"/>
        <v>244361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105402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156195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368647.3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22</v>
      </c>
      <c r="D5" s="382">
        <v>1</v>
      </c>
      <c r="E5" s="382">
        <v>1</v>
      </c>
      <c r="F5" s="382">
        <v>35.9</v>
      </c>
      <c r="G5" s="382">
        <v>0</v>
      </c>
      <c r="H5" s="382">
        <v>10</v>
      </c>
      <c r="I5" s="382">
        <v>0</v>
      </c>
      <c r="J5" s="382">
        <v>1</v>
      </c>
      <c r="K5" s="382">
        <v>6</v>
      </c>
      <c r="L5" s="382">
        <v>0</v>
      </c>
      <c r="M5" s="382">
        <v>10</v>
      </c>
      <c r="N5" s="382">
        <v>2</v>
      </c>
      <c r="O5" s="382">
        <v>0</v>
      </c>
      <c r="P5" s="382">
        <v>0</v>
      </c>
      <c r="Q5" s="382">
        <v>0</v>
      </c>
      <c r="R5" s="382">
        <v>0</v>
      </c>
      <c r="S5" s="382">
        <v>1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0</v>
      </c>
      <c r="AF5" s="382">
        <v>0</v>
      </c>
      <c r="AG5" s="382">
        <v>0</v>
      </c>
      <c r="AH5" s="382">
        <v>2</v>
      </c>
      <c r="AI5" s="382">
        <v>0</v>
      </c>
      <c r="AJ5" s="382">
        <v>0</v>
      </c>
      <c r="AK5" s="382">
        <v>0</v>
      </c>
      <c r="AL5" s="382">
        <v>0</v>
      </c>
      <c r="AM5" s="382">
        <v>3.9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22</v>
      </c>
      <c r="D6" s="382">
        <v>1</v>
      </c>
      <c r="E6" s="382">
        <v>2</v>
      </c>
      <c r="F6" s="382">
        <v>5873.4</v>
      </c>
      <c r="G6" s="382">
        <v>0</v>
      </c>
      <c r="H6" s="382">
        <v>1552</v>
      </c>
      <c r="I6" s="382">
        <v>0</v>
      </c>
      <c r="J6" s="382">
        <v>184</v>
      </c>
      <c r="K6" s="382">
        <v>883</v>
      </c>
      <c r="L6" s="382">
        <v>0</v>
      </c>
      <c r="M6" s="382">
        <v>1704</v>
      </c>
      <c r="N6" s="382">
        <v>344</v>
      </c>
      <c r="O6" s="382">
        <v>0</v>
      </c>
      <c r="P6" s="382">
        <v>0</v>
      </c>
      <c r="Q6" s="382">
        <v>0</v>
      </c>
      <c r="R6" s="382">
        <v>0</v>
      </c>
      <c r="S6" s="382">
        <v>168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0</v>
      </c>
      <c r="AF6" s="382">
        <v>0</v>
      </c>
      <c r="AG6" s="382">
        <v>0</v>
      </c>
      <c r="AH6" s="382">
        <v>352</v>
      </c>
      <c r="AI6" s="382">
        <v>0</v>
      </c>
      <c r="AJ6" s="382">
        <v>0</v>
      </c>
      <c r="AK6" s="382">
        <v>0</v>
      </c>
      <c r="AL6" s="382">
        <v>0</v>
      </c>
      <c r="AM6" s="382">
        <v>686.4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22</v>
      </c>
      <c r="D7" s="382">
        <v>1</v>
      </c>
      <c r="E7" s="382">
        <v>4</v>
      </c>
      <c r="F7" s="382">
        <v>431</v>
      </c>
      <c r="G7" s="382">
        <v>0</v>
      </c>
      <c r="H7" s="382">
        <v>214</v>
      </c>
      <c r="I7" s="382">
        <v>0</v>
      </c>
      <c r="J7" s="382">
        <v>5</v>
      </c>
      <c r="K7" s="382">
        <v>24</v>
      </c>
      <c r="L7" s="382">
        <v>0</v>
      </c>
      <c r="M7" s="382">
        <v>169</v>
      </c>
      <c r="N7" s="382">
        <v>19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22</v>
      </c>
      <c r="D8" s="382">
        <v>1</v>
      </c>
      <c r="E8" s="382">
        <v>6</v>
      </c>
      <c r="F8" s="382">
        <v>1357997</v>
      </c>
      <c r="G8" s="382">
        <v>0</v>
      </c>
      <c r="H8" s="382">
        <v>641139</v>
      </c>
      <c r="I8" s="382">
        <v>0</v>
      </c>
      <c r="J8" s="382">
        <v>44499</v>
      </c>
      <c r="K8" s="382">
        <v>204445</v>
      </c>
      <c r="L8" s="382">
        <v>0</v>
      </c>
      <c r="M8" s="382">
        <v>298034</v>
      </c>
      <c r="N8" s="382">
        <v>48857</v>
      </c>
      <c r="O8" s="382">
        <v>0</v>
      </c>
      <c r="P8" s="382">
        <v>0</v>
      </c>
      <c r="Q8" s="382">
        <v>0</v>
      </c>
      <c r="R8" s="382">
        <v>0</v>
      </c>
      <c r="S8" s="382">
        <v>19767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30996</v>
      </c>
      <c r="AI8" s="382">
        <v>0</v>
      </c>
      <c r="AJ8" s="382">
        <v>0</v>
      </c>
      <c r="AK8" s="382">
        <v>0</v>
      </c>
      <c r="AL8" s="382">
        <v>0</v>
      </c>
      <c r="AM8" s="382">
        <v>70260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22</v>
      </c>
      <c r="D9" s="382">
        <v>1</v>
      </c>
      <c r="E9" s="382">
        <v>9</v>
      </c>
      <c r="F9" s="382">
        <v>16552</v>
      </c>
      <c r="G9" s="382">
        <v>0</v>
      </c>
      <c r="H9" s="382">
        <v>0</v>
      </c>
      <c r="I9" s="382">
        <v>0</v>
      </c>
      <c r="J9" s="382">
        <v>0</v>
      </c>
      <c r="K9" s="382">
        <v>6000</v>
      </c>
      <c r="L9" s="382">
        <v>0</v>
      </c>
      <c r="M9" s="382">
        <v>8352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2200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22</v>
      </c>
      <c r="D10" s="382">
        <v>1</v>
      </c>
      <c r="E10" s="382">
        <v>10</v>
      </c>
      <c r="F10" s="382">
        <v>17500</v>
      </c>
      <c r="G10" s="382">
        <v>0</v>
      </c>
      <c r="H10" s="382">
        <v>17500</v>
      </c>
      <c r="I10" s="382">
        <v>0</v>
      </c>
      <c r="J10" s="382">
        <v>0</v>
      </c>
      <c r="K10" s="382">
        <v>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22</v>
      </c>
      <c r="D11" s="382">
        <v>1</v>
      </c>
      <c r="E11" s="382">
        <v>11</v>
      </c>
      <c r="F11" s="382">
        <v>5550.3333333333339</v>
      </c>
      <c r="G11" s="382">
        <v>0</v>
      </c>
      <c r="H11" s="382">
        <v>3467</v>
      </c>
      <c r="I11" s="382">
        <v>0</v>
      </c>
      <c r="J11" s="382">
        <v>0</v>
      </c>
      <c r="K11" s="382">
        <v>2083.3333333333335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22</v>
      </c>
      <c r="D12" s="382">
        <v>2</v>
      </c>
      <c r="E12" s="382">
        <v>1</v>
      </c>
      <c r="F12" s="382">
        <v>35.65</v>
      </c>
      <c r="G12" s="382">
        <v>0</v>
      </c>
      <c r="H12" s="382">
        <v>9.75</v>
      </c>
      <c r="I12" s="382">
        <v>0</v>
      </c>
      <c r="J12" s="382">
        <v>1</v>
      </c>
      <c r="K12" s="382">
        <v>6</v>
      </c>
      <c r="L12" s="382">
        <v>0</v>
      </c>
      <c r="M12" s="382">
        <v>10</v>
      </c>
      <c r="N12" s="382">
        <v>2</v>
      </c>
      <c r="O12" s="382">
        <v>0</v>
      </c>
      <c r="P12" s="382">
        <v>0</v>
      </c>
      <c r="Q12" s="382">
        <v>0</v>
      </c>
      <c r="R12" s="382">
        <v>0</v>
      </c>
      <c r="S12" s="382">
        <v>1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2</v>
      </c>
      <c r="AI12" s="382">
        <v>0</v>
      </c>
      <c r="AJ12" s="382">
        <v>0</v>
      </c>
      <c r="AK12" s="382">
        <v>0</v>
      </c>
      <c r="AL12" s="382">
        <v>0</v>
      </c>
      <c r="AM12" s="382">
        <v>3.9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22</v>
      </c>
      <c r="D13" s="382">
        <v>2</v>
      </c>
      <c r="E13" s="382">
        <v>2</v>
      </c>
      <c r="F13" s="382">
        <v>5043.2</v>
      </c>
      <c r="G13" s="382">
        <v>0</v>
      </c>
      <c r="H13" s="382">
        <v>1366</v>
      </c>
      <c r="I13" s="382">
        <v>0</v>
      </c>
      <c r="J13" s="382">
        <v>160</v>
      </c>
      <c r="K13" s="382">
        <v>850</v>
      </c>
      <c r="L13" s="382">
        <v>0</v>
      </c>
      <c r="M13" s="382">
        <v>1496</v>
      </c>
      <c r="N13" s="382">
        <v>320</v>
      </c>
      <c r="O13" s="382">
        <v>0</v>
      </c>
      <c r="P13" s="382">
        <v>0</v>
      </c>
      <c r="Q13" s="382">
        <v>0</v>
      </c>
      <c r="R13" s="382">
        <v>0</v>
      </c>
      <c r="S13" s="382">
        <v>120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304</v>
      </c>
      <c r="AI13" s="382">
        <v>0</v>
      </c>
      <c r="AJ13" s="382">
        <v>0</v>
      </c>
      <c r="AK13" s="382">
        <v>0</v>
      </c>
      <c r="AL13" s="382">
        <v>0</v>
      </c>
      <c r="AM13" s="382">
        <v>427.2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22</v>
      </c>
      <c r="D14" s="382">
        <v>2</v>
      </c>
      <c r="E14" s="382">
        <v>4</v>
      </c>
      <c r="F14" s="382">
        <v>460</v>
      </c>
      <c r="G14" s="382">
        <v>0</v>
      </c>
      <c r="H14" s="382">
        <v>214</v>
      </c>
      <c r="I14" s="382">
        <v>0</v>
      </c>
      <c r="J14" s="382">
        <v>13</v>
      </c>
      <c r="K14" s="382">
        <v>20</v>
      </c>
      <c r="L14" s="382">
        <v>0</v>
      </c>
      <c r="M14" s="382">
        <v>185</v>
      </c>
      <c r="N14" s="382">
        <v>18</v>
      </c>
      <c r="O14" s="382">
        <v>0</v>
      </c>
      <c r="P14" s="382">
        <v>0</v>
      </c>
      <c r="Q14" s="382">
        <v>0</v>
      </c>
      <c r="R14" s="382">
        <v>0</v>
      </c>
      <c r="S14" s="382">
        <v>10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0</v>
      </c>
      <c r="AF14" s="382">
        <v>0</v>
      </c>
      <c r="AG14" s="382">
        <v>0</v>
      </c>
      <c r="AH14" s="382">
        <v>0</v>
      </c>
      <c r="AI14" s="382">
        <v>0</v>
      </c>
      <c r="AJ14" s="382">
        <v>0</v>
      </c>
      <c r="AK14" s="382">
        <v>0</v>
      </c>
      <c r="AL14" s="382">
        <v>0</v>
      </c>
      <c r="AM14" s="382">
        <v>0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22</v>
      </c>
      <c r="D15" s="382">
        <v>2</v>
      </c>
      <c r="E15" s="382">
        <v>6</v>
      </c>
      <c r="F15" s="382">
        <v>1341622</v>
      </c>
      <c r="G15" s="382">
        <v>0</v>
      </c>
      <c r="H15" s="382">
        <v>637849</v>
      </c>
      <c r="I15" s="382">
        <v>0</v>
      </c>
      <c r="J15" s="382">
        <v>48855</v>
      </c>
      <c r="K15" s="382">
        <v>195586</v>
      </c>
      <c r="L15" s="382">
        <v>0</v>
      </c>
      <c r="M15" s="382">
        <v>296354</v>
      </c>
      <c r="N15" s="382">
        <v>47446</v>
      </c>
      <c r="O15" s="382">
        <v>0</v>
      </c>
      <c r="P15" s="382">
        <v>0</v>
      </c>
      <c r="Q15" s="382">
        <v>0</v>
      </c>
      <c r="R15" s="382">
        <v>0</v>
      </c>
      <c r="S15" s="382">
        <v>21713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30787</v>
      </c>
      <c r="AI15" s="382">
        <v>0</v>
      </c>
      <c r="AJ15" s="382">
        <v>0</v>
      </c>
      <c r="AK15" s="382">
        <v>0</v>
      </c>
      <c r="AL15" s="382">
        <v>0</v>
      </c>
      <c r="AM15" s="382">
        <v>63032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22</v>
      </c>
      <c r="D16" s="382">
        <v>2</v>
      </c>
      <c r="E16" s="382">
        <v>9</v>
      </c>
      <c r="F16" s="382">
        <v>13552</v>
      </c>
      <c r="G16" s="382">
        <v>0</v>
      </c>
      <c r="H16" s="382">
        <v>0</v>
      </c>
      <c r="I16" s="382">
        <v>0</v>
      </c>
      <c r="J16" s="382">
        <v>0</v>
      </c>
      <c r="K16" s="382">
        <v>2352</v>
      </c>
      <c r="L16" s="382">
        <v>0</v>
      </c>
      <c r="M16" s="382">
        <v>6000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5200</v>
      </c>
      <c r="AN16" s="382">
        <v>0</v>
      </c>
    </row>
    <row r="17" spans="3:40" x14ac:dyDescent="0.3">
      <c r="C17" s="382">
        <v>22</v>
      </c>
      <c r="D17" s="382">
        <v>2</v>
      </c>
      <c r="E17" s="382">
        <v>11</v>
      </c>
      <c r="F17" s="382">
        <v>5550.3333333333339</v>
      </c>
      <c r="G17" s="382">
        <v>0</v>
      </c>
      <c r="H17" s="382">
        <v>3467</v>
      </c>
      <c r="I17" s="382">
        <v>0</v>
      </c>
      <c r="J17" s="382">
        <v>0</v>
      </c>
      <c r="K17" s="382">
        <v>2083.3333333333335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22</v>
      </c>
      <c r="D18" s="382">
        <v>3</v>
      </c>
      <c r="E18" s="382">
        <v>1</v>
      </c>
      <c r="F18" s="382">
        <v>35.85</v>
      </c>
      <c r="G18" s="382">
        <v>0</v>
      </c>
      <c r="H18" s="382">
        <v>9.9499999999999993</v>
      </c>
      <c r="I18" s="382">
        <v>0</v>
      </c>
      <c r="J18" s="382">
        <v>1</v>
      </c>
      <c r="K18" s="382">
        <v>6</v>
      </c>
      <c r="L18" s="382">
        <v>0</v>
      </c>
      <c r="M18" s="382">
        <v>10</v>
      </c>
      <c r="N18" s="382">
        <v>2</v>
      </c>
      <c r="O18" s="382">
        <v>0</v>
      </c>
      <c r="P18" s="382">
        <v>0</v>
      </c>
      <c r="Q18" s="382">
        <v>0</v>
      </c>
      <c r="R18" s="382">
        <v>0</v>
      </c>
      <c r="S18" s="382">
        <v>1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2</v>
      </c>
      <c r="AI18" s="382">
        <v>0</v>
      </c>
      <c r="AJ18" s="382">
        <v>0</v>
      </c>
      <c r="AK18" s="382">
        <v>0</v>
      </c>
      <c r="AL18" s="382">
        <v>0</v>
      </c>
      <c r="AM18" s="382">
        <v>3.9</v>
      </c>
      <c r="AN18" s="382">
        <v>0</v>
      </c>
    </row>
    <row r="19" spans="3:40" x14ac:dyDescent="0.3">
      <c r="C19" s="382">
        <v>22</v>
      </c>
      <c r="D19" s="382">
        <v>3</v>
      </c>
      <c r="E19" s="382">
        <v>2</v>
      </c>
      <c r="F19" s="382">
        <v>5686.1</v>
      </c>
      <c r="G19" s="382">
        <v>0</v>
      </c>
      <c r="H19" s="382">
        <v>1727.6</v>
      </c>
      <c r="I19" s="382">
        <v>0</v>
      </c>
      <c r="J19" s="382">
        <v>168</v>
      </c>
      <c r="K19" s="382">
        <v>958.5</v>
      </c>
      <c r="L19" s="382">
        <v>0</v>
      </c>
      <c r="M19" s="382">
        <v>1496</v>
      </c>
      <c r="N19" s="382">
        <v>312</v>
      </c>
      <c r="O19" s="382">
        <v>0</v>
      </c>
      <c r="P19" s="382">
        <v>0</v>
      </c>
      <c r="Q19" s="382">
        <v>0</v>
      </c>
      <c r="R19" s="382">
        <v>0</v>
      </c>
      <c r="S19" s="382">
        <v>168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304</v>
      </c>
      <c r="AI19" s="382">
        <v>0</v>
      </c>
      <c r="AJ19" s="382">
        <v>0</v>
      </c>
      <c r="AK19" s="382">
        <v>0</v>
      </c>
      <c r="AL19" s="382">
        <v>0</v>
      </c>
      <c r="AM19" s="382">
        <v>552</v>
      </c>
      <c r="AN19" s="382">
        <v>0</v>
      </c>
    </row>
    <row r="20" spans="3:40" x14ac:dyDescent="0.3">
      <c r="C20" s="382">
        <v>22</v>
      </c>
      <c r="D20" s="382">
        <v>3</v>
      </c>
      <c r="E20" s="382">
        <v>3</v>
      </c>
      <c r="F20" s="382">
        <v>12</v>
      </c>
      <c r="G20" s="382">
        <v>0</v>
      </c>
      <c r="H20" s="382">
        <v>12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22</v>
      </c>
      <c r="D21" s="382">
        <v>3</v>
      </c>
      <c r="E21" s="382">
        <v>4</v>
      </c>
      <c r="F21" s="382">
        <v>423</v>
      </c>
      <c r="G21" s="382">
        <v>0</v>
      </c>
      <c r="H21" s="382">
        <v>226</v>
      </c>
      <c r="I21" s="382">
        <v>0</v>
      </c>
      <c r="J21" s="382">
        <v>14</v>
      </c>
      <c r="K21" s="382">
        <v>10</v>
      </c>
      <c r="L21" s="382">
        <v>0</v>
      </c>
      <c r="M21" s="382">
        <v>143</v>
      </c>
      <c r="N21" s="382">
        <v>18</v>
      </c>
      <c r="O21" s="382">
        <v>0</v>
      </c>
      <c r="P21" s="382">
        <v>0</v>
      </c>
      <c r="Q21" s="382">
        <v>0</v>
      </c>
      <c r="R21" s="382">
        <v>0</v>
      </c>
      <c r="S21" s="382">
        <v>12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22</v>
      </c>
      <c r="D22" s="382">
        <v>3</v>
      </c>
      <c r="E22" s="382">
        <v>6</v>
      </c>
      <c r="F22" s="382">
        <v>1365205</v>
      </c>
      <c r="G22" s="382">
        <v>0</v>
      </c>
      <c r="H22" s="382">
        <v>664470</v>
      </c>
      <c r="I22" s="382">
        <v>0</v>
      </c>
      <c r="J22" s="382">
        <v>59023</v>
      </c>
      <c r="K22" s="382">
        <v>192181</v>
      </c>
      <c r="L22" s="382">
        <v>0</v>
      </c>
      <c r="M22" s="382">
        <v>283162</v>
      </c>
      <c r="N22" s="382">
        <v>48194</v>
      </c>
      <c r="O22" s="382">
        <v>0</v>
      </c>
      <c r="P22" s="382">
        <v>0</v>
      </c>
      <c r="Q22" s="382">
        <v>0</v>
      </c>
      <c r="R22" s="382">
        <v>0</v>
      </c>
      <c r="S22" s="382">
        <v>21756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30962</v>
      </c>
      <c r="AI22" s="382">
        <v>0</v>
      </c>
      <c r="AJ22" s="382">
        <v>0</v>
      </c>
      <c r="AK22" s="382">
        <v>0</v>
      </c>
      <c r="AL22" s="382">
        <v>0</v>
      </c>
      <c r="AM22" s="382">
        <v>65457</v>
      </c>
      <c r="AN22" s="382">
        <v>0</v>
      </c>
    </row>
    <row r="23" spans="3:40" x14ac:dyDescent="0.3">
      <c r="C23" s="382">
        <v>22</v>
      </c>
      <c r="D23" s="382">
        <v>3</v>
      </c>
      <c r="E23" s="382">
        <v>9</v>
      </c>
      <c r="F23" s="382">
        <v>26552</v>
      </c>
      <c r="G23" s="382">
        <v>0</v>
      </c>
      <c r="H23" s="382">
        <v>0</v>
      </c>
      <c r="I23" s="382">
        <v>0</v>
      </c>
      <c r="J23" s="382">
        <v>10000</v>
      </c>
      <c r="K23" s="382">
        <v>0</v>
      </c>
      <c r="L23" s="382">
        <v>0</v>
      </c>
      <c r="M23" s="382">
        <v>10552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6000</v>
      </c>
      <c r="AN23" s="382">
        <v>0</v>
      </c>
    </row>
    <row r="24" spans="3:40" x14ac:dyDescent="0.3">
      <c r="C24" s="382">
        <v>22</v>
      </c>
      <c r="D24" s="382">
        <v>3</v>
      </c>
      <c r="E24" s="382">
        <v>10</v>
      </c>
      <c r="F24" s="382">
        <v>300</v>
      </c>
      <c r="G24" s="382">
        <v>0</v>
      </c>
      <c r="H24" s="382">
        <v>100</v>
      </c>
      <c r="I24" s="382">
        <v>0</v>
      </c>
      <c r="J24" s="382">
        <v>0</v>
      </c>
      <c r="K24" s="382">
        <v>200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22</v>
      </c>
      <c r="D25" s="382">
        <v>3</v>
      </c>
      <c r="E25" s="382">
        <v>11</v>
      </c>
      <c r="F25" s="382">
        <v>5550.3333333333339</v>
      </c>
      <c r="G25" s="382">
        <v>0</v>
      </c>
      <c r="H25" s="382">
        <v>3467</v>
      </c>
      <c r="I25" s="382">
        <v>0</v>
      </c>
      <c r="J25" s="382">
        <v>0</v>
      </c>
      <c r="K25" s="382">
        <v>2083.3333333333335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22</v>
      </c>
      <c r="D26" s="382">
        <v>4</v>
      </c>
      <c r="E26" s="382">
        <v>1</v>
      </c>
      <c r="F26" s="382">
        <v>35.85</v>
      </c>
      <c r="G26" s="382">
        <v>0</v>
      </c>
      <c r="H26" s="382">
        <v>9.9499999999999993</v>
      </c>
      <c r="I26" s="382">
        <v>0</v>
      </c>
      <c r="J26" s="382">
        <v>1</v>
      </c>
      <c r="K26" s="382">
        <v>6</v>
      </c>
      <c r="L26" s="382">
        <v>0</v>
      </c>
      <c r="M26" s="382">
        <v>10</v>
      </c>
      <c r="N26" s="382">
        <v>2</v>
      </c>
      <c r="O26" s="382">
        <v>0</v>
      </c>
      <c r="P26" s="382">
        <v>0</v>
      </c>
      <c r="Q26" s="382">
        <v>0</v>
      </c>
      <c r="R26" s="382">
        <v>0</v>
      </c>
      <c r="S26" s="382">
        <v>1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2</v>
      </c>
      <c r="AI26" s="382">
        <v>0</v>
      </c>
      <c r="AJ26" s="382">
        <v>0</v>
      </c>
      <c r="AK26" s="382">
        <v>0</v>
      </c>
      <c r="AL26" s="382">
        <v>0</v>
      </c>
      <c r="AM26" s="382">
        <v>3.9</v>
      </c>
      <c r="AN26" s="382">
        <v>0</v>
      </c>
    </row>
    <row r="27" spans="3:40" x14ac:dyDescent="0.3">
      <c r="C27" s="382">
        <v>22</v>
      </c>
      <c r="D27" s="382">
        <v>4</v>
      </c>
      <c r="E27" s="382">
        <v>2</v>
      </c>
      <c r="F27" s="382">
        <v>5933.1</v>
      </c>
      <c r="G27" s="382">
        <v>0</v>
      </c>
      <c r="H27" s="382">
        <v>1665.2</v>
      </c>
      <c r="I27" s="382">
        <v>0</v>
      </c>
      <c r="J27" s="382">
        <v>176</v>
      </c>
      <c r="K27" s="382">
        <v>989.5</v>
      </c>
      <c r="L27" s="382">
        <v>0</v>
      </c>
      <c r="M27" s="382">
        <v>1568</v>
      </c>
      <c r="N27" s="382">
        <v>352</v>
      </c>
      <c r="O27" s="382">
        <v>0</v>
      </c>
      <c r="P27" s="382">
        <v>0</v>
      </c>
      <c r="Q27" s="382">
        <v>0</v>
      </c>
      <c r="R27" s="382">
        <v>0</v>
      </c>
      <c r="S27" s="382">
        <v>168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336</v>
      </c>
      <c r="AI27" s="382">
        <v>0</v>
      </c>
      <c r="AJ27" s="382">
        <v>0</v>
      </c>
      <c r="AK27" s="382">
        <v>0</v>
      </c>
      <c r="AL27" s="382">
        <v>0</v>
      </c>
      <c r="AM27" s="382">
        <v>678.4</v>
      </c>
      <c r="AN27" s="382">
        <v>0</v>
      </c>
    </row>
    <row r="28" spans="3:40" x14ac:dyDescent="0.3">
      <c r="C28" s="382">
        <v>22</v>
      </c>
      <c r="D28" s="382">
        <v>4</v>
      </c>
      <c r="E28" s="382">
        <v>3</v>
      </c>
      <c r="F28" s="382">
        <v>36</v>
      </c>
      <c r="G28" s="382">
        <v>0</v>
      </c>
      <c r="H28" s="382">
        <v>36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22</v>
      </c>
      <c r="D29" s="382">
        <v>4</v>
      </c>
      <c r="E29" s="382">
        <v>4</v>
      </c>
      <c r="F29" s="382">
        <v>493</v>
      </c>
      <c r="G29" s="382">
        <v>0</v>
      </c>
      <c r="H29" s="382">
        <v>229</v>
      </c>
      <c r="I29" s="382">
        <v>0</v>
      </c>
      <c r="J29" s="382">
        <v>13</v>
      </c>
      <c r="K29" s="382">
        <v>23</v>
      </c>
      <c r="L29" s="382">
        <v>0</v>
      </c>
      <c r="M29" s="382">
        <v>198</v>
      </c>
      <c r="N29" s="382">
        <v>28</v>
      </c>
      <c r="O29" s="382">
        <v>0</v>
      </c>
      <c r="P29" s="382">
        <v>0</v>
      </c>
      <c r="Q29" s="382">
        <v>0</v>
      </c>
      <c r="R29" s="382">
        <v>0</v>
      </c>
      <c r="S29" s="382">
        <v>2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22</v>
      </c>
      <c r="D30" s="382">
        <v>4</v>
      </c>
      <c r="E30" s="382">
        <v>6</v>
      </c>
      <c r="F30" s="382">
        <v>1380333</v>
      </c>
      <c r="G30" s="382">
        <v>0</v>
      </c>
      <c r="H30" s="382">
        <v>645949</v>
      </c>
      <c r="I30" s="382">
        <v>0</v>
      </c>
      <c r="J30" s="382">
        <v>48372</v>
      </c>
      <c r="K30" s="382">
        <v>209347</v>
      </c>
      <c r="L30" s="382">
        <v>0</v>
      </c>
      <c r="M30" s="382">
        <v>302871</v>
      </c>
      <c r="N30" s="382">
        <v>49675</v>
      </c>
      <c r="O30" s="382">
        <v>0</v>
      </c>
      <c r="P30" s="382">
        <v>0</v>
      </c>
      <c r="Q30" s="382">
        <v>0</v>
      </c>
      <c r="R30" s="382">
        <v>0</v>
      </c>
      <c r="S30" s="382">
        <v>19818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30904</v>
      </c>
      <c r="AI30" s="382">
        <v>0</v>
      </c>
      <c r="AJ30" s="382">
        <v>0</v>
      </c>
      <c r="AK30" s="382">
        <v>0</v>
      </c>
      <c r="AL30" s="382">
        <v>0</v>
      </c>
      <c r="AM30" s="382">
        <v>73397</v>
      </c>
      <c r="AN30" s="382">
        <v>0</v>
      </c>
    </row>
    <row r="31" spans="3:40" x14ac:dyDescent="0.3">
      <c r="C31" s="382">
        <v>22</v>
      </c>
      <c r="D31" s="382">
        <v>4</v>
      </c>
      <c r="E31" s="382">
        <v>9</v>
      </c>
      <c r="F31" s="382">
        <v>30468</v>
      </c>
      <c r="G31" s="382">
        <v>0</v>
      </c>
      <c r="H31" s="382">
        <v>0</v>
      </c>
      <c r="I31" s="382">
        <v>0</v>
      </c>
      <c r="J31" s="382">
        <v>0</v>
      </c>
      <c r="K31" s="382">
        <v>9000</v>
      </c>
      <c r="L31" s="382">
        <v>0</v>
      </c>
      <c r="M31" s="382">
        <v>16468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5000</v>
      </c>
      <c r="AN31" s="382">
        <v>0</v>
      </c>
    </row>
    <row r="32" spans="3:40" x14ac:dyDescent="0.3">
      <c r="C32" s="382">
        <v>22</v>
      </c>
      <c r="D32" s="382">
        <v>4</v>
      </c>
      <c r="E32" s="382">
        <v>11</v>
      </c>
      <c r="F32" s="382">
        <v>5550.3333333333339</v>
      </c>
      <c r="G32" s="382">
        <v>0</v>
      </c>
      <c r="H32" s="382">
        <v>3467</v>
      </c>
      <c r="I32" s="382">
        <v>0</v>
      </c>
      <c r="J32" s="382">
        <v>0</v>
      </c>
      <c r="K32" s="382">
        <v>2083.3333333333335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22</v>
      </c>
      <c r="D33" s="382">
        <v>5</v>
      </c>
      <c r="E33" s="382">
        <v>1</v>
      </c>
      <c r="F33" s="382">
        <v>35.6</v>
      </c>
      <c r="G33" s="382">
        <v>0</v>
      </c>
      <c r="H33" s="382">
        <v>9.6999999999999993</v>
      </c>
      <c r="I33" s="382">
        <v>0</v>
      </c>
      <c r="J33" s="382">
        <v>1</v>
      </c>
      <c r="K33" s="382">
        <v>6</v>
      </c>
      <c r="L33" s="382">
        <v>0</v>
      </c>
      <c r="M33" s="382">
        <v>10</v>
      </c>
      <c r="N33" s="382">
        <v>2</v>
      </c>
      <c r="O33" s="382">
        <v>0</v>
      </c>
      <c r="P33" s="382">
        <v>0</v>
      </c>
      <c r="Q33" s="382">
        <v>0</v>
      </c>
      <c r="R33" s="382">
        <v>0</v>
      </c>
      <c r="S33" s="382">
        <v>1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2</v>
      </c>
      <c r="AI33" s="382">
        <v>0</v>
      </c>
      <c r="AJ33" s="382">
        <v>0</v>
      </c>
      <c r="AK33" s="382">
        <v>0</v>
      </c>
      <c r="AL33" s="382">
        <v>0</v>
      </c>
      <c r="AM33" s="382">
        <v>3.9</v>
      </c>
      <c r="AN33" s="382">
        <v>0</v>
      </c>
    </row>
    <row r="34" spans="3:40" x14ac:dyDescent="0.3">
      <c r="C34" s="382">
        <v>22</v>
      </c>
      <c r="D34" s="382">
        <v>5</v>
      </c>
      <c r="E34" s="382">
        <v>2</v>
      </c>
      <c r="F34" s="382">
        <v>5792</v>
      </c>
      <c r="G34" s="382">
        <v>0</v>
      </c>
      <c r="H34" s="382">
        <v>1579.2</v>
      </c>
      <c r="I34" s="382">
        <v>0</v>
      </c>
      <c r="J34" s="382">
        <v>168</v>
      </c>
      <c r="K34" s="382">
        <v>1012</v>
      </c>
      <c r="L34" s="382">
        <v>0</v>
      </c>
      <c r="M34" s="382">
        <v>1564</v>
      </c>
      <c r="N34" s="382">
        <v>336</v>
      </c>
      <c r="O34" s="382">
        <v>0</v>
      </c>
      <c r="P34" s="382">
        <v>0</v>
      </c>
      <c r="Q34" s="382">
        <v>0</v>
      </c>
      <c r="R34" s="382">
        <v>0</v>
      </c>
      <c r="S34" s="382">
        <v>168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0</v>
      </c>
      <c r="AF34" s="382">
        <v>0</v>
      </c>
      <c r="AG34" s="382">
        <v>0</v>
      </c>
      <c r="AH34" s="382">
        <v>336</v>
      </c>
      <c r="AI34" s="382">
        <v>0</v>
      </c>
      <c r="AJ34" s="382">
        <v>0</v>
      </c>
      <c r="AK34" s="382">
        <v>0</v>
      </c>
      <c r="AL34" s="382">
        <v>0</v>
      </c>
      <c r="AM34" s="382">
        <v>628.79999999999995</v>
      </c>
      <c r="AN34" s="382">
        <v>0</v>
      </c>
    </row>
    <row r="35" spans="3:40" x14ac:dyDescent="0.3">
      <c r="C35" s="382">
        <v>22</v>
      </c>
      <c r="D35" s="382">
        <v>5</v>
      </c>
      <c r="E35" s="382">
        <v>3</v>
      </c>
      <c r="F35" s="382">
        <v>36</v>
      </c>
      <c r="G35" s="382">
        <v>0</v>
      </c>
      <c r="H35" s="382">
        <v>36</v>
      </c>
      <c r="I35" s="382">
        <v>0</v>
      </c>
      <c r="J35" s="382">
        <v>0</v>
      </c>
      <c r="K35" s="382">
        <v>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0</v>
      </c>
      <c r="AI35" s="382">
        <v>0</v>
      </c>
      <c r="AJ35" s="382">
        <v>0</v>
      </c>
      <c r="AK35" s="382">
        <v>0</v>
      </c>
      <c r="AL35" s="382">
        <v>0</v>
      </c>
      <c r="AM35" s="382">
        <v>0</v>
      </c>
      <c r="AN35" s="382">
        <v>0</v>
      </c>
    </row>
    <row r="36" spans="3:40" x14ac:dyDescent="0.3">
      <c r="C36" s="382">
        <v>22</v>
      </c>
      <c r="D36" s="382">
        <v>5</v>
      </c>
      <c r="E36" s="382">
        <v>4</v>
      </c>
      <c r="F36" s="382">
        <v>412</v>
      </c>
      <c r="G36" s="382">
        <v>0</v>
      </c>
      <c r="H36" s="382">
        <v>222</v>
      </c>
      <c r="I36" s="382">
        <v>0</v>
      </c>
      <c r="J36" s="382">
        <v>8</v>
      </c>
      <c r="K36" s="382">
        <v>10</v>
      </c>
      <c r="L36" s="382">
        <v>0</v>
      </c>
      <c r="M36" s="382">
        <v>144</v>
      </c>
      <c r="N36" s="382">
        <v>18</v>
      </c>
      <c r="O36" s="382">
        <v>0</v>
      </c>
      <c r="P36" s="382">
        <v>0</v>
      </c>
      <c r="Q36" s="382">
        <v>0</v>
      </c>
      <c r="R36" s="382">
        <v>0</v>
      </c>
      <c r="S36" s="382">
        <v>10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22</v>
      </c>
      <c r="D37" s="382">
        <v>5</v>
      </c>
      <c r="E37" s="382">
        <v>6</v>
      </c>
      <c r="F37" s="382">
        <v>1366773</v>
      </c>
      <c r="G37" s="382">
        <v>0</v>
      </c>
      <c r="H37" s="382">
        <v>643658</v>
      </c>
      <c r="I37" s="382">
        <v>0</v>
      </c>
      <c r="J37" s="382">
        <v>45857</v>
      </c>
      <c r="K37" s="382">
        <v>201342</v>
      </c>
      <c r="L37" s="382">
        <v>0</v>
      </c>
      <c r="M37" s="382">
        <v>302972</v>
      </c>
      <c r="N37" s="382">
        <v>48414</v>
      </c>
      <c r="O37" s="382">
        <v>0</v>
      </c>
      <c r="P37" s="382">
        <v>0</v>
      </c>
      <c r="Q37" s="382">
        <v>0</v>
      </c>
      <c r="R37" s="382">
        <v>0</v>
      </c>
      <c r="S37" s="382">
        <v>21517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30904</v>
      </c>
      <c r="AI37" s="382">
        <v>0</v>
      </c>
      <c r="AJ37" s="382">
        <v>0</v>
      </c>
      <c r="AK37" s="382">
        <v>0</v>
      </c>
      <c r="AL37" s="382">
        <v>0</v>
      </c>
      <c r="AM37" s="382">
        <v>72109</v>
      </c>
      <c r="AN37" s="382">
        <v>0</v>
      </c>
    </row>
    <row r="38" spans="3:40" x14ac:dyDescent="0.3">
      <c r="C38" s="382">
        <v>22</v>
      </c>
      <c r="D38" s="382">
        <v>5</v>
      </c>
      <c r="E38" s="382">
        <v>9</v>
      </c>
      <c r="F38" s="382">
        <v>13552</v>
      </c>
      <c r="G38" s="382">
        <v>0</v>
      </c>
      <c r="H38" s="382">
        <v>0</v>
      </c>
      <c r="I38" s="382">
        <v>0</v>
      </c>
      <c r="J38" s="382">
        <v>0</v>
      </c>
      <c r="K38" s="382">
        <v>1100</v>
      </c>
      <c r="L38" s="382">
        <v>0</v>
      </c>
      <c r="M38" s="382">
        <v>9452</v>
      </c>
      <c r="N38" s="382">
        <v>0</v>
      </c>
      <c r="O38" s="382">
        <v>0</v>
      </c>
      <c r="P38" s="382">
        <v>0</v>
      </c>
      <c r="Q38" s="382">
        <v>0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82">
        <v>0</v>
      </c>
      <c r="AC38" s="382">
        <v>0</v>
      </c>
      <c r="AD38" s="382">
        <v>0</v>
      </c>
      <c r="AE38" s="382">
        <v>0</v>
      </c>
      <c r="AF38" s="382">
        <v>0</v>
      </c>
      <c r="AG38" s="382">
        <v>0</v>
      </c>
      <c r="AH38" s="382">
        <v>0</v>
      </c>
      <c r="AI38" s="382">
        <v>0</v>
      </c>
      <c r="AJ38" s="382">
        <v>0</v>
      </c>
      <c r="AK38" s="382">
        <v>0</v>
      </c>
      <c r="AL38" s="382">
        <v>0</v>
      </c>
      <c r="AM38" s="382">
        <v>3000</v>
      </c>
      <c r="AN38" s="382">
        <v>0</v>
      </c>
    </row>
    <row r="39" spans="3:40" x14ac:dyDescent="0.3">
      <c r="C39" s="382">
        <v>22</v>
      </c>
      <c r="D39" s="382">
        <v>5</v>
      </c>
      <c r="E39" s="382">
        <v>10</v>
      </c>
      <c r="F39" s="382">
        <v>350</v>
      </c>
      <c r="G39" s="382">
        <v>0</v>
      </c>
      <c r="H39" s="382">
        <v>0</v>
      </c>
      <c r="I39" s="382">
        <v>0</v>
      </c>
      <c r="J39" s="382">
        <v>0</v>
      </c>
      <c r="K39" s="382">
        <v>350</v>
      </c>
      <c r="L39" s="382">
        <v>0</v>
      </c>
      <c r="M39" s="382">
        <v>0</v>
      </c>
      <c r="N39" s="382">
        <v>0</v>
      </c>
      <c r="O39" s="382">
        <v>0</v>
      </c>
      <c r="P39" s="382">
        <v>0</v>
      </c>
      <c r="Q39" s="382">
        <v>0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82">
        <v>0</v>
      </c>
      <c r="AC39" s="382">
        <v>0</v>
      </c>
      <c r="AD39" s="382">
        <v>0</v>
      </c>
      <c r="AE39" s="382">
        <v>0</v>
      </c>
      <c r="AF39" s="382">
        <v>0</v>
      </c>
      <c r="AG39" s="382">
        <v>0</v>
      </c>
      <c r="AH39" s="382">
        <v>0</v>
      </c>
      <c r="AI39" s="382">
        <v>0</v>
      </c>
      <c r="AJ39" s="382">
        <v>0</v>
      </c>
      <c r="AK39" s="382">
        <v>0</v>
      </c>
      <c r="AL39" s="382">
        <v>0</v>
      </c>
      <c r="AM39" s="382">
        <v>0</v>
      </c>
      <c r="AN39" s="382">
        <v>0</v>
      </c>
    </row>
    <row r="40" spans="3:40" x14ac:dyDescent="0.3">
      <c r="C40" s="382">
        <v>22</v>
      </c>
      <c r="D40" s="382">
        <v>5</v>
      </c>
      <c r="E40" s="382">
        <v>11</v>
      </c>
      <c r="F40" s="382">
        <v>5550.3333333333339</v>
      </c>
      <c r="G40" s="382">
        <v>0</v>
      </c>
      <c r="H40" s="382">
        <v>3467</v>
      </c>
      <c r="I40" s="382">
        <v>0</v>
      </c>
      <c r="J40" s="382">
        <v>0</v>
      </c>
      <c r="K40" s="382">
        <v>2083.3333333333335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0</v>
      </c>
      <c r="AI40" s="382">
        <v>0</v>
      </c>
      <c r="AJ40" s="382">
        <v>0</v>
      </c>
      <c r="AK40" s="382">
        <v>0</v>
      </c>
      <c r="AL40" s="382">
        <v>0</v>
      </c>
      <c r="AM40" s="382">
        <v>0</v>
      </c>
      <c r="AN40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322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34705.836067116805</v>
      </c>
      <c r="D4" s="290">
        <f ca="1">IF(ISERROR(VLOOKUP("Náklady celkem",INDIRECT("HI!$A:$G"),5,0)),0,VLOOKUP("Náklady celkem",INDIRECT("HI!$A:$G"),5,0))</f>
        <v>31818.158840000033</v>
      </c>
      <c r="E4" s="291">
        <f ca="1">IF(C4=0,0,D4/C4)</f>
        <v>0.9167956299472988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17338.495299727456</v>
      </c>
      <c r="D7" s="298">
        <f>IF(ISERROR(HI!E5),"",HI!E5)</f>
        <v>15530.516770000013</v>
      </c>
      <c r="E7" s="295">
        <f t="shared" ref="E7:E14" si="0">IF(C7=0,0,D7/C7)</f>
        <v>0.89572460017589517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0.99993091868889727</v>
      </c>
      <c r="E8" s="295">
        <f t="shared" si="0"/>
        <v>1.1110343540987748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0.30608520136692341</v>
      </c>
      <c r="E10" s="295">
        <f t="shared" si="0"/>
        <v>0.51014200227820572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0.93688860912451533</v>
      </c>
      <c r="E11" s="295">
        <f t="shared" si="0"/>
        <v>1.1711107614056442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631.02686491348675</v>
      </c>
      <c r="D14" s="298">
        <f>IF(ISERROR(HI!E6),"",HI!E6)</f>
        <v>613.09042999999997</v>
      </c>
      <c r="E14" s="295">
        <f t="shared" si="0"/>
        <v>0.97157579825710616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9590.0474463863393</v>
      </c>
      <c r="D15" s="294">
        <f ca="1">IF(ISERROR(VLOOKUP("Osobní náklady (Kč) *",INDIRECT("HI!$A:$G"),5,0)),0,VLOOKUP("Osobní náklady (Kč) *",INDIRECT("HI!$A:$G"),5,0))</f>
        <v>9191.305370000011</v>
      </c>
      <c r="E15" s="295">
        <f ca="1">IF(C15=0,0,D15/C15)</f>
        <v>0.95842126135292693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31096.026000000002</v>
      </c>
      <c r="D17" s="314">
        <f ca="1">IF(ISERROR(VLOOKUP("Výnosy celkem",INDIRECT("HI!$A:$G"),5,0)),0,VLOOKUP("Výnosy celkem",INDIRECT("HI!$A:$G"),5,0))</f>
        <v>30652.142</v>
      </c>
      <c r="E17" s="315">
        <f t="shared" ref="E17:E27" ca="1" si="1">IF(C17=0,0,D17/C17)</f>
        <v>0.98572537854193965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27194.346000000001</v>
      </c>
      <c r="D18" s="294">
        <f ca="1">IF(ISERROR(VLOOKUP("Ambulance *",INDIRECT("HI!$A:$G"),5,0)),0,VLOOKUP("Ambulance *",INDIRECT("HI!$A:$G"),5,0))</f>
        <v>27890.702000000001</v>
      </c>
      <c r="E18" s="295">
        <f t="shared" ca="1" si="1"/>
        <v>1.025606646322732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1.025606646322732</v>
      </c>
      <c r="E19" s="295">
        <f t="shared" si="1"/>
        <v>1.025606646322732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0.76395408187603153</v>
      </c>
      <c r="E20" s="295">
        <f t="shared" si="1"/>
        <v>0.89876950808944889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3901.6800000000003</v>
      </c>
      <c r="D21" s="294">
        <f ca="1">IF(ISERROR(VLOOKUP("Hospitalizace *",INDIRECT("HI!$A:$G"),5,0)),0,VLOOKUP("Hospitalizace *",INDIRECT("HI!$A:$G"),5,0))</f>
        <v>2761.44</v>
      </c>
      <c r="E21" s="295">
        <f ca="1">IF(C21=0,0,D21/C21)</f>
        <v>0.70775665867011128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0.70775665867011128</v>
      </c>
      <c r="E22" s="295">
        <f t="shared" si="1"/>
        <v>0.70775665867011128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0.70775665867011128</v>
      </c>
      <c r="E23" s="295">
        <f t="shared" si="1"/>
        <v>0.70775665867011128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0.82183908045977017</v>
      </c>
      <c r="E25" s="295">
        <f t="shared" si="1"/>
        <v>0.86509376890502132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1.0111533276136782</v>
      </c>
      <c r="E26" s="295">
        <f t="shared" si="1"/>
        <v>1.0111533276136782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0.36551331734022252</v>
      </c>
      <c r="D27" s="300">
        <f>IF(ISERROR(VLOOKUP("Celkem:",'ZV Vyžád.'!$A:$M,7,0)),"",VLOOKUP("Celkem:",'ZV Vyžád.'!$A:$M,7,0))</f>
        <v>1.0017659885748911</v>
      </c>
      <c r="E27" s="295">
        <f t="shared" si="1"/>
        <v>2.7407099578876353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1443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27194346</v>
      </c>
      <c r="C3" s="355">
        <f t="shared" ref="C3:R3" si="0">SUBTOTAL(9,C6:C1048576)</f>
        <v>1</v>
      </c>
      <c r="D3" s="355">
        <f t="shared" si="0"/>
        <v>27270375</v>
      </c>
      <c r="E3" s="355">
        <f t="shared" si="0"/>
        <v>1.002795764972616</v>
      </c>
      <c r="F3" s="355">
        <f t="shared" si="0"/>
        <v>27890702</v>
      </c>
      <c r="G3" s="356">
        <f>IF(B3&lt;&gt;0,F3/B3,"")</f>
        <v>1.025606646322732</v>
      </c>
      <c r="H3" s="357">
        <f t="shared" si="0"/>
        <v>22079101.909999996</v>
      </c>
      <c r="I3" s="355">
        <f t="shared" si="0"/>
        <v>1</v>
      </c>
      <c r="J3" s="355">
        <f t="shared" si="0"/>
        <v>27200406.850000001</v>
      </c>
      <c r="K3" s="355">
        <f t="shared" si="0"/>
        <v>1.2319525930391435</v>
      </c>
      <c r="L3" s="355">
        <f t="shared" si="0"/>
        <v>29286615.26000002</v>
      </c>
      <c r="M3" s="358">
        <f>IF(H3&lt;&gt;0,L3/H3,"")</f>
        <v>1.3264405128152255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thickBot="1" x14ac:dyDescent="0.35">
      <c r="A6" s="759" t="s">
        <v>1439</v>
      </c>
      <c r="B6" s="755">
        <v>27194346</v>
      </c>
      <c r="C6" s="756">
        <v>1</v>
      </c>
      <c r="D6" s="755">
        <v>27270375</v>
      </c>
      <c r="E6" s="756">
        <v>1.002795764972616</v>
      </c>
      <c r="F6" s="755">
        <v>27890702</v>
      </c>
      <c r="G6" s="757">
        <v>1.025606646322732</v>
      </c>
      <c r="H6" s="755">
        <v>22079101.909999996</v>
      </c>
      <c r="I6" s="756">
        <v>1</v>
      </c>
      <c r="J6" s="755">
        <v>27200406.850000001</v>
      </c>
      <c r="K6" s="756">
        <v>1.2319525930391435</v>
      </c>
      <c r="L6" s="755">
        <v>29286615.26000002</v>
      </c>
      <c r="M6" s="757">
        <v>1.3264405128152255</v>
      </c>
      <c r="N6" s="755"/>
      <c r="O6" s="756"/>
      <c r="P6" s="755"/>
      <c r="Q6" s="756"/>
      <c r="R6" s="755"/>
      <c r="S6" s="758"/>
    </row>
    <row r="7" spans="1:19" ht="14.4" customHeight="1" x14ac:dyDescent="0.3">
      <c r="A7" s="760" t="s">
        <v>1440</v>
      </c>
    </row>
    <row r="8" spans="1:19" ht="14.4" customHeight="1" x14ac:dyDescent="0.3">
      <c r="A8" s="761" t="s">
        <v>1441</v>
      </c>
    </row>
    <row r="9" spans="1:19" ht="14.4" customHeight="1" x14ac:dyDescent="0.3">
      <c r="A9" s="760" t="s">
        <v>1442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87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1577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322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1648733.62</v>
      </c>
      <c r="F3" s="215">
        <f t="shared" si="0"/>
        <v>49273447.910000004</v>
      </c>
      <c r="G3" s="78"/>
      <c r="H3" s="78"/>
      <c r="I3" s="215">
        <f t="shared" si="0"/>
        <v>1570563.71</v>
      </c>
      <c r="J3" s="215">
        <f t="shared" si="0"/>
        <v>54470781.849999994</v>
      </c>
      <c r="K3" s="78"/>
      <c r="L3" s="78"/>
      <c r="M3" s="215">
        <f t="shared" si="0"/>
        <v>1579961.5</v>
      </c>
      <c r="N3" s="215">
        <f t="shared" si="0"/>
        <v>57177317.25999999</v>
      </c>
      <c r="O3" s="79">
        <f>IF(F3=0,0,N3/F3)</f>
        <v>1.1604082865164365</v>
      </c>
      <c r="P3" s="216">
        <f>IF(M3=0,0,N3/M3)</f>
        <v>36.189057302978583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2"/>
      <c r="B5" s="763"/>
      <c r="C5" s="764"/>
      <c r="D5" s="765"/>
      <c r="E5" s="766" t="s">
        <v>91</v>
      </c>
      <c r="F5" s="767" t="s">
        <v>14</v>
      </c>
      <c r="G5" s="768"/>
      <c r="H5" s="768"/>
      <c r="I5" s="766" t="s">
        <v>91</v>
      </c>
      <c r="J5" s="767" t="s">
        <v>14</v>
      </c>
      <c r="K5" s="768"/>
      <c r="L5" s="768"/>
      <c r="M5" s="766" t="s">
        <v>91</v>
      </c>
      <c r="N5" s="767" t="s">
        <v>14</v>
      </c>
      <c r="O5" s="769"/>
      <c r="P5" s="770"/>
    </row>
    <row r="6" spans="1:16" ht="14.4" customHeight="1" x14ac:dyDescent="0.3">
      <c r="A6" s="624" t="s">
        <v>1444</v>
      </c>
      <c r="B6" s="625" t="s">
        <v>1445</v>
      </c>
      <c r="C6" s="625" t="s">
        <v>1446</v>
      </c>
      <c r="D6" s="625" t="s">
        <v>777</v>
      </c>
      <c r="E6" s="628">
        <v>4.1500000000000004</v>
      </c>
      <c r="F6" s="628">
        <v>10277.16</v>
      </c>
      <c r="G6" s="625">
        <v>1</v>
      </c>
      <c r="H6" s="625">
        <v>2476.4240963855418</v>
      </c>
      <c r="I6" s="628">
        <v>2.9</v>
      </c>
      <c r="J6" s="628">
        <v>5736.28</v>
      </c>
      <c r="K6" s="625">
        <v>0.55815809036737773</v>
      </c>
      <c r="L6" s="625">
        <v>1978.0275862068966</v>
      </c>
      <c r="M6" s="628">
        <v>72.45</v>
      </c>
      <c r="N6" s="628">
        <v>143308.33000000013</v>
      </c>
      <c r="O6" s="646">
        <v>13.944351357768113</v>
      </c>
      <c r="P6" s="629">
        <v>1978.0307798481729</v>
      </c>
    </row>
    <row r="7" spans="1:16" ht="14.4" customHeight="1" x14ac:dyDescent="0.3">
      <c r="A7" s="695" t="s">
        <v>1444</v>
      </c>
      <c r="B7" s="696" t="s">
        <v>1445</v>
      </c>
      <c r="C7" s="696" t="s">
        <v>1447</v>
      </c>
      <c r="D7" s="696" t="s">
        <v>1448</v>
      </c>
      <c r="E7" s="711"/>
      <c r="F7" s="711"/>
      <c r="G7" s="696"/>
      <c r="H7" s="696"/>
      <c r="I7" s="711"/>
      <c r="J7" s="711"/>
      <c r="K7" s="696"/>
      <c r="L7" s="696"/>
      <c r="M7" s="711">
        <v>1.4</v>
      </c>
      <c r="N7" s="711">
        <v>14472.369999999999</v>
      </c>
      <c r="O7" s="701"/>
      <c r="P7" s="712">
        <v>10337.407142857142</v>
      </c>
    </row>
    <row r="8" spans="1:16" ht="14.4" customHeight="1" x14ac:dyDescent="0.3">
      <c r="A8" s="695" t="s">
        <v>1444</v>
      </c>
      <c r="B8" s="696" t="s">
        <v>1445</v>
      </c>
      <c r="C8" s="696" t="s">
        <v>1449</v>
      </c>
      <c r="D8" s="696" t="s">
        <v>788</v>
      </c>
      <c r="E8" s="711">
        <v>0.1</v>
      </c>
      <c r="F8" s="711">
        <v>1082.6600000000001</v>
      </c>
      <c r="G8" s="696">
        <v>1</v>
      </c>
      <c r="H8" s="696">
        <v>10826.6</v>
      </c>
      <c r="I8" s="711"/>
      <c r="J8" s="711"/>
      <c r="K8" s="696"/>
      <c r="L8" s="696"/>
      <c r="M8" s="711"/>
      <c r="N8" s="711"/>
      <c r="O8" s="701"/>
      <c r="P8" s="712"/>
    </row>
    <row r="9" spans="1:16" ht="14.4" customHeight="1" x14ac:dyDescent="0.3">
      <c r="A9" s="695" t="s">
        <v>1444</v>
      </c>
      <c r="B9" s="696" t="s">
        <v>1445</v>
      </c>
      <c r="C9" s="696" t="s">
        <v>1450</v>
      </c>
      <c r="D9" s="696" t="s">
        <v>788</v>
      </c>
      <c r="E9" s="711">
        <v>15.399999999999997</v>
      </c>
      <c r="F9" s="711">
        <v>16672.870000000006</v>
      </c>
      <c r="G9" s="696">
        <v>1</v>
      </c>
      <c r="H9" s="696">
        <v>1082.6538961038968</v>
      </c>
      <c r="I9" s="711">
        <v>72.95000000000006</v>
      </c>
      <c r="J9" s="711">
        <v>79202.109999999942</v>
      </c>
      <c r="K9" s="696">
        <v>4.750358516560131</v>
      </c>
      <c r="L9" s="696">
        <v>1085.7040438656597</v>
      </c>
      <c r="M9" s="711">
        <v>36.230000000000004</v>
      </c>
      <c r="N9" s="711">
        <v>39568.630000000026</v>
      </c>
      <c r="O9" s="701">
        <v>2.3732344821257536</v>
      </c>
      <c r="P9" s="712">
        <v>1092.1509798509528</v>
      </c>
    </row>
    <row r="10" spans="1:16" ht="14.4" customHeight="1" x14ac:dyDescent="0.3">
      <c r="A10" s="695" t="s">
        <v>1444</v>
      </c>
      <c r="B10" s="696" t="s">
        <v>1445</v>
      </c>
      <c r="C10" s="696" t="s">
        <v>1451</v>
      </c>
      <c r="D10" s="696" t="s">
        <v>788</v>
      </c>
      <c r="E10" s="711">
        <v>471.71000000000009</v>
      </c>
      <c r="F10" s="711">
        <v>1016205.4500000016</v>
      </c>
      <c r="G10" s="696">
        <v>1</v>
      </c>
      <c r="H10" s="696">
        <v>2154.3012656081096</v>
      </c>
      <c r="I10" s="711">
        <v>570.11</v>
      </c>
      <c r="J10" s="711">
        <v>1242104.6399999987</v>
      </c>
      <c r="K10" s="696">
        <v>1.2222967707957055</v>
      </c>
      <c r="L10" s="696">
        <v>2178.7104944659782</v>
      </c>
      <c r="M10" s="711">
        <v>636.11000000000013</v>
      </c>
      <c r="N10" s="711">
        <v>1389443.1899999981</v>
      </c>
      <c r="O10" s="701">
        <v>1.3672857097942113</v>
      </c>
      <c r="P10" s="712">
        <v>2184.2813192686763</v>
      </c>
    </row>
    <row r="11" spans="1:16" ht="14.4" customHeight="1" x14ac:dyDescent="0.3">
      <c r="A11" s="695" t="s">
        <v>1444</v>
      </c>
      <c r="B11" s="696" t="s">
        <v>1445</v>
      </c>
      <c r="C11" s="696" t="s">
        <v>1452</v>
      </c>
      <c r="D11" s="696" t="s">
        <v>784</v>
      </c>
      <c r="E11" s="711">
        <v>29.930000000000042</v>
      </c>
      <c r="F11" s="711">
        <v>27980.880000000077</v>
      </c>
      <c r="G11" s="696">
        <v>1</v>
      </c>
      <c r="H11" s="696">
        <v>934.87738055462876</v>
      </c>
      <c r="I11" s="711">
        <v>26.150000000000031</v>
      </c>
      <c r="J11" s="711">
        <v>24672.650000000009</v>
      </c>
      <c r="K11" s="696">
        <v>0.88176819313759758</v>
      </c>
      <c r="L11" s="696">
        <v>943.50478011472194</v>
      </c>
      <c r="M11" s="711">
        <v>36.629999999999995</v>
      </c>
      <c r="N11" s="711">
        <v>34556.06</v>
      </c>
      <c r="O11" s="701">
        <v>1.2349883205960606</v>
      </c>
      <c r="P11" s="712">
        <v>943.3813813813814</v>
      </c>
    </row>
    <row r="12" spans="1:16" ht="14.4" customHeight="1" x14ac:dyDescent="0.3">
      <c r="A12" s="695" t="s">
        <v>1444</v>
      </c>
      <c r="B12" s="696" t="s">
        <v>1445</v>
      </c>
      <c r="C12" s="696" t="s">
        <v>1453</v>
      </c>
      <c r="D12" s="696" t="s">
        <v>1454</v>
      </c>
      <c r="E12" s="711"/>
      <c r="F12" s="711"/>
      <c r="G12" s="696"/>
      <c r="H12" s="696"/>
      <c r="I12" s="711"/>
      <c r="J12" s="711"/>
      <c r="K12" s="696"/>
      <c r="L12" s="696"/>
      <c r="M12" s="711">
        <v>4</v>
      </c>
      <c r="N12" s="711">
        <v>49621.05</v>
      </c>
      <c r="O12" s="701"/>
      <c r="P12" s="712">
        <v>12405.262500000001</v>
      </c>
    </row>
    <row r="13" spans="1:16" ht="14.4" customHeight="1" x14ac:dyDescent="0.3">
      <c r="A13" s="695" t="s">
        <v>1444</v>
      </c>
      <c r="B13" s="696" t="s">
        <v>1445</v>
      </c>
      <c r="C13" s="696" t="s">
        <v>1455</v>
      </c>
      <c r="D13" s="696" t="s">
        <v>1440</v>
      </c>
      <c r="E13" s="711">
        <v>0.2</v>
      </c>
      <c r="F13" s="711">
        <v>196.08</v>
      </c>
      <c r="G13" s="696">
        <v>1</v>
      </c>
      <c r="H13" s="696">
        <v>980.4</v>
      </c>
      <c r="I13" s="711"/>
      <c r="J13" s="711"/>
      <c r="K13" s="696"/>
      <c r="L13" s="696"/>
      <c r="M13" s="711"/>
      <c r="N13" s="711"/>
      <c r="O13" s="701"/>
      <c r="P13" s="712"/>
    </row>
    <row r="14" spans="1:16" ht="14.4" customHeight="1" x14ac:dyDescent="0.3">
      <c r="A14" s="695" t="s">
        <v>1444</v>
      </c>
      <c r="B14" s="696" t="s">
        <v>1456</v>
      </c>
      <c r="C14" s="696" t="s">
        <v>1457</v>
      </c>
      <c r="D14" s="696" t="s">
        <v>1440</v>
      </c>
      <c r="E14" s="711">
        <v>1116</v>
      </c>
      <c r="F14" s="711">
        <v>22323.96</v>
      </c>
      <c r="G14" s="696">
        <v>1</v>
      </c>
      <c r="H14" s="696">
        <v>20.003548387096775</v>
      </c>
      <c r="I14" s="711">
        <v>600</v>
      </c>
      <c r="J14" s="711">
        <v>10434</v>
      </c>
      <c r="K14" s="696">
        <v>0.46739019421285471</v>
      </c>
      <c r="L14" s="696">
        <v>17.39</v>
      </c>
      <c r="M14" s="711">
        <v>920</v>
      </c>
      <c r="N14" s="711">
        <v>19210</v>
      </c>
      <c r="O14" s="701">
        <v>0.86051041123528271</v>
      </c>
      <c r="P14" s="712">
        <v>20.880434782608695</v>
      </c>
    </row>
    <row r="15" spans="1:16" ht="14.4" customHeight="1" x14ac:dyDescent="0.3">
      <c r="A15" s="695" t="s">
        <v>1444</v>
      </c>
      <c r="B15" s="696" t="s">
        <v>1456</v>
      </c>
      <c r="C15" s="696" t="s">
        <v>1458</v>
      </c>
      <c r="D15" s="696" t="s">
        <v>1440</v>
      </c>
      <c r="E15" s="711">
        <v>9310</v>
      </c>
      <c r="F15" s="711">
        <v>17052.8</v>
      </c>
      <c r="G15" s="696">
        <v>1</v>
      </c>
      <c r="H15" s="696">
        <v>1.8316648764769066</v>
      </c>
      <c r="I15" s="711">
        <v>8360</v>
      </c>
      <c r="J15" s="711">
        <v>15929.999999999998</v>
      </c>
      <c r="K15" s="696">
        <v>0.93415744042034143</v>
      </c>
      <c r="L15" s="696">
        <v>1.9055023923444974</v>
      </c>
      <c r="M15" s="711">
        <v>10900</v>
      </c>
      <c r="N15" s="711">
        <v>21800</v>
      </c>
      <c r="O15" s="701">
        <v>1.2783824357290299</v>
      </c>
      <c r="P15" s="712">
        <v>2</v>
      </c>
    </row>
    <row r="16" spans="1:16" ht="14.4" customHeight="1" x14ac:dyDescent="0.3">
      <c r="A16" s="695" t="s">
        <v>1444</v>
      </c>
      <c r="B16" s="696" t="s">
        <v>1456</v>
      </c>
      <c r="C16" s="696" t="s">
        <v>1459</v>
      </c>
      <c r="D16" s="696" t="s">
        <v>1440</v>
      </c>
      <c r="E16" s="711">
        <v>20420</v>
      </c>
      <c r="F16" s="711">
        <v>93019.4</v>
      </c>
      <c r="G16" s="696">
        <v>1</v>
      </c>
      <c r="H16" s="696">
        <v>4.5553085210577864</v>
      </c>
      <c r="I16" s="711">
        <v>14615</v>
      </c>
      <c r="J16" s="711">
        <v>69569.3</v>
      </c>
      <c r="K16" s="696">
        <v>0.74790097549543433</v>
      </c>
      <c r="L16" s="696">
        <v>4.7601300034211427</v>
      </c>
      <c r="M16" s="711">
        <v>18880</v>
      </c>
      <c r="N16" s="711">
        <v>96288</v>
      </c>
      <c r="O16" s="701">
        <v>1.0351389065076748</v>
      </c>
      <c r="P16" s="712">
        <v>5.0999999999999996</v>
      </c>
    </row>
    <row r="17" spans="1:16" ht="14.4" customHeight="1" x14ac:dyDescent="0.3">
      <c r="A17" s="695" t="s">
        <v>1444</v>
      </c>
      <c r="B17" s="696" t="s">
        <v>1456</v>
      </c>
      <c r="C17" s="696" t="s">
        <v>1460</v>
      </c>
      <c r="D17" s="696" t="s">
        <v>1440</v>
      </c>
      <c r="E17" s="711">
        <v>120</v>
      </c>
      <c r="F17" s="711">
        <v>790.8</v>
      </c>
      <c r="G17" s="696">
        <v>1</v>
      </c>
      <c r="H17" s="696">
        <v>6.59</v>
      </c>
      <c r="I17" s="711"/>
      <c r="J17" s="711"/>
      <c r="K17" s="696"/>
      <c r="L17" s="696"/>
      <c r="M17" s="711">
        <v>480</v>
      </c>
      <c r="N17" s="711">
        <v>3513.6</v>
      </c>
      <c r="O17" s="701">
        <v>4.4430955993930201</v>
      </c>
      <c r="P17" s="712">
        <v>7.3199999999999994</v>
      </c>
    </row>
    <row r="18" spans="1:16" ht="14.4" customHeight="1" x14ac:dyDescent="0.3">
      <c r="A18" s="695" t="s">
        <v>1444</v>
      </c>
      <c r="B18" s="696" t="s">
        <v>1456</v>
      </c>
      <c r="C18" s="696" t="s">
        <v>1461</v>
      </c>
      <c r="D18" s="696" t="s">
        <v>1440</v>
      </c>
      <c r="E18" s="711"/>
      <c r="F18" s="711"/>
      <c r="G18" s="696"/>
      <c r="H18" s="696"/>
      <c r="I18" s="711">
        <v>2200</v>
      </c>
      <c r="J18" s="711">
        <v>12528</v>
      </c>
      <c r="K18" s="696"/>
      <c r="L18" s="696">
        <v>5.6945454545454544</v>
      </c>
      <c r="M18" s="711">
        <v>1440</v>
      </c>
      <c r="N18" s="711">
        <v>8611.2000000000007</v>
      </c>
      <c r="O18" s="701"/>
      <c r="P18" s="712">
        <v>5.98</v>
      </c>
    </row>
    <row r="19" spans="1:16" ht="14.4" customHeight="1" x14ac:dyDescent="0.3">
      <c r="A19" s="695" t="s">
        <v>1444</v>
      </c>
      <c r="B19" s="696" t="s">
        <v>1456</v>
      </c>
      <c r="C19" s="696" t="s">
        <v>1462</v>
      </c>
      <c r="D19" s="696" t="s">
        <v>1440</v>
      </c>
      <c r="E19" s="711">
        <v>586350</v>
      </c>
      <c r="F19" s="711">
        <v>3137582</v>
      </c>
      <c r="G19" s="696">
        <v>1</v>
      </c>
      <c r="H19" s="696">
        <v>5.3510394815383302</v>
      </c>
      <c r="I19" s="711">
        <v>306840</v>
      </c>
      <c r="J19" s="711">
        <v>1701869.4000000001</v>
      </c>
      <c r="K19" s="696">
        <v>0.54241431777719284</v>
      </c>
      <c r="L19" s="696">
        <v>5.5464391865467348</v>
      </c>
      <c r="M19" s="711">
        <v>361554</v>
      </c>
      <c r="N19" s="711">
        <v>2006914.7</v>
      </c>
      <c r="O19" s="701">
        <v>0.6396373704336652</v>
      </c>
      <c r="P19" s="712">
        <v>5.5508020931866335</v>
      </c>
    </row>
    <row r="20" spans="1:16" ht="14.4" customHeight="1" x14ac:dyDescent="0.3">
      <c r="A20" s="695" t="s">
        <v>1444</v>
      </c>
      <c r="B20" s="696" t="s">
        <v>1456</v>
      </c>
      <c r="C20" s="696" t="s">
        <v>1463</v>
      </c>
      <c r="D20" s="696" t="s">
        <v>1440</v>
      </c>
      <c r="E20" s="711">
        <v>4313</v>
      </c>
      <c r="F20" s="711">
        <v>31393.410000000003</v>
      </c>
      <c r="G20" s="696">
        <v>1</v>
      </c>
      <c r="H20" s="696">
        <v>7.2787873869696273</v>
      </c>
      <c r="I20" s="711">
        <v>5865</v>
      </c>
      <c r="J20" s="711">
        <v>45623.100000000006</v>
      </c>
      <c r="K20" s="696">
        <v>1.4532699697165743</v>
      </c>
      <c r="L20" s="696">
        <v>7.778874680306906</v>
      </c>
      <c r="M20" s="711">
        <v>5265</v>
      </c>
      <c r="N20" s="711">
        <v>43278.299999999996</v>
      </c>
      <c r="O20" s="701">
        <v>1.378579134920354</v>
      </c>
      <c r="P20" s="712">
        <v>8.2199999999999989</v>
      </c>
    </row>
    <row r="21" spans="1:16" ht="14.4" customHeight="1" x14ac:dyDescent="0.3">
      <c r="A21" s="695" t="s">
        <v>1444</v>
      </c>
      <c r="B21" s="696" t="s">
        <v>1456</v>
      </c>
      <c r="C21" s="696" t="s">
        <v>1464</v>
      </c>
      <c r="D21" s="696" t="s">
        <v>1440</v>
      </c>
      <c r="E21" s="711">
        <v>4285</v>
      </c>
      <c r="F21" s="711">
        <v>34263.449999999997</v>
      </c>
      <c r="G21" s="696">
        <v>1</v>
      </c>
      <c r="H21" s="696">
        <v>7.996137689614935</v>
      </c>
      <c r="I21" s="711">
        <v>2500</v>
      </c>
      <c r="J21" s="711">
        <v>19432.2</v>
      </c>
      <c r="K21" s="696">
        <v>0.56714078704858972</v>
      </c>
      <c r="L21" s="696">
        <v>7.7728800000000007</v>
      </c>
      <c r="M21" s="711">
        <v>3309</v>
      </c>
      <c r="N21" s="711">
        <v>26108.01</v>
      </c>
      <c r="O21" s="701">
        <v>0.76197843474606319</v>
      </c>
      <c r="P21" s="712">
        <v>7.89</v>
      </c>
    </row>
    <row r="22" spans="1:16" ht="14.4" customHeight="1" x14ac:dyDescent="0.3">
      <c r="A22" s="695" t="s">
        <v>1444</v>
      </c>
      <c r="B22" s="696" t="s">
        <v>1456</v>
      </c>
      <c r="C22" s="696" t="s">
        <v>1465</v>
      </c>
      <c r="D22" s="696" t="s">
        <v>1440</v>
      </c>
      <c r="E22" s="711">
        <v>8190</v>
      </c>
      <c r="F22" s="711">
        <v>69826.500000000015</v>
      </c>
      <c r="G22" s="696">
        <v>1</v>
      </c>
      <c r="H22" s="696">
        <v>8.5258241758241784</v>
      </c>
      <c r="I22" s="711">
        <v>5152</v>
      </c>
      <c r="J22" s="711">
        <v>46508.959999999999</v>
      </c>
      <c r="K22" s="696">
        <v>0.66606460298024373</v>
      </c>
      <c r="L22" s="696">
        <v>9.027360248447204</v>
      </c>
      <c r="M22" s="711">
        <v>7602</v>
      </c>
      <c r="N22" s="711">
        <v>71610.84</v>
      </c>
      <c r="O22" s="701">
        <v>1.0255539086163561</v>
      </c>
      <c r="P22" s="712">
        <v>9.42</v>
      </c>
    </row>
    <row r="23" spans="1:16" ht="14.4" customHeight="1" x14ac:dyDescent="0.3">
      <c r="A23" s="695" t="s">
        <v>1444</v>
      </c>
      <c r="B23" s="696" t="s">
        <v>1456</v>
      </c>
      <c r="C23" s="696" t="s">
        <v>1466</v>
      </c>
      <c r="D23" s="696" t="s">
        <v>1440</v>
      </c>
      <c r="E23" s="711"/>
      <c r="F23" s="711"/>
      <c r="G23" s="696"/>
      <c r="H23" s="696"/>
      <c r="I23" s="711">
        <v>3200</v>
      </c>
      <c r="J23" s="711">
        <v>53632</v>
      </c>
      <c r="K23" s="696"/>
      <c r="L23" s="696">
        <v>16.760000000000002</v>
      </c>
      <c r="M23" s="711"/>
      <c r="N23" s="711"/>
      <c r="O23" s="701"/>
      <c r="P23" s="712"/>
    </row>
    <row r="24" spans="1:16" ht="14.4" customHeight="1" x14ac:dyDescent="0.3">
      <c r="A24" s="695" t="s">
        <v>1444</v>
      </c>
      <c r="B24" s="696" t="s">
        <v>1456</v>
      </c>
      <c r="C24" s="696" t="s">
        <v>1467</v>
      </c>
      <c r="D24" s="696" t="s">
        <v>1440</v>
      </c>
      <c r="E24" s="711">
        <v>1.03</v>
      </c>
      <c r="F24" s="711">
        <v>45.49</v>
      </c>
      <c r="G24" s="696">
        <v>1</v>
      </c>
      <c r="H24" s="696">
        <v>44.165048543689323</v>
      </c>
      <c r="I24" s="711">
        <v>75</v>
      </c>
      <c r="J24" s="711">
        <v>2559</v>
      </c>
      <c r="K24" s="696">
        <v>56.25412178500769</v>
      </c>
      <c r="L24" s="696">
        <v>34.119999999999997</v>
      </c>
      <c r="M24" s="711">
        <v>74.38000000000001</v>
      </c>
      <c r="N24" s="711">
        <v>2847.37</v>
      </c>
      <c r="O24" s="701">
        <v>62.593317212574185</v>
      </c>
      <c r="P24" s="712">
        <v>38.281392847539657</v>
      </c>
    </row>
    <row r="25" spans="1:16" ht="14.4" customHeight="1" x14ac:dyDescent="0.3">
      <c r="A25" s="695" t="s">
        <v>1444</v>
      </c>
      <c r="B25" s="696" t="s">
        <v>1456</v>
      </c>
      <c r="C25" s="696" t="s">
        <v>1468</v>
      </c>
      <c r="D25" s="696" t="s">
        <v>1440</v>
      </c>
      <c r="E25" s="711"/>
      <c r="F25" s="711"/>
      <c r="G25" s="696"/>
      <c r="H25" s="696"/>
      <c r="I25" s="711">
        <v>12900</v>
      </c>
      <c r="J25" s="711">
        <v>84433</v>
      </c>
      <c r="K25" s="696"/>
      <c r="L25" s="696">
        <v>6.5451937984496125</v>
      </c>
      <c r="M25" s="711">
        <v>4000</v>
      </c>
      <c r="N25" s="711">
        <v>25920</v>
      </c>
      <c r="O25" s="701"/>
      <c r="P25" s="712">
        <v>6.48</v>
      </c>
    </row>
    <row r="26" spans="1:16" ht="14.4" customHeight="1" x14ac:dyDescent="0.3">
      <c r="A26" s="695" t="s">
        <v>1444</v>
      </c>
      <c r="B26" s="696" t="s">
        <v>1456</v>
      </c>
      <c r="C26" s="696" t="s">
        <v>1469</v>
      </c>
      <c r="D26" s="696" t="s">
        <v>1440</v>
      </c>
      <c r="E26" s="711">
        <v>27125</v>
      </c>
      <c r="F26" s="711">
        <v>435218.88000000006</v>
      </c>
      <c r="G26" s="696">
        <v>1</v>
      </c>
      <c r="H26" s="696">
        <v>16.044935668202768</v>
      </c>
      <c r="I26" s="711">
        <v>16302</v>
      </c>
      <c r="J26" s="711">
        <v>279028.7</v>
      </c>
      <c r="K26" s="696">
        <v>0.64112269210379835</v>
      </c>
      <c r="L26" s="696">
        <v>17.116225003067107</v>
      </c>
      <c r="M26" s="711">
        <v>23112</v>
      </c>
      <c r="N26" s="711">
        <v>441901.44</v>
      </c>
      <c r="O26" s="701">
        <v>1.0153544809453119</v>
      </c>
      <c r="P26" s="712">
        <v>19.12</v>
      </c>
    </row>
    <row r="27" spans="1:16" ht="14.4" customHeight="1" x14ac:dyDescent="0.3">
      <c r="A27" s="695" t="s">
        <v>1444</v>
      </c>
      <c r="B27" s="696" t="s">
        <v>1456</v>
      </c>
      <c r="C27" s="696" t="s">
        <v>1470</v>
      </c>
      <c r="D27" s="696" t="s">
        <v>1440</v>
      </c>
      <c r="E27" s="711">
        <v>27</v>
      </c>
      <c r="F27" s="711">
        <v>23916.289999999997</v>
      </c>
      <c r="G27" s="696">
        <v>1</v>
      </c>
      <c r="H27" s="696">
        <v>885.78851851851846</v>
      </c>
      <c r="I27" s="711">
        <v>13.6</v>
      </c>
      <c r="J27" s="711">
        <v>15921.33</v>
      </c>
      <c r="K27" s="696">
        <v>0.66571069342276756</v>
      </c>
      <c r="L27" s="696">
        <v>1170.6860294117648</v>
      </c>
      <c r="M27" s="711">
        <v>21.3</v>
      </c>
      <c r="N27" s="711">
        <v>32665.310000000005</v>
      </c>
      <c r="O27" s="701">
        <v>1.3658184442486694</v>
      </c>
      <c r="P27" s="712">
        <v>1533.5826291079813</v>
      </c>
    </row>
    <row r="28" spans="1:16" ht="14.4" customHeight="1" x14ac:dyDescent="0.3">
      <c r="A28" s="695" t="s">
        <v>1444</v>
      </c>
      <c r="B28" s="696" t="s">
        <v>1456</v>
      </c>
      <c r="C28" s="696" t="s">
        <v>1471</v>
      </c>
      <c r="D28" s="696" t="s">
        <v>1440</v>
      </c>
      <c r="E28" s="711">
        <v>4.7</v>
      </c>
      <c r="F28" s="711">
        <v>9839.16</v>
      </c>
      <c r="G28" s="696">
        <v>1</v>
      </c>
      <c r="H28" s="696">
        <v>2093.4382978723402</v>
      </c>
      <c r="I28" s="711"/>
      <c r="J28" s="711"/>
      <c r="K28" s="696"/>
      <c r="L28" s="696"/>
      <c r="M28" s="711"/>
      <c r="N28" s="711"/>
      <c r="O28" s="701"/>
      <c r="P28" s="712"/>
    </row>
    <row r="29" spans="1:16" ht="14.4" customHeight="1" x14ac:dyDescent="0.3">
      <c r="A29" s="695" t="s">
        <v>1444</v>
      </c>
      <c r="B29" s="696" t="s">
        <v>1456</v>
      </c>
      <c r="C29" s="696" t="s">
        <v>1472</v>
      </c>
      <c r="D29" s="696" t="s">
        <v>1440</v>
      </c>
      <c r="E29" s="711">
        <v>78</v>
      </c>
      <c r="F29" s="711">
        <v>167154.29999999993</v>
      </c>
      <c r="G29" s="696">
        <v>1</v>
      </c>
      <c r="H29" s="696">
        <v>2143.0038461538452</v>
      </c>
      <c r="I29" s="711">
        <v>74</v>
      </c>
      <c r="J29" s="711">
        <v>168922.26999999993</v>
      </c>
      <c r="K29" s="696">
        <v>1.0105768741815198</v>
      </c>
      <c r="L29" s="696">
        <v>2282.7333783783774</v>
      </c>
      <c r="M29" s="711">
        <v>84</v>
      </c>
      <c r="N29" s="711">
        <v>184340.37000000005</v>
      </c>
      <c r="O29" s="701">
        <v>1.1028156021113433</v>
      </c>
      <c r="P29" s="712">
        <v>2194.528214285715</v>
      </c>
    </row>
    <row r="30" spans="1:16" ht="14.4" customHeight="1" x14ac:dyDescent="0.3">
      <c r="A30" s="695" t="s">
        <v>1444</v>
      </c>
      <c r="B30" s="696" t="s">
        <v>1456</v>
      </c>
      <c r="C30" s="696" t="s">
        <v>1473</v>
      </c>
      <c r="D30" s="696" t="s">
        <v>1440</v>
      </c>
      <c r="E30" s="711">
        <v>743</v>
      </c>
      <c r="F30" s="711">
        <v>134290.62</v>
      </c>
      <c r="G30" s="696">
        <v>1</v>
      </c>
      <c r="H30" s="696">
        <v>180.74107671601615</v>
      </c>
      <c r="I30" s="711">
        <v>385</v>
      </c>
      <c r="J30" s="711">
        <v>74616.850000000006</v>
      </c>
      <c r="K30" s="696">
        <v>0.5556370951299503</v>
      </c>
      <c r="L30" s="696">
        <v>193.81</v>
      </c>
      <c r="M30" s="711">
        <v>230</v>
      </c>
      <c r="N30" s="711">
        <v>50788.6</v>
      </c>
      <c r="O30" s="701">
        <v>0.3781991623837912</v>
      </c>
      <c r="P30" s="712">
        <v>220.82</v>
      </c>
    </row>
    <row r="31" spans="1:16" ht="14.4" customHeight="1" x14ac:dyDescent="0.3">
      <c r="A31" s="695" t="s">
        <v>1444</v>
      </c>
      <c r="B31" s="696" t="s">
        <v>1456</v>
      </c>
      <c r="C31" s="696" t="s">
        <v>1474</v>
      </c>
      <c r="D31" s="696" t="s">
        <v>1440</v>
      </c>
      <c r="E31" s="711">
        <v>485559</v>
      </c>
      <c r="F31" s="711">
        <v>1442305.3499999996</v>
      </c>
      <c r="G31" s="696">
        <v>1</v>
      </c>
      <c r="H31" s="696">
        <v>2.9704018461196262</v>
      </c>
      <c r="I31" s="711">
        <v>554256</v>
      </c>
      <c r="J31" s="711">
        <v>1717455.02</v>
      </c>
      <c r="K31" s="696">
        <v>1.1907707476783611</v>
      </c>
      <c r="L31" s="696">
        <v>3.098667438873012</v>
      </c>
      <c r="M31" s="711">
        <v>481320</v>
      </c>
      <c r="N31" s="711">
        <v>1569103.2000000004</v>
      </c>
      <c r="O31" s="701">
        <v>1.0879133187712302</v>
      </c>
      <c r="P31" s="712">
        <v>3.2600000000000007</v>
      </c>
    </row>
    <row r="32" spans="1:16" ht="14.4" customHeight="1" x14ac:dyDescent="0.3">
      <c r="A32" s="695" t="s">
        <v>1444</v>
      </c>
      <c r="B32" s="696" t="s">
        <v>1456</v>
      </c>
      <c r="C32" s="696" t="s">
        <v>1475</v>
      </c>
      <c r="D32" s="696" t="s">
        <v>1440</v>
      </c>
      <c r="E32" s="711">
        <v>208</v>
      </c>
      <c r="F32" s="711">
        <v>46953.919999999998</v>
      </c>
      <c r="G32" s="696">
        <v>1</v>
      </c>
      <c r="H32" s="696">
        <v>225.73999999999998</v>
      </c>
      <c r="I32" s="711">
        <v>3080</v>
      </c>
      <c r="J32" s="711">
        <v>721991.6</v>
      </c>
      <c r="K32" s="696">
        <v>15.376599014523174</v>
      </c>
      <c r="L32" s="696">
        <v>234.41285714285715</v>
      </c>
      <c r="M32" s="711">
        <v>440</v>
      </c>
      <c r="N32" s="711">
        <v>107056.4</v>
      </c>
      <c r="O32" s="701">
        <v>2.2800311454293913</v>
      </c>
      <c r="P32" s="712">
        <v>243.30999999999997</v>
      </c>
    </row>
    <row r="33" spans="1:16" ht="14.4" customHeight="1" x14ac:dyDescent="0.3">
      <c r="A33" s="695" t="s">
        <v>1444</v>
      </c>
      <c r="B33" s="696" t="s">
        <v>1456</v>
      </c>
      <c r="C33" s="696" t="s">
        <v>1476</v>
      </c>
      <c r="D33" s="696" t="s">
        <v>1440</v>
      </c>
      <c r="E33" s="711">
        <v>469471.4</v>
      </c>
      <c r="F33" s="711">
        <v>14763493.139999997</v>
      </c>
      <c r="G33" s="696">
        <v>1</v>
      </c>
      <c r="H33" s="696">
        <v>31.447055432982705</v>
      </c>
      <c r="I33" s="711">
        <v>619405</v>
      </c>
      <c r="J33" s="711">
        <v>20538118.499999989</v>
      </c>
      <c r="K33" s="696">
        <v>1.3911422117543648</v>
      </c>
      <c r="L33" s="696">
        <v>33.157818390229316</v>
      </c>
      <c r="M33" s="711">
        <v>635250</v>
      </c>
      <c r="N33" s="711">
        <v>21153824.999999996</v>
      </c>
      <c r="O33" s="701">
        <v>1.432846874340743</v>
      </c>
      <c r="P33" s="712">
        <v>33.299999999999997</v>
      </c>
    </row>
    <row r="34" spans="1:16" ht="14.4" customHeight="1" x14ac:dyDescent="0.3">
      <c r="A34" s="695" t="s">
        <v>1444</v>
      </c>
      <c r="B34" s="696" t="s">
        <v>1456</v>
      </c>
      <c r="C34" s="696" t="s">
        <v>1477</v>
      </c>
      <c r="D34" s="696" t="s">
        <v>1440</v>
      </c>
      <c r="E34" s="711">
        <v>1500</v>
      </c>
      <c r="F34" s="711">
        <v>8760</v>
      </c>
      <c r="G34" s="696">
        <v>1</v>
      </c>
      <c r="H34" s="696">
        <v>5.84</v>
      </c>
      <c r="I34" s="711">
        <v>700</v>
      </c>
      <c r="J34" s="711">
        <v>4242</v>
      </c>
      <c r="K34" s="696">
        <v>0.48424657534246573</v>
      </c>
      <c r="L34" s="696">
        <v>6.06</v>
      </c>
      <c r="M34" s="711">
        <v>300</v>
      </c>
      <c r="N34" s="711">
        <v>1884</v>
      </c>
      <c r="O34" s="701">
        <v>0.21506849315068494</v>
      </c>
      <c r="P34" s="712">
        <v>6.28</v>
      </c>
    </row>
    <row r="35" spans="1:16" ht="14.4" customHeight="1" x14ac:dyDescent="0.3">
      <c r="A35" s="695" t="s">
        <v>1444</v>
      </c>
      <c r="B35" s="696" t="s">
        <v>1456</v>
      </c>
      <c r="C35" s="696" t="s">
        <v>1478</v>
      </c>
      <c r="D35" s="696" t="s">
        <v>1440</v>
      </c>
      <c r="E35" s="711">
        <v>1562</v>
      </c>
      <c r="F35" s="711">
        <v>233266.64</v>
      </c>
      <c r="G35" s="696">
        <v>1</v>
      </c>
      <c r="H35" s="696">
        <v>149.33843790012804</v>
      </c>
      <c r="I35" s="711">
        <v>1201</v>
      </c>
      <c r="J35" s="711">
        <v>189000.64</v>
      </c>
      <c r="K35" s="696">
        <v>0.81023433097848885</v>
      </c>
      <c r="L35" s="696">
        <v>157.36939217318903</v>
      </c>
      <c r="M35" s="711">
        <v>1622</v>
      </c>
      <c r="N35" s="711">
        <v>257281.64000000004</v>
      </c>
      <c r="O35" s="701">
        <v>1.1029508548672027</v>
      </c>
      <c r="P35" s="712">
        <v>158.62000000000003</v>
      </c>
    </row>
    <row r="36" spans="1:16" ht="14.4" customHeight="1" x14ac:dyDescent="0.3">
      <c r="A36" s="695" t="s">
        <v>1444</v>
      </c>
      <c r="B36" s="696" t="s">
        <v>1456</v>
      </c>
      <c r="C36" s="696" t="s">
        <v>1479</v>
      </c>
      <c r="D36" s="696" t="s">
        <v>1440</v>
      </c>
      <c r="E36" s="711">
        <v>2950</v>
      </c>
      <c r="F36" s="711">
        <v>53040.1</v>
      </c>
      <c r="G36" s="696">
        <v>1</v>
      </c>
      <c r="H36" s="696">
        <v>17.979694915254235</v>
      </c>
      <c r="I36" s="711">
        <v>4020</v>
      </c>
      <c r="J36" s="711">
        <v>76875.3</v>
      </c>
      <c r="K36" s="696">
        <v>1.4493807515445862</v>
      </c>
      <c r="L36" s="696">
        <v>19.12320895522388</v>
      </c>
      <c r="M36" s="711">
        <v>4895</v>
      </c>
      <c r="N36" s="711">
        <v>94669.300000000017</v>
      </c>
      <c r="O36" s="701">
        <v>1.7848627736373051</v>
      </c>
      <c r="P36" s="712">
        <v>19.340000000000003</v>
      </c>
    </row>
    <row r="37" spans="1:16" ht="14.4" customHeight="1" x14ac:dyDescent="0.3">
      <c r="A37" s="695" t="s">
        <v>1444</v>
      </c>
      <c r="B37" s="696" t="s">
        <v>1456</v>
      </c>
      <c r="C37" s="696" t="s">
        <v>1480</v>
      </c>
      <c r="D37" s="696" t="s">
        <v>1440</v>
      </c>
      <c r="E37" s="711">
        <v>16826</v>
      </c>
      <c r="F37" s="711">
        <v>211405</v>
      </c>
      <c r="G37" s="696">
        <v>1</v>
      </c>
      <c r="H37" s="696">
        <v>12.564186378224177</v>
      </c>
      <c r="I37" s="711"/>
      <c r="J37" s="711"/>
      <c r="K37" s="696"/>
      <c r="L37" s="696"/>
      <c r="M37" s="711"/>
      <c r="N37" s="711"/>
      <c r="O37" s="701"/>
      <c r="P37" s="712"/>
    </row>
    <row r="38" spans="1:16" ht="14.4" customHeight="1" x14ac:dyDescent="0.3">
      <c r="A38" s="695" t="s">
        <v>1444</v>
      </c>
      <c r="B38" s="696" t="s">
        <v>1456</v>
      </c>
      <c r="C38" s="696" t="s">
        <v>1481</v>
      </c>
      <c r="D38" s="696" t="s">
        <v>1440</v>
      </c>
      <c r="E38" s="711"/>
      <c r="F38" s="711"/>
      <c r="G38" s="696"/>
      <c r="H38" s="696"/>
      <c r="I38" s="711"/>
      <c r="J38" s="711"/>
      <c r="K38" s="696"/>
      <c r="L38" s="696"/>
      <c r="M38" s="711">
        <v>3501</v>
      </c>
      <c r="N38" s="711">
        <v>52500</v>
      </c>
      <c r="O38" s="701"/>
      <c r="P38" s="712">
        <v>14.995715509854328</v>
      </c>
    </row>
    <row r="39" spans="1:16" ht="14.4" customHeight="1" x14ac:dyDescent="0.3">
      <c r="A39" s="695" t="s">
        <v>1444</v>
      </c>
      <c r="B39" s="696" t="s">
        <v>1456</v>
      </c>
      <c r="C39" s="696" t="s">
        <v>1482</v>
      </c>
      <c r="D39" s="696" t="s">
        <v>1440</v>
      </c>
      <c r="E39" s="711"/>
      <c r="F39" s="711"/>
      <c r="G39" s="696"/>
      <c r="H39" s="696"/>
      <c r="I39" s="711"/>
      <c r="J39" s="711"/>
      <c r="K39" s="696"/>
      <c r="L39" s="696"/>
      <c r="M39" s="711">
        <v>15</v>
      </c>
      <c r="N39" s="711">
        <v>859.19999999999982</v>
      </c>
      <c r="O39" s="701"/>
      <c r="P39" s="712">
        <v>57.279999999999987</v>
      </c>
    </row>
    <row r="40" spans="1:16" ht="14.4" customHeight="1" x14ac:dyDescent="0.3">
      <c r="A40" s="695" t="s">
        <v>1444</v>
      </c>
      <c r="B40" s="696" t="s">
        <v>1456</v>
      </c>
      <c r="C40" s="696" t="s">
        <v>1483</v>
      </c>
      <c r="D40" s="696" t="s">
        <v>1440</v>
      </c>
      <c r="E40" s="711"/>
      <c r="F40" s="711"/>
      <c r="G40" s="696"/>
      <c r="H40" s="696"/>
      <c r="I40" s="711"/>
      <c r="J40" s="711"/>
      <c r="K40" s="696"/>
      <c r="L40" s="696"/>
      <c r="M40" s="711">
        <v>4514</v>
      </c>
      <c r="N40" s="711">
        <v>265513.48</v>
      </c>
      <c r="O40" s="701"/>
      <c r="P40" s="712">
        <v>58.819999999999993</v>
      </c>
    </row>
    <row r="41" spans="1:16" ht="14.4" customHeight="1" x14ac:dyDescent="0.3">
      <c r="A41" s="695" t="s">
        <v>1444</v>
      </c>
      <c r="B41" s="696" t="s">
        <v>1456</v>
      </c>
      <c r="C41" s="696" t="s">
        <v>1484</v>
      </c>
      <c r="D41" s="696" t="s">
        <v>1440</v>
      </c>
      <c r="E41" s="711"/>
      <c r="F41" s="711"/>
      <c r="G41" s="696"/>
      <c r="H41" s="696"/>
      <c r="I41" s="711"/>
      <c r="J41" s="711"/>
      <c r="K41" s="696"/>
      <c r="L41" s="696"/>
      <c r="M41" s="711">
        <v>1</v>
      </c>
      <c r="N41" s="711">
        <v>53.91</v>
      </c>
      <c r="O41" s="701"/>
      <c r="P41" s="712">
        <v>53.91</v>
      </c>
    </row>
    <row r="42" spans="1:16" ht="14.4" customHeight="1" x14ac:dyDescent="0.3">
      <c r="A42" s="695" t="s">
        <v>1444</v>
      </c>
      <c r="B42" s="696" t="s">
        <v>1485</v>
      </c>
      <c r="C42" s="696" t="s">
        <v>1486</v>
      </c>
      <c r="D42" s="696" t="s">
        <v>1487</v>
      </c>
      <c r="E42" s="711">
        <v>80</v>
      </c>
      <c r="F42" s="711">
        <v>70745.60000000002</v>
      </c>
      <c r="G42" s="696">
        <v>1</v>
      </c>
      <c r="H42" s="696">
        <v>884.32000000000028</v>
      </c>
      <c r="I42" s="711"/>
      <c r="J42" s="711"/>
      <c r="K42" s="696"/>
      <c r="L42" s="696"/>
      <c r="M42" s="711">
        <v>1218</v>
      </c>
      <c r="N42" s="711">
        <v>1077101.7599999979</v>
      </c>
      <c r="O42" s="701">
        <v>15.224999999999966</v>
      </c>
      <c r="P42" s="712">
        <v>884.31999999999823</v>
      </c>
    </row>
    <row r="43" spans="1:16" ht="14.4" customHeight="1" x14ac:dyDescent="0.3">
      <c r="A43" s="695" t="s">
        <v>1444</v>
      </c>
      <c r="B43" s="696" t="s">
        <v>1488</v>
      </c>
      <c r="C43" s="696" t="s">
        <v>1489</v>
      </c>
      <c r="D43" s="696" t="s">
        <v>1490</v>
      </c>
      <c r="E43" s="711">
        <v>236</v>
      </c>
      <c r="F43" s="711">
        <v>8024</v>
      </c>
      <c r="G43" s="696">
        <v>1</v>
      </c>
      <c r="H43" s="696">
        <v>34</v>
      </c>
      <c r="I43" s="711">
        <v>207</v>
      </c>
      <c r="J43" s="711">
        <v>7038</v>
      </c>
      <c r="K43" s="696">
        <v>0.8771186440677966</v>
      </c>
      <c r="L43" s="696">
        <v>34</v>
      </c>
      <c r="M43" s="711">
        <v>209</v>
      </c>
      <c r="N43" s="711">
        <v>7201</v>
      </c>
      <c r="O43" s="701">
        <v>0.89743270189431701</v>
      </c>
      <c r="P43" s="712">
        <v>34.454545454545453</v>
      </c>
    </row>
    <row r="44" spans="1:16" ht="14.4" customHeight="1" x14ac:dyDescent="0.3">
      <c r="A44" s="695" t="s">
        <v>1444</v>
      </c>
      <c r="B44" s="696" t="s">
        <v>1488</v>
      </c>
      <c r="C44" s="696" t="s">
        <v>1491</v>
      </c>
      <c r="D44" s="696" t="s">
        <v>1492</v>
      </c>
      <c r="E44" s="711">
        <v>104</v>
      </c>
      <c r="F44" s="711">
        <v>43576</v>
      </c>
      <c r="G44" s="696">
        <v>1</v>
      </c>
      <c r="H44" s="696">
        <v>419</v>
      </c>
      <c r="I44" s="711">
        <v>81</v>
      </c>
      <c r="J44" s="711">
        <v>34020</v>
      </c>
      <c r="K44" s="696">
        <v>0.78070497521571502</v>
      </c>
      <c r="L44" s="696">
        <v>420</v>
      </c>
      <c r="M44" s="711">
        <v>104</v>
      </c>
      <c r="N44" s="711">
        <v>43839</v>
      </c>
      <c r="O44" s="701">
        <v>1.0060354323480816</v>
      </c>
      <c r="P44" s="712">
        <v>421.52884615384613</v>
      </c>
    </row>
    <row r="45" spans="1:16" ht="14.4" customHeight="1" x14ac:dyDescent="0.3">
      <c r="A45" s="695" t="s">
        <v>1444</v>
      </c>
      <c r="B45" s="696" t="s">
        <v>1488</v>
      </c>
      <c r="C45" s="696" t="s">
        <v>1493</v>
      </c>
      <c r="D45" s="696" t="s">
        <v>1494</v>
      </c>
      <c r="E45" s="711">
        <v>811</v>
      </c>
      <c r="F45" s="711">
        <v>131382</v>
      </c>
      <c r="G45" s="696">
        <v>1</v>
      </c>
      <c r="H45" s="696">
        <v>162</v>
      </c>
      <c r="I45" s="711">
        <v>851</v>
      </c>
      <c r="J45" s="711">
        <v>138713</v>
      </c>
      <c r="K45" s="696">
        <v>1.0557991201230001</v>
      </c>
      <c r="L45" s="696">
        <v>163</v>
      </c>
      <c r="M45" s="711">
        <v>918</v>
      </c>
      <c r="N45" s="711">
        <v>150070</v>
      </c>
      <c r="O45" s="701">
        <v>1.1422417073876179</v>
      </c>
      <c r="P45" s="712">
        <v>163.47494553376907</v>
      </c>
    </row>
    <row r="46" spans="1:16" ht="14.4" customHeight="1" x14ac:dyDescent="0.3">
      <c r="A46" s="695" t="s">
        <v>1444</v>
      </c>
      <c r="B46" s="696" t="s">
        <v>1488</v>
      </c>
      <c r="C46" s="696" t="s">
        <v>1495</v>
      </c>
      <c r="D46" s="696" t="s">
        <v>1496</v>
      </c>
      <c r="E46" s="711">
        <v>6</v>
      </c>
      <c r="F46" s="711">
        <v>1800</v>
      </c>
      <c r="G46" s="696">
        <v>1</v>
      </c>
      <c r="H46" s="696">
        <v>300</v>
      </c>
      <c r="I46" s="711">
        <v>3</v>
      </c>
      <c r="J46" s="711">
        <v>903</v>
      </c>
      <c r="K46" s="696">
        <v>0.50166666666666671</v>
      </c>
      <c r="L46" s="696">
        <v>301</v>
      </c>
      <c r="M46" s="711">
        <v>7</v>
      </c>
      <c r="N46" s="711">
        <v>2109</v>
      </c>
      <c r="O46" s="701">
        <v>1.1716666666666666</v>
      </c>
      <c r="P46" s="712">
        <v>301.28571428571428</v>
      </c>
    </row>
    <row r="47" spans="1:16" ht="14.4" customHeight="1" x14ac:dyDescent="0.3">
      <c r="A47" s="695" t="s">
        <v>1444</v>
      </c>
      <c r="B47" s="696" t="s">
        <v>1488</v>
      </c>
      <c r="C47" s="696" t="s">
        <v>1497</v>
      </c>
      <c r="D47" s="696" t="s">
        <v>1498</v>
      </c>
      <c r="E47" s="711">
        <v>2</v>
      </c>
      <c r="F47" s="711">
        <v>2746</v>
      </c>
      <c r="G47" s="696">
        <v>1</v>
      </c>
      <c r="H47" s="696">
        <v>1373</v>
      </c>
      <c r="I47" s="711">
        <v>1</v>
      </c>
      <c r="J47" s="711">
        <v>1376</v>
      </c>
      <c r="K47" s="696">
        <v>0.50109249817916968</v>
      </c>
      <c r="L47" s="696">
        <v>1376</v>
      </c>
      <c r="M47" s="711">
        <v>2</v>
      </c>
      <c r="N47" s="711">
        <v>2756</v>
      </c>
      <c r="O47" s="701">
        <v>1.0036416605972323</v>
      </c>
      <c r="P47" s="712">
        <v>1378</v>
      </c>
    </row>
    <row r="48" spans="1:16" ht="14.4" customHeight="1" x14ac:dyDescent="0.3">
      <c r="A48" s="695" t="s">
        <v>1444</v>
      </c>
      <c r="B48" s="696" t="s">
        <v>1488</v>
      </c>
      <c r="C48" s="696" t="s">
        <v>858</v>
      </c>
      <c r="D48" s="696" t="s">
        <v>1499</v>
      </c>
      <c r="E48" s="711"/>
      <c r="F48" s="711"/>
      <c r="G48" s="696"/>
      <c r="H48" s="696"/>
      <c r="I48" s="711">
        <v>13</v>
      </c>
      <c r="J48" s="711">
        <v>21632</v>
      </c>
      <c r="K48" s="696"/>
      <c r="L48" s="696">
        <v>1664</v>
      </c>
      <c r="M48" s="711">
        <v>4</v>
      </c>
      <c r="N48" s="711">
        <v>6668</v>
      </c>
      <c r="O48" s="701"/>
      <c r="P48" s="712">
        <v>1667</v>
      </c>
    </row>
    <row r="49" spans="1:16" ht="14.4" customHeight="1" x14ac:dyDescent="0.3">
      <c r="A49" s="695" t="s">
        <v>1444</v>
      </c>
      <c r="B49" s="696" t="s">
        <v>1488</v>
      </c>
      <c r="C49" s="696" t="s">
        <v>1500</v>
      </c>
      <c r="D49" s="696" t="s">
        <v>1501</v>
      </c>
      <c r="E49" s="711"/>
      <c r="F49" s="711"/>
      <c r="G49" s="696"/>
      <c r="H49" s="696"/>
      <c r="I49" s="711">
        <v>1</v>
      </c>
      <c r="J49" s="711">
        <v>901</v>
      </c>
      <c r="K49" s="696"/>
      <c r="L49" s="696">
        <v>901</v>
      </c>
      <c r="M49" s="711"/>
      <c r="N49" s="711"/>
      <c r="O49" s="701"/>
      <c r="P49" s="712"/>
    </row>
    <row r="50" spans="1:16" ht="14.4" customHeight="1" x14ac:dyDescent="0.3">
      <c r="A50" s="695" t="s">
        <v>1444</v>
      </c>
      <c r="B50" s="696" t="s">
        <v>1488</v>
      </c>
      <c r="C50" s="696" t="s">
        <v>1502</v>
      </c>
      <c r="D50" s="696" t="s">
        <v>1503</v>
      </c>
      <c r="E50" s="711">
        <v>41</v>
      </c>
      <c r="F50" s="711">
        <v>80401</v>
      </c>
      <c r="G50" s="696">
        <v>1</v>
      </c>
      <c r="H50" s="696">
        <v>1961</v>
      </c>
      <c r="I50" s="711">
        <v>40</v>
      </c>
      <c r="J50" s="711">
        <v>78600</v>
      </c>
      <c r="K50" s="696">
        <v>0.97759978109724999</v>
      </c>
      <c r="L50" s="696">
        <v>1965</v>
      </c>
      <c r="M50" s="711">
        <v>47</v>
      </c>
      <c r="N50" s="711">
        <v>92488</v>
      </c>
      <c r="O50" s="701">
        <v>1.1503339510702604</v>
      </c>
      <c r="P50" s="712">
        <v>1967.8297872340424</v>
      </c>
    </row>
    <row r="51" spans="1:16" ht="14.4" customHeight="1" x14ac:dyDescent="0.3">
      <c r="A51" s="695" t="s">
        <v>1444</v>
      </c>
      <c r="B51" s="696" t="s">
        <v>1488</v>
      </c>
      <c r="C51" s="696" t="s">
        <v>1504</v>
      </c>
      <c r="D51" s="696" t="s">
        <v>1505</v>
      </c>
      <c r="E51" s="711"/>
      <c r="F51" s="711"/>
      <c r="G51" s="696"/>
      <c r="H51" s="696"/>
      <c r="I51" s="711"/>
      <c r="J51" s="711"/>
      <c r="K51" s="696"/>
      <c r="L51" s="696"/>
      <c r="M51" s="711">
        <v>1</v>
      </c>
      <c r="N51" s="711">
        <v>3003</v>
      </c>
      <c r="O51" s="701"/>
      <c r="P51" s="712">
        <v>3003</v>
      </c>
    </row>
    <row r="52" spans="1:16" ht="14.4" customHeight="1" x14ac:dyDescent="0.3">
      <c r="A52" s="695" t="s">
        <v>1444</v>
      </c>
      <c r="B52" s="696" t="s">
        <v>1488</v>
      </c>
      <c r="C52" s="696" t="s">
        <v>1506</v>
      </c>
      <c r="D52" s="696" t="s">
        <v>1507</v>
      </c>
      <c r="E52" s="711"/>
      <c r="F52" s="711"/>
      <c r="G52" s="696"/>
      <c r="H52" s="696"/>
      <c r="I52" s="711">
        <v>1</v>
      </c>
      <c r="J52" s="711">
        <v>639</v>
      </c>
      <c r="K52" s="696"/>
      <c r="L52" s="696">
        <v>639</v>
      </c>
      <c r="M52" s="711"/>
      <c r="N52" s="711"/>
      <c r="O52" s="701"/>
      <c r="P52" s="712"/>
    </row>
    <row r="53" spans="1:16" ht="14.4" customHeight="1" x14ac:dyDescent="0.3">
      <c r="A53" s="695" t="s">
        <v>1444</v>
      </c>
      <c r="B53" s="696" t="s">
        <v>1488</v>
      </c>
      <c r="C53" s="696" t="s">
        <v>1508</v>
      </c>
      <c r="D53" s="696" t="s">
        <v>1509</v>
      </c>
      <c r="E53" s="711">
        <v>8</v>
      </c>
      <c r="F53" s="711">
        <v>10416</v>
      </c>
      <c r="G53" s="696">
        <v>1</v>
      </c>
      <c r="H53" s="696">
        <v>1302</v>
      </c>
      <c r="I53" s="711"/>
      <c r="J53" s="711"/>
      <c r="K53" s="696"/>
      <c r="L53" s="696"/>
      <c r="M53" s="711">
        <v>5</v>
      </c>
      <c r="N53" s="711">
        <v>6544</v>
      </c>
      <c r="O53" s="701">
        <v>0.62826420890937018</v>
      </c>
      <c r="P53" s="712">
        <v>1308.8</v>
      </c>
    </row>
    <row r="54" spans="1:16" ht="14.4" customHeight="1" x14ac:dyDescent="0.3">
      <c r="A54" s="695" t="s">
        <v>1444</v>
      </c>
      <c r="B54" s="696" t="s">
        <v>1488</v>
      </c>
      <c r="C54" s="696" t="s">
        <v>1510</v>
      </c>
      <c r="D54" s="696" t="s">
        <v>1511</v>
      </c>
      <c r="E54" s="711">
        <v>53</v>
      </c>
      <c r="F54" s="711">
        <v>73140</v>
      </c>
      <c r="G54" s="696">
        <v>1</v>
      </c>
      <c r="H54" s="696">
        <v>1380</v>
      </c>
      <c r="I54" s="711">
        <v>52</v>
      </c>
      <c r="J54" s="711">
        <v>71916</v>
      </c>
      <c r="K54" s="696">
        <v>0.98326497128794088</v>
      </c>
      <c r="L54" s="696">
        <v>1383</v>
      </c>
      <c r="M54" s="711">
        <v>33</v>
      </c>
      <c r="N54" s="711">
        <v>45717</v>
      </c>
      <c r="O54" s="701">
        <v>0.62506152584085317</v>
      </c>
      <c r="P54" s="712">
        <v>1385.3636363636363</v>
      </c>
    </row>
    <row r="55" spans="1:16" ht="14.4" customHeight="1" x14ac:dyDescent="0.3">
      <c r="A55" s="695" t="s">
        <v>1444</v>
      </c>
      <c r="B55" s="696" t="s">
        <v>1488</v>
      </c>
      <c r="C55" s="696" t="s">
        <v>1512</v>
      </c>
      <c r="D55" s="696" t="s">
        <v>1513</v>
      </c>
      <c r="E55" s="711">
        <v>113</v>
      </c>
      <c r="F55" s="711">
        <v>207468</v>
      </c>
      <c r="G55" s="696">
        <v>1</v>
      </c>
      <c r="H55" s="696">
        <v>1836</v>
      </c>
      <c r="I55" s="711">
        <v>84</v>
      </c>
      <c r="J55" s="711">
        <v>154560</v>
      </c>
      <c r="K55" s="696">
        <v>0.74498235872520102</v>
      </c>
      <c r="L55" s="696">
        <v>1840</v>
      </c>
      <c r="M55" s="711">
        <v>95</v>
      </c>
      <c r="N55" s="711">
        <v>175058</v>
      </c>
      <c r="O55" s="701">
        <v>0.84378313764050361</v>
      </c>
      <c r="P55" s="712">
        <v>1842.7157894736843</v>
      </c>
    </row>
    <row r="56" spans="1:16" ht="14.4" customHeight="1" x14ac:dyDescent="0.3">
      <c r="A56" s="695" t="s">
        <v>1444</v>
      </c>
      <c r="B56" s="696" t="s">
        <v>1488</v>
      </c>
      <c r="C56" s="696" t="s">
        <v>1514</v>
      </c>
      <c r="D56" s="696" t="s">
        <v>1515</v>
      </c>
      <c r="E56" s="711">
        <v>1</v>
      </c>
      <c r="F56" s="711">
        <v>1192</v>
      </c>
      <c r="G56" s="696">
        <v>1</v>
      </c>
      <c r="H56" s="696">
        <v>1192</v>
      </c>
      <c r="I56" s="711"/>
      <c r="J56" s="711"/>
      <c r="K56" s="696"/>
      <c r="L56" s="696"/>
      <c r="M56" s="711"/>
      <c r="N56" s="711"/>
      <c r="O56" s="701"/>
      <c r="P56" s="712"/>
    </row>
    <row r="57" spans="1:16" ht="14.4" customHeight="1" x14ac:dyDescent="0.3">
      <c r="A57" s="695" t="s">
        <v>1444</v>
      </c>
      <c r="B57" s="696" t="s">
        <v>1488</v>
      </c>
      <c r="C57" s="696" t="s">
        <v>1516</v>
      </c>
      <c r="D57" s="696" t="s">
        <v>1517</v>
      </c>
      <c r="E57" s="711">
        <v>31</v>
      </c>
      <c r="F57" s="711">
        <v>36146</v>
      </c>
      <c r="G57" s="696">
        <v>1</v>
      </c>
      <c r="H57" s="696">
        <v>1166</v>
      </c>
      <c r="I57" s="711">
        <v>33</v>
      </c>
      <c r="J57" s="711">
        <v>38577</v>
      </c>
      <c r="K57" s="696">
        <v>1.0672550213024954</v>
      </c>
      <c r="L57" s="696">
        <v>1169</v>
      </c>
      <c r="M57" s="711">
        <v>39</v>
      </c>
      <c r="N57" s="711">
        <v>45711</v>
      </c>
      <c r="O57" s="701">
        <v>1.2646212582305096</v>
      </c>
      <c r="P57" s="712">
        <v>1172.0769230769231</v>
      </c>
    </row>
    <row r="58" spans="1:16" ht="14.4" customHeight="1" x14ac:dyDescent="0.3">
      <c r="A58" s="695" t="s">
        <v>1444</v>
      </c>
      <c r="B58" s="696" t="s">
        <v>1488</v>
      </c>
      <c r="C58" s="696" t="s">
        <v>1518</v>
      </c>
      <c r="D58" s="696" t="s">
        <v>1519</v>
      </c>
      <c r="E58" s="711">
        <v>2</v>
      </c>
      <c r="F58" s="711">
        <v>3100</v>
      </c>
      <c r="G58" s="696">
        <v>1</v>
      </c>
      <c r="H58" s="696">
        <v>1550</v>
      </c>
      <c r="I58" s="711">
        <v>4</v>
      </c>
      <c r="J58" s="711">
        <v>6212</v>
      </c>
      <c r="K58" s="696">
        <v>2.0038709677419355</v>
      </c>
      <c r="L58" s="696">
        <v>1553</v>
      </c>
      <c r="M58" s="711">
        <v>2</v>
      </c>
      <c r="N58" s="711">
        <v>3118</v>
      </c>
      <c r="O58" s="701">
        <v>1.0058064516129033</v>
      </c>
      <c r="P58" s="712">
        <v>1559</v>
      </c>
    </row>
    <row r="59" spans="1:16" ht="14.4" customHeight="1" x14ac:dyDescent="0.3">
      <c r="A59" s="695" t="s">
        <v>1444</v>
      </c>
      <c r="B59" s="696" t="s">
        <v>1488</v>
      </c>
      <c r="C59" s="696" t="s">
        <v>1520</v>
      </c>
      <c r="D59" s="696" t="s">
        <v>1521</v>
      </c>
      <c r="E59" s="711">
        <v>78</v>
      </c>
      <c r="F59" s="711">
        <v>50934</v>
      </c>
      <c r="G59" s="696">
        <v>1</v>
      </c>
      <c r="H59" s="696">
        <v>653</v>
      </c>
      <c r="I59" s="711">
        <v>74</v>
      </c>
      <c r="J59" s="711">
        <v>48396</v>
      </c>
      <c r="K59" s="696">
        <v>0.950170809282601</v>
      </c>
      <c r="L59" s="696">
        <v>654</v>
      </c>
      <c r="M59" s="711">
        <v>84</v>
      </c>
      <c r="N59" s="711">
        <v>55053</v>
      </c>
      <c r="O59" s="701">
        <v>1.0808693603486865</v>
      </c>
      <c r="P59" s="712">
        <v>655.39285714285711</v>
      </c>
    </row>
    <row r="60" spans="1:16" ht="14.4" customHeight="1" x14ac:dyDescent="0.3">
      <c r="A60" s="695" t="s">
        <v>1444</v>
      </c>
      <c r="B60" s="696" t="s">
        <v>1488</v>
      </c>
      <c r="C60" s="696" t="s">
        <v>1522</v>
      </c>
      <c r="D60" s="696" t="s">
        <v>1523</v>
      </c>
      <c r="E60" s="711">
        <v>27</v>
      </c>
      <c r="F60" s="711">
        <v>18468</v>
      </c>
      <c r="G60" s="696">
        <v>1</v>
      </c>
      <c r="H60" s="696">
        <v>684</v>
      </c>
      <c r="I60" s="711">
        <v>41</v>
      </c>
      <c r="J60" s="711">
        <v>28085</v>
      </c>
      <c r="K60" s="696">
        <v>1.520738574832142</v>
      </c>
      <c r="L60" s="696">
        <v>685</v>
      </c>
      <c r="M60" s="711">
        <v>42</v>
      </c>
      <c r="N60" s="711">
        <v>28821</v>
      </c>
      <c r="O60" s="701">
        <v>1.5605912930474335</v>
      </c>
      <c r="P60" s="712">
        <v>686.21428571428567</v>
      </c>
    </row>
    <row r="61" spans="1:16" ht="14.4" customHeight="1" x14ac:dyDescent="0.3">
      <c r="A61" s="695" t="s">
        <v>1444</v>
      </c>
      <c r="B61" s="696" t="s">
        <v>1488</v>
      </c>
      <c r="C61" s="696" t="s">
        <v>1524</v>
      </c>
      <c r="D61" s="696" t="s">
        <v>1525</v>
      </c>
      <c r="E61" s="711"/>
      <c r="F61" s="711"/>
      <c r="G61" s="696"/>
      <c r="H61" s="696"/>
      <c r="I61" s="711">
        <v>4</v>
      </c>
      <c r="J61" s="711">
        <v>10108</v>
      </c>
      <c r="K61" s="696"/>
      <c r="L61" s="696">
        <v>2527</v>
      </c>
      <c r="M61" s="711"/>
      <c r="N61" s="711"/>
      <c r="O61" s="701"/>
      <c r="P61" s="712"/>
    </row>
    <row r="62" spans="1:16" ht="14.4" customHeight="1" x14ac:dyDescent="0.3">
      <c r="A62" s="695" t="s">
        <v>1444</v>
      </c>
      <c r="B62" s="696" t="s">
        <v>1488</v>
      </c>
      <c r="C62" s="696" t="s">
        <v>1526</v>
      </c>
      <c r="D62" s="696" t="s">
        <v>1527</v>
      </c>
      <c r="E62" s="711">
        <v>2281</v>
      </c>
      <c r="F62" s="711">
        <v>3994031</v>
      </c>
      <c r="G62" s="696">
        <v>1</v>
      </c>
      <c r="H62" s="696">
        <v>1751</v>
      </c>
      <c r="I62" s="711">
        <v>2312</v>
      </c>
      <c r="J62" s="711">
        <v>4055248</v>
      </c>
      <c r="K62" s="696">
        <v>1.0153271218976518</v>
      </c>
      <c r="L62" s="696">
        <v>1754</v>
      </c>
      <c r="M62" s="711">
        <v>2224</v>
      </c>
      <c r="N62" s="711">
        <v>3906488</v>
      </c>
      <c r="O62" s="701">
        <v>0.97808154218132004</v>
      </c>
      <c r="P62" s="712">
        <v>1756.5143884892086</v>
      </c>
    </row>
    <row r="63" spans="1:16" ht="14.4" customHeight="1" x14ac:dyDescent="0.3">
      <c r="A63" s="695" t="s">
        <v>1444</v>
      </c>
      <c r="B63" s="696" t="s">
        <v>1488</v>
      </c>
      <c r="C63" s="696" t="s">
        <v>1528</v>
      </c>
      <c r="D63" s="696" t="s">
        <v>1529</v>
      </c>
      <c r="E63" s="711">
        <v>699</v>
      </c>
      <c r="F63" s="711">
        <v>285891</v>
      </c>
      <c r="G63" s="696">
        <v>1</v>
      </c>
      <c r="H63" s="696">
        <v>409</v>
      </c>
      <c r="I63" s="711">
        <v>584</v>
      </c>
      <c r="J63" s="711">
        <v>239440</v>
      </c>
      <c r="K63" s="696">
        <v>0.83752199264754745</v>
      </c>
      <c r="L63" s="696">
        <v>410</v>
      </c>
      <c r="M63" s="711">
        <v>699</v>
      </c>
      <c r="N63" s="711">
        <v>287266</v>
      </c>
      <c r="O63" s="701">
        <v>1.0048095253085967</v>
      </c>
      <c r="P63" s="712">
        <v>410.96709585121602</v>
      </c>
    </row>
    <row r="64" spans="1:16" ht="14.4" customHeight="1" x14ac:dyDescent="0.3">
      <c r="A64" s="695" t="s">
        <v>1444</v>
      </c>
      <c r="B64" s="696" t="s">
        <v>1488</v>
      </c>
      <c r="C64" s="696" t="s">
        <v>1530</v>
      </c>
      <c r="D64" s="696" t="s">
        <v>1531</v>
      </c>
      <c r="E64" s="711"/>
      <c r="F64" s="711"/>
      <c r="G64" s="696"/>
      <c r="H64" s="696"/>
      <c r="I64" s="711"/>
      <c r="J64" s="711"/>
      <c r="K64" s="696"/>
      <c r="L64" s="696"/>
      <c r="M64" s="711">
        <v>2</v>
      </c>
      <c r="N64" s="711">
        <v>6874</v>
      </c>
      <c r="O64" s="701"/>
      <c r="P64" s="712">
        <v>3437</v>
      </c>
    </row>
    <row r="65" spans="1:16" ht="14.4" customHeight="1" x14ac:dyDescent="0.3">
      <c r="A65" s="695" t="s">
        <v>1444</v>
      </c>
      <c r="B65" s="696" t="s">
        <v>1488</v>
      </c>
      <c r="C65" s="696" t="s">
        <v>1532</v>
      </c>
      <c r="D65" s="696" t="s">
        <v>1533</v>
      </c>
      <c r="E65" s="711"/>
      <c r="F65" s="711"/>
      <c r="G65" s="696"/>
      <c r="H65" s="696"/>
      <c r="I65" s="711"/>
      <c r="J65" s="711"/>
      <c r="K65" s="696"/>
      <c r="L65" s="696"/>
      <c r="M65" s="711">
        <v>1</v>
      </c>
      <c r="N65" s="711">
        <v>8491</v>
      </c>
      <c r="O65" s="701"/>
      <c r="P65" s="712">
        <v>8491</v>
      </c>
    </row>
    <row r="66" spans="1:16" ht="14.4" customHeight="1" x14ac:dyDescent="0.3">
      <c r="A66" s="695" t="s">
        <v>1444</v>
      </c>
      <c r="B66" s="696" t="s">
        <v>1488</v>
      </c>
      <c r="C66" s="696" t="s">
        <v>1534</v>
      </c>
      <c r="D66" s="696" t="s">
        <v>1535</v>
      </c>
      <c r="E66" s="711"/>
      <c r="F66" s="711"/>
      <c r="G66" s="696"/>
      <c r="H66" s="696"/>
      <c r="I66" s="711">
        <v>1460</v>
      </c>
      <c r="J66" s="711">
        <v>20918880</v>
      </c>
      <c r="K66" s="696"/>
      <c r="L66" s="696">
        <v>14328</v>
      </c>
      <c r="M66" s="711">
        <v>1512</v>
      </c>
      <c r="N66" s="711">
        <v>21669064</v>
      </c>
      <c r="O66" s="701"/>
      <c r="P66" s="712">
        <v>14331.391534391534</v>
      </c>
    </row>
    <row r="67" spans="1:16" ht="14.4" customHeight="1" x14ac:dyDescent="0.3">
      <c r="A67" s="695" t="s">
        <v>1444</v>
      </c>
      <c r="B67" s="696" t="s">
        <v>1488</v>
      </c>
      <c r="C67" s="696" t="s">
        <v>1536</v>
      </c>
      <c r="D67" s="696" t="s">
        <v>1537</v>
      </c>
      <c r="E67" s="711"/>
      <c r="F67" s="711"/>
      <c r="G67" s="696"/>
      <c r="H67" s="696"/>
      <c r="I67" s="711">
        <v>3</v>
      </c>
      <c r="J67" s="711">
        <v>0</v>
      </c>
      <c r="K67" s="696"/>
      <c r="L67" s="696">
        <v>0</v>
      </c>
      <c r="M67" s="711">
        <v>4</v>
      </c>
      <c r="N67" s="711">
        <v>0</v>
      </c>
      <c r="O67" s="701"/>
      <c r="P67" s="712">
        <v>0</v>
      </c>
    </row>
    <row r="68" spans="1:16" ht="14.4" customHeight="1" x14ac:dyDescent="0.3">
      <c r="A68" s="695" t="s">
        <v>1444</v>
      </c>
      <c r="B68" s="696" t="s">
        <v>1488</v>
      </c>
      <c r="C68" s="696" t="s">
        <v>1538</v>
      </c>
      <c r="D68" s="696" t="s">
        <v>1539</v>
      </c>
      <c r="E68" s="711">
        <v>801</v>
      </c>
      <c r="F68" s="711">
        <v>0</v>
      </c>
      <c r="G68" s="696"/>
      <c r="H68" s="696">
        <v>0</v>
      </c>
      <c r="I68" s="711">
        <v>833</v>
      </c>
      <c r="J68" s="711">
        <v>0</v>
      </c>
      <c r="K68" s="696"/>
      <c r="L68" s="696">
        <v>0</v>
      </c>
      <c r="M68" s="711">
        <v>908</v>
      </c>
      <c r="N68" s="711">
        <v>0</v>
      </c>
      <c r="O68" s="701"/>
      <c r="P68" s="712">
        <v>0</v>
      </c>
    </row>
    <row r="69" spans="1:16" ht="14.4" customHeight="1" x14ac:dyDescent="0.3">
      <c r="A69" s="695" t="s">
        <v>1444</v>
      </c>
      <c r="B69" s="696" t="s">
        <v>1488</v>
      </c>
      <c r="C69" s="696" t="s">
        <v>1540</v>
      </c>
      <c r="D69" s="696" t="s">
        <v>1440</v>
      </c>
      <c r="E69" s="711">
        <v>1419</v>
      </c>
      <c r="F69" s="711">
        <v>20876378</v>
      </c>
      <c r="G69" s="696">
        <v>1</v>
      </c>
      <c r="H69" s="696">
        <v>14712.035236081747</v>
      </c>
      <c r="I69" s="711"/>
      <c r="J69" s="711"/>
      <c r="K69" s="696"/>
      <c r="L69" s="696"/>
      <c r="M69" s="711"/>
      <c r="N69" s="711"/>
      <c r="O69" s="701"/>
      <c r="P69" s="712"/>
    </row>
    <row r="70" spans="1:16" ht="14.4" customHeight="1" x14ac:dyDescent="0.3">
      <c r="A70" s="695" t="s">
        <v>1444</v>
      </c>
      <c r="B70" s="696" t="s">
        <v>1488</v>
      </c>
      <c r="C70" s="696" t="s">
        <v>1541</v>
      </c>
      <c r="D70" s="696" t="s">
        <v>1542</v>
      </c>
      <c r="E70" s="711"/>
      <c r="F70" s="711"/>
      <c r="G70" s="696"/>
      <c r="H70" s="696"/>
      <c r="I70" s="711">
        <v>180</v>
      </c>
      <c r="J70" s="711">
        <v>0</v>
      </c>
      <c r="K70" s="696"/>
      <c r="L70" s="696">
        <v>0</v>
      </c>
      <c r="M70" s="711"/>
      <c r="N70" s="711"/>
      <c r="O70" s="701"/>
      <c r="P70" s="712"/>
    </row>
    <row r="71" spans="1:16" ht="14.4" customHeight="1" x14ac:dyDescent="0.3">
      <c r="A71" s="695" t="s">
        <v>1444</v>
      </c>
      <c r="B71" s="696" t="s">
        <v>1488</v>
      </c>
      <c r="C71" s="696" t="s">
        <v>1543</v>
      </c>
      <c r="D71" s="696" t="s">
        <v>1544</v>
      </c>
      <c r="E71" s="711"/>
      <c r="F71" s="711"/>
      <c r="G71" s="696"/>
      <c r="H71" s="696"/>
      <c r="I71" s="711"/>
      <c r="J71" s="711"/>
      <c r="K71" s="696"/>
      <c r="L71" s="696"/>
      <c r="M71" s="711">
        <v>19</v>
      </c>
      <c r="N71" s="711">
        <v>684</v>
      </c>
      <c r="O71" s="701"/>
      <c r="P71" s="712">
        <v>36</v>
      </c>
    </row>
    <row r="72" spans="1:16" ht="14.4" customHeight="1" x14ac:dyDescent="0.3">
      <c r="A72" s="695" t="s">
        <v>1444</v>
      </c>
      <c r="B72" s="696" t="s">
        <v>1488</v>
      </c>
      <c r="C72" s="696" t="s">
        <v>1545</v>
      </c>
      <c r="D72" s="696" t="s">
        <v>1546</v>
      </c>
      <c r="E72" s="711">
        <v>305</v>
      </c>
      <c r="F72" s="711">
        <v>176290</v>
      </c>
      <c r="G72" s="696">
        <v>1</v>
      </c>
      <c r="H72" s="696">
        <v>578</v>
      </c>
      <c r="I72" s="711">
        <v>277</v>
      </c>
      <c r="J72" s="711">
        <v>160660</v>
      </c>
      <c r="K72" s="696">
        <v>0.91133927052016561</v>
      </c>
      <c r="L72" s="696">
        <v>580</v>
      </c>
      <c r="M72" s="711">
        <v>292</v>
      </c>
      <c r="N72" s="711">
        <v>169864</v>
      </c>
      <c r="O72" s="701">
        <v>0.96354869816779176</v>
      </c>
      <c r="P72" s="712">
        <v>581.72602739726028</v>
      </c>
    </row>
    <row r="73" spans="1:16" ht="14.4" customHeight="1" x14ac:dyDescent="0.3">
      <c r="A73" s="695" t="s">
        <v>1444</v>
      </c>
      <c r="B73" s="696" t="s">
        <v>1488</v>
      </c>
      <c r="C73" s="696" t="s">
        <v>1547</v>
      </c>
      <c r="D73" s="696" t="s">
        <v>1548</v>
      </c>
      <c r="E73" s="711"/>
      <c r="F73" s="711"/>
      <c r="G73" s="696"/>
      <c r="H73" s="696"/>
      <c r="I73" s="711">
        <v>1</v>
      </c>
      <c r="J73" s="711">
        <v>1949</v>
      </c>
      <c r="K73" s="696"/>
      <c r="L73" s="696">
        <v>1949</v>
      </c>
      <c r="M73" s="711">
        <v>2</v>
      </c>
      <c r="N73" s="711">
        <v>3909</v>
      </c>
      <c r="O73" s="701"/>
      <c r="P73" s="712">
        <v>1954.5</v>
      </c>
    </row>
    <row r="74" spans="1:16" ht="14.4" customHeight="1" x14ac:dyDescent="0.3">
      <c r="A74" s="695" t="s">
        <v>1444</v>
      </c>
      <c r="B74" s="696" t="s">
        <v>1488</v>
      </c>
      <c r="C74" s="696" t="s">
        <v>1549</v>
      </c>
      <c r="D74" s="696" t="s">
        <v>1550</v>
      </c>
      <c r="E74" s="711">
        <v>23</v>
      </c>
      <c r="F74" s="711">
        <v>9591</v>
      </c>
      <c r="G74" s="696">
        <v>1</v>
      </c>
      <c r="H74" s="696">
        <v>417</v>
      </c>
      <c r="I74" s="711">
        <v>25</v>
      </c>
      <c r="J74" s="711">
        <v>10450</v>
      </c>
      <c r="K74" s="696">
        <v>1.0895631321030133</v>
      </c>
      <c r="L74" s="696">
        <v>418</v>
      </c>
      <c r="M74" s="711">
        <v>28</v>
      </c>
      <c r="N74" s="711">
        <v>11744</v>
      </c>
      <c r="O74" s="701">
        <v>1.2244812845375874</v>
      </c>
      <c r="P74" s="712">
        <v>419.42857142857144</v>
      </c>
    </row>
    <row r="75" spans="1:16" ht="14.4" customHeight="1" x14ac:dyDescent="0.3">
      <c r="A75" s="695" t="s">
        <v>1444</v>
      </c>
      <c r="B75" s="696" t="s">
        <v>1488</v>
      </c>
      <c r="C75" s="696" t="s">
        <v>1551</v>
      </c>
      <c r="D75" s="696" t="s">
        <v>1552</v>
      </c>
      <c r="E75" s="711">
        <v>706</v>
      </c>
      <c r="F75" s="711">
        <v>905798</v>
      </c>
      <c r="G75" s="696">
        <v>1</v>
      </c>
      <c r="H75" s="696">
        <v>1283</v>
      </c>
      <c r="I75" s="711">
        <v>810</v>
      </c>
      <c r="J75" s="711">
        <v>1041660</v>
      </c>
      <c r="K75" s="696">
        <v>1.1499914992084328</v>
      </c>
      <c r="L75" s="696">
        <v>1286</v>
      </c>
      <c r="M75" s="711">
        <v>695</v>
      </c>
      <c r="N75" s="711">
        <v>895414</v>
      </c>
      <c r="O75" s="701">
        <v>0.98853607537221322</v>
      </c>
      <c r="P75" s="712">
        <v>1288.3654676258993</v>
      </c>
    </row>
    <row r="76" spans="1:16" ht="14.4" customHeight="1" x14ac:dyDescent="0.3">
      <c r="A76" s="695" t="s">
        <v>1444</v>
      </c>
      <c r="B76" s="696" t="s">
        <v>1488</v>
      </c>
      <c r="C76" s="696" t="s">
        <v>1553</v>
      </c>
      <c r="D76" s="696" t="s">
        <v>1554</v>
      </c>
      <c r="E76" s="711">
        <v>112</v>
      </c>
      <c r="F76" s="711">
        <v>54432</v>
      </c>
      <c r="G76" s="696">
        <v>1</v>
      </c>
      <c r="H76" s="696">
        <v>486</v>
      </c>
      <c r="I76" s="711">
        <v>93</v>
      </c>
      <c r="J76" s="711">
        <v>45291</v>
      </c>
      <c r="K76" s="696">
        <v>0.83206569664902996</v>
      </c>
      <c r="L76" s="696">
        <v>487</v>
      </c>
      <c r="M76" s="711">
        <v>118</v>
      </c>
      <c r="N76" s="711">
        <v>57564</v>
      </c>
      <c r="O76" s="701">
        <v>1.0575396825396826</v>
      </c>
      <c r="P76" s="712">
        <v>487.83050847457628</v>
      </c>
    </row>
    <row r="77" spans="1:16" ht="14.4" customHeight="1" x14ac:dyDescent="0.3">
      <c r="A77" s="695" t="s">
        <v>1444</v>
      </c>
      <c r="B77" s="696" t="s">
        <v>1488</v>
      </c>
      <c r="C77" s="696" t="s">
        <v>1555</v>
      </c>
      <c r="D77" s="696" t="s">
        <v>1556</v>
      </c>
      <c r="E77" s="711">
        <v>52</v>
      </c>
      <c r="F77" s="711">
        <v>116272</v>
      </c>
      <c r="G77" s="696">
        <v>1</v>
      </c>
      <c r="H77" s="696">
        <v>2236</v>
      </c>
      <c r="I77" s="711">
        <v>31</v>
      </c>
      <c r="J77" s="711">
        <v>69502</v>
      </c>
      <c r="K77" s="696">
        <v>0.59775354341543963</v>
      </c>
      <c r="L77" s="696">
        <v>2242</v>
      </c>
      <c r="M77" s="711">
        <v>44</v>
      </c>
      <c r="N77" s="711">
        <v>98835</v>
      </c>
      <c r="O77" s="701">
        <v>0.85003268198706483</v>
      </c>
      <c r="P77" s="712">
        <v>2246.25</v>
      </c>
    </row>
    <row r="78" spans="1:16" ht="14.4" customHeight="1" x14ac:dyDescent="0.3">
      <c r="A78" s="695" t="s">
        <v>1444</v>
      </c>
      <c r="B78" s="696" t="s">
        <v>1488</v>
      </c>
      <c r="C78" s="696" t="s">
        <v>1557</v>
      </c>
      <c r="D78" s="696" t="s">
        <v>1558</v>
      </c>
      <c r="E78" s="711">
        <v>38</v>
      </c>
      <c r="F78" s="711">
        <v>96102</v>
      </c>
      <c r="G78" s="696">
        <v>1</v>
      </c>
      <c r="H78" s="696">
        <v>2529</v>
      </c>
      <c r="I78" s="711">
        <v>30</v>
      </c>
      <c r="J78" s="711">
        <v>76050</v>
      </c>
      <c r="K78" s="696">
        <v>0.79134669413747893</v>
      </c>
      <c r="L78" s="696">
        <v>2535</v>
      </c>
      <c r="M78" s="711">
        <v>33</v>
      </c>
      <c r="N78" s="711">
        <v>83820</v>
      </c>
      <c r="O78" s="701">
        <v>0.87219828931760002</v>
      </c>
      <c r="P78" s="712">
        <v>2540</v>
      </c>
    </row>
    <row r="79" spans="1:16" ht="14.4" customHeight="1" x14ac:dyDescent="0.3">
      <c r="A79" s="695" t="s">
        <v>1444</v>
      </c>
      <c r="B79" s="696" t="s">
        <v>1488</v>
      </c>
      <c r="C79" s="696" t="s">
        <v>1559</v>
      </c>
      <c r="D79" s="696" t="s">
        <v>1560</v>
      </c>
      <c r="E79" s="711"/>
      <c r="F79" s="711"/>
      <c r="G79" s="696"/>
      <c r="H79" s="696"/>
      <c r="I79" s="711"/>
      <c r="J79" s="711"/>
      <c r="K79" s="696"/>
      <c r="L79" s="696"/>
      <c r="M79" s="711">
        <v>27</v>
      </c>
      <c r="N79" s="711">
        <v>8874</v>
      </c>
      <c r="O79" s="701"/>
      <c r="P79" s="712">
        <v>328.66666666666669</v>
      </c>
    </row>
    <row r="80" spans="1:16" ht="14.4" customHeight="1" x14ac:dyDescent="0.3">
      <c r="A80" s="695" t="s">
        <v>1444</v>
      </c>
      <c r="B80" s="696" t="s">
        <v>1488</v>
      </c>
      <c r="C80" s="696" t="s">
        <v>1561</v>
      </c>
      <c r="D80" s="696" t="s">
        <v>1562</v>
      </c>
      <c r="E80" s="711">
        <v>5</v>
      </c>
      <c r="F80" s="711">
        <v>915</v>
      </c>
      <c r="G80" s="696">
        <v>1</v>
      </c>
      <c r="H80" s="696">
        <v>183</v>
      </c>
      <c r="I80" s="711">
        <v>7</v>
      </c>
      <c r="J80" s="711">
        <v>1288</v>
      </c>
      <c r="K80" s="696">
        <v>1.4076502732240437</v>
      </c>
      <c r="L80" s="696">
        <v>184</v>
      </c>
      <c r="M80" s="711">
        <v>4</v>
      </c>
      <c r="N80" s="711">
        <v>736</v>
      </c>
      <c r="O80" s="701">
        <v>0.80437158469945358</v>
      </c>
      <c r="P80" s="712">
        <v>184</v>
      </c>
    </row>
    <row r="81" spans="1:16" ht="14.4" customHeight="1" x14ac:dyDescent="0.3">
      <c r="A81" s="695" t="s">
        <v>1444</v>
      </c>
      <c r="B81" s="696" t="s">
        <v>1488</v>
      </c>
      <c r="C81" s="696" t="s">
        <v>1563</v>
      </c>
      <c r="D81" s="696" t="s">
        <v>1564</v>
      </c>
      <c r="E81" s="711">
        <v>5</v>
      </c>
      <c r="F81" s="711">
        <v>4855</v>
      </c>
      <c r="G81" s="696">
        <v>1</v>
      </c>
      <c r="H81" s="696">
        <v>971</v>
      </c>
      <c r="I81" s="711">
        <v>1</v>
      </c>
      <c r="J81" s="711">
        <v>982</v>
      </c>
      <c r="K81" s="696">
        <v>0.20226570545829042</v>
      </c>
      <c r="L81" s="696">
        <v>982</v>
      </c>
      <c r="M81" s="711">
        <v>2</v>
      </c>
      <c r="N81" s="711">
        <v>1964</v>
      </c>
      <c r="O81" s="701">
        <v>0.40453141091658085</v>
      </c>
      <c r="P81" s="712">
        <v>982</v>
      </c>
    </row>
    <row r="82" spans="1:16" ht="14.4" customHeight="1" x14ac:dyDescent="0.3">
      <c r="A82" s="695" t="s">
        <v>1444</v>
      </c>
      <c r="B82" s="696" t="s">
        <v>1488</v>
      </c>
      <c r="C82" s="696" t="s">
        <v>1565</v>
      </c>
      <c r="D82" s="696" t="s">
        <v>1566</v>
      </c>
      <c r="E82" s="711">
        <v>3</v>
      </c>
      <c r="F82" s="711">
        <v>1494</v>
      </c>
      <c r="G82" s="696">
        <v>1</v>
      </c>
      <c r="H82" s="696">
        <v>498</v>
      </c>
      <c r="I82" s="711">
        <v>5</v>
      </c>
      <c r="J82" s="711">
        <v>2495</v>
      </c>
      <c r="K82" s="696">
        <v>1.6700133868808567</v>
      </c>
      <c r="L82" s="696">
        <v>499</v>
      </c>
      <c r="M82" s="711">
        <v>10</v>
      </c>
      <c r="N82" s="711">
        <v>5000</v>
      </c>
      <c r="O82" s="701">
        <v>3.3467202141900936</v>
      </c>
      <c r="P82" s="712">
        <v>500</v>
      </c>
    </row>
    <row r="83" spans="1:16" ht="14.4" customHeight="1" x14ac:dyDescent="0.3">
      <c r="A83" s="695" t="s">
        <v>1444</v>
      </c>
      <c r="B83" s="696" t="s">
        <v>1488</v>
      </c>
      <c r="C83" s="696" t="s">
        <v>1567</v>
      </c>
      <c r="D83" s="696" t="s">
        <v>1568</v>
      </c>
      <c r="E83" s="711">
        <v>9</v>
      </c>
      <c r="F83" s="711">
        <v>1188</v>
      </c>
      <c r="G83" s="696">
        <v>1</v>
      </c>
      <c r="H83" s="696">
        <v>132</v>
      </c>
      <c r="I83" s="711">
        <v>4</v>
      </c>
      <c r="J83" s="711">
        <v>532</v>
      </c>
      <c r="K83" s="696">
        <v>0.44781144781144783</v>
      </c>
      <c r="L83" s="696">
        <v>133</v>
      </c>
      <c r="M83" s="711">
        <v>8</v>
      </c>
      <c r="N83" s="711">
        <v>1065</v>
      </c>
      <c r="O83" s="701">
        <v>0.89646464646464652</v>
      </c>
      <c r="P83" s="712">
        <v>133.125</v>
      </c>
    </row>
    <row r="84" spans="1:16" ht="14.4" customHeight="1" x14ac:dyDescent="0.3">
      <c r="A84" s="695" t="s">
        <v>1444</v>
      </c>
      <c r="B84" s="696" t="s">
        <v>1488</v>
      </c>
      <c r="C84" s="696" t="s">
        <v>1569</v>
      </c>
      <c r="D84" s="696" t="s">
        <v>1570</v>
      </c>
      <c r="E84" s="711"/>
      <c r="F84" s="711"/>
      <c r="G84" s="696"/>
      <c r="H84" s="696"/>
      <c r="I84" s="711">
        <v>1</v>
      </c>
      <c r="J84" s="711">
        <v>2397</v>
      </c>
      <c r="K84" s="696"/>
      <c r="L84" s="696">
        <v>2397</v>
      </c>
      <c r="M84" s="711"/>
      <c r="N84" s="711"/>
      <c r="O84" s="701"/>
      <c r="P84" s="712"/>
    </row>
    <row r="85" spans="1:16" ht="14.4" customHeight="1" x14ac:dyDescent="0.3">
      <c r="A85" s="695" t="s">
        <v>1444</v>
      </c>
      <c r="B85" s="696" t="s">
        <v>1488</v>
      </c>
      <c r="C85" s="696" t="s">
        <v>1571</v>
      </c>
      <c r="D85" s="696" t="s">
        <v>1572</v>
      </c>
      <c r="E85" s="711">
        <v>1</v>
      </c>
      <c r="F85" s="711">
        <v>1626</v>
      </c>
      <c r="G85" s="696">
        <v>1</v>
      </c>
      <c r="H85" s="696">
        <v>1626</v>
      </c>
      <c r="I85" s="711"/>
      <c r="J85" s="711"/>
      <c r="K85" s="696"/>
      <c r="L85" s="696"/>
      <c r="M85" s="711">
        <v>3</v>
      </c>
      <c r="N85" s="711">
        <v>4890</v>
      </c>
      <c r="O85" s="701">
        <v>3.0073800738007379</v>
      </c>
      <c r="P85" s="712">
        <v>1630</v>
      </c>
    </row>
    <row r="86" spans="1:16" ht="14.4" customHeight="1" x14ac:dyDescent="0.3">
      <c r="A86" s="695" t="s">
        <v>1444</v>
      </c>
      <c r="B86" s="696" t="s">
        <v>1488</v>
      </c>
      <c r="C86" s="696" t="s">
        <v>1573</v>
      </c>
      <c r="D86" s="696" t="s">
        <v>1574</v>
      </c>
      <c r="E86" s="711">
        <v>1</v>
      </c>
      <c r="F86" s="711">
        <v>690</v>
      </c>
      <c r="G86" s="696">
        <v>1</v>
      </c>
      <c r="H86" s="696">
        <v>690</v>
      </c>
      <c r="I86" s="711"/>
      <c r="J86" s="711"/>
      <c r="K86" s="696"/>
      <c r="L86" s="696"/>
      <c r="M86" s="711"/>
      <c r="N86" s="711"/>
      <c r="O86" s="701"/>
      <c r="P86" s="712"/>
    </row>
    <row r="87" spans="1:16" ht="14.4" customHeight="1" thickBot="1" x14ac:dyDescent="0.35">
      <c r="A87" s="703" t="s">
        <v>1444</v>
      </c>
      <c r="B87" s="704" t="s">
        <v>1488</v>
      </c>
      <c r="C87" s="704" t="s">
        <v>1575</v>
      </c>
      <c r="D87" s="704" t="s">
        <v>1576</v>
      </c>
      <c r="E87" s="713"/>
      <c r="F87" s="713"/>
      <c r="G87" s="704"/>
      <c r="H87" s="704"/>
      <c r="I87" s="713">
        <v>1</v>
      </c>
      <c r="J87" s="713">
        <v>1875</v>
      </c>
      <c r="K87" s="704"/>
      <c r="L87" s="704">
        <v>1875</v>
      </c>
      <c r="M87" s="713"/>
      <c r="N87" s="713"/>
      <c r="O87" s="709"/>
      <c r="P87" s="71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322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6708288</v>
      </c>
      <c r="C3" s="355">
        <f t="shared" ref="C3:R3" si="0">SUBTOTAL(9,C6:C1048576)</f>
        <v>28</v>
      </c>
      <c r="D3" s="355">
        <f t="shared" si="0"/>
        <v>5469056</v>
      </c>
      <c r="E3" s="355">
        <f t="shared" si="0"/>
        <v>15.72880695412881</v>
      </c>
      <c r="F3" s="355">
        <f t="shared" si="0"/>
        <v>5124824</v>
      </c>
      <c r="G3" s="358">
        <f>IF(B3&lt;&gt;0,F3/B3,"")</f>
        <v>0.76395408187603153</v>
      </c>
      <c r="H3" s="354">
        <f t="shared" si="0"/>
        <v>5314653.97</v>
      </c>
      <c r="I3" s="355">
        <f t="shared" si="0"/>
        <v>27</v>
      </c>
      <c r="J3" s="355">
        <f t="shared" si="0"/>
        <v>5059222.05</v>
      </c>
      <c r="K3" s="355">
        <f t="shared" si="0"/>
        <v>17.042493477190849</v>
      </c>
      <c r="L3" s="355">
        <f t="shared" si="0"/>
        <v>4792714.1500000004</v>
      </c>
      <c r="M3" s="356">
        <f>IF(H3&lt;&gt;0,L3/H3,"")</f>
        <v>0.90179232308514723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449209.69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1578</v>
      </c>
      <c r="B6" s="771">
        <v>349589</v>
      </c>
      <c r="C6" s="625">
        <v>1</v>
      </c>
      <c r="D6" s="771">
        <v>373363</v>
      </c>
      <c r="E6" s="625">
        <v>1.0680055722577084</v>
      </c>
      <c r="F6" s="771">
        <v>470157</v>
      </c>
      <c r="G6" s="646">
        <v>1.3448849935209632</v>
      </c>
      <c r="H6" s="771">
        <v>601826.82000000007</v>
      </c>
      <c r="I6" s="625">
        <v>1</v>
      </c>
      <c r="J6" s="771">
        <v>510219.86999999994</v>
      </c>
      <c r="K6" s="625">
        <v>0.84778519840641176</v>
      </c>
      <c r="L6" s="771">
        <v>605893.88</v>
      </c>
      <c r="M6" s="646">
        <v>1.0067578576840426</v>
      </c>
      <c r="N6" s="771"/>
      <c r="O6" s="625"/>
      <c r="P6" s="771"/>
      <c r="Q6" s="625"/>
      <c r="R6" s="771"/>
      <c r="S6" s="678"/>
    </row>
    <row r="7" spans="1:19" ht="14.4" customHeight="1" x14ac:dyDescent="0.3">
      <c r="A7" s="718" t="s">
        <v>1579</v>
      </c>
      <c r="B7" s="772">
        <v>144733</v>
      </c>
      <c r="C7" s="696">
        <v>1</v>
      </c>
      <c r="D7" s="772">
        <v>267258</v>
      </c>
      <c r="E7" s="696">
        <v>1.8465588359254628</v>
      </c>
      <c r="F7" s="772">
        <v>235245</v>
      </c>
      <c r="G7" s="701">
        <v>1.6253722371539316</v>
      </c>
      <c r="H7" s="772">
        <v>133266.16</v>
      </c>
      <c r="I7" s="696">
        <v>1</v>
      </c>
      <c r="J7" s="772">
        <v>294997.61999999994</v>
      </c>
      <c r="K7" s="696">
        <v>2.213597360350144</v>
      </c>
      <c r="L7" s="772">
        <v>267985</v>
      </c>
      <c r="M7" s="701">
        <v>2.0109005917181073</v>
      </c>
      <c r="N7" s="772"/>
      <c r="O7" s="696"/>
      <c r="P7" s="772"/>
      <c r="Q7" s="696"/>
      <c r="R7" s="772"/>
      <c r="S7" s="702"/>
    </row>
    <row r="8" spans="1:19" ht="14.4" customHeight="1" x14ac:dyDescent="0.3">
      <c r="A8" s="718" t="s">
        <v>1580</v>
      </c>
      <c r="B8" s="772">
        <v>890780</v>
      </c>
      <c r="C8" s="696">
        <v>1</v>
      </c>
      <c r="D8" s="772">
        <v>538754</v>
      </c>
      <c r="E8" s="696">
        <v>0.60481151350501805</v>
      </c>
      <c r="F8" s="772">
        <v>550369</v>
      </c>
      <c r="G8" s="701">
        <v>0.61785064774691845</v>
      </c>
      <c r="H8" s="772">
        <v>817221.7899999998</v>
      </c>
      <c r="I8" s="696">
        <v>1</v>
      </c>
      <c r="J8" s="772">
        <v>530544.88000000012</v>
      </c>
      <c r="K8" s="696">
        <v>0.64920549903594749</v>
      </c>
      <c r="L8" s="772">
        <v>592188.16000000003</v>
      </c>
      <c r="M8" s="701">
        <v>0.7246357931792301</v>
      </c>
      <c r="N8" s="772"/>
      <c r="O8" s="696"/>
      <c r="P8" s="772"/>
      <c r="Q8" s="696"/>
      <c r="R8" s="772"/>
      <c r="S8" s="702"/>
    </row>
    <row r="9" spans="1:19" ht="14.4" customHeight="1" x14ac:dyDescent="0.3">
      <c r="A9" s="718" t="s">
        <v>1581</v>
      </c>
      <c r="B9" s="772">
        <v>652910</v>
      </c>
      <c r="C9" s="696">
        <v>1</v>
      </c>
      <c r="D9" s="772">
        <v>596292</v>
      </c>
      <c r="E9" s="696">
        <v>0.91328360723530044</v>
      </c>
      <c r="F9" s="772">
        <v>609736</v>
      </c>
      <c r="G9" s="701">
        <v>0.93387450031397901</v>
      </c>
      <c r="H9" s="772">
        <v>489115.03</v>
      </c>
      <c r="I9" s="696">
        <v>1</v>
      </c>
      <c r="J9" s="772">
        <v>474200.41</v>
      </c>
      <c r="K9" s="696">
        <v>0.96950692764440294</v>
      </c>
      <c r="L9" s="772">
        <v>484642.10000000003</v>
      </c>
      <c r="M9" s="701">
        <v>0.99085505509818417</v>
      </c>
      <c r="N9" s="772"/>
      <c r="O9" s="696"/>
      <c r="P9" s="772"/>
      <c r="Q9" s="696"/>
      <c r="R9" s="772"/>
      <c r="S9" s="702"/>
    </row>
    <row r="10" spans="1:19" ht="14.4" customHeight="1" x14ac:dyDescent="0.3">
      <c r="A10" s="718" t="s">
        <v>1582</v>
      </c>
      <c r="B10" s="772">
        <v>54348</v>
      </c>
      <c r="C10" s="696">
        <v>1</v>
      </c>
      <c r="D10" s="772">
        <v>17072</v>
      </c>
      <c r="E10" s="696">
        <v>0.3141237948038566</v>
      </c>
      <c r="F10" s="772">
        <v>32652</v>
      </c>
      <c r="G10" s="701">
        <v>0.60079487745639215</v>
      </c>
      <c r="H10" s="772">
        <v>44765.670000000006</v>
      </c>
      <c r="I10" s="696">
        <v>1</v>
      </c>
      <c r="J10" s="772">
        <v>15978.400000000001</v>
      </c>
      <c r="K10" s="696">
        <v>0.35693423107483924</v>
      </c>
      <c r="L10" s="772">
        <v>40083.270000000004</v>
      </c>
      <c r="M10" s="701">
        <v>0.8954019899623975</v>
      </c>
      <c r="N10" s="772"/>
      <c r="O10" s="696"/>
      <c r="P10" s="772"/>
      <c r="Q10" s="696"/>
      <c r="R10" s="772"/>
      <c r="S10" s="702"/>
    </row>
    <row r="11" spans="1:19" ht="14.4" customHeight="1" x14ac:dyDescent="0.3">
      <c r="A11" s="718" t="s">
        <v>1583</v>
      </c>
      <c r="B11" s="772">
        <v>30684</v>
      </c>
      <c r="C11" s="696">
        <v>1</v>
      </c>
      <c r="D11" s="772"/>
      <c r="E11" s="696"/>
      <c r="F11" s="772">
        <v>33572</v>
      </c>
      <c r="G11" s="701">
        <v>1.0941207143788294</v>
      </c>
      <c r="H11" s="772">
        <v>30870.97</v>
      </c>
      <c r="I11" s="696">
        <v>1</v>
      </c>
      <c r="J11" s="772"/>
      <c r="K11" s="696"/>
      <c r="L11" s="772">
        <v>43229.369999999995</v>
      </c>
      <c r="M11" s="701">
        <v>1.4003243176356297</v>
      </c>
      <c r="N11" s="772"/>
      <c r="O11" s="696"/>
      <c r="P11" s="772"/>
      <c r="Q11" s="696"/>
      <c r="R11" s="772"/>
      <c r="S11" s="702"/>
    </row>
    <row r="12" spans="1:19" ht="14.4" customHeight="1" x14ac:dyDescent="0.3">
      <c r="A12" s="718" t="s">
        <v>1584</v>
      </c>
      <c r="B12" s="772">
        <v>14158</v>
      </c>
      <c r="C12" s="696">
        <v>1</v>
      </c>
      <c r="D12" s="772"/>
      <c r="E12" s="696"/>
      <c r="F12" s="772"/>
      <c r="G12" s="701"/>
      <c r="H12" s="772">
        <v>13222.07</v>
      </c>
      <c r="I12" s="696">
        <v>1</v>
      </c>
      <c r="J12" s="772"/>
      <c r="K12" s="696"/>
      <c r="L12" s="772"/>
      <c r="M12" s="701"/>
      <c r="N12" s="772"/>
      <c r="O12" s="696"/>
      <c r="P12" s="772"/>
      <c r="Q12" s="696"/>
      <c r="R12" s="772"/>
      <c r="S12" s="702"/>
    </row>
    <row r="13" spans="1:19" ht="14.4" customHeight="1" x14ac:dyDescent="0.3">
      <c r="A13" s="718" t="s">
        <v>1585</v>
      </c>
      <c r="B13" s="772">
        <v>31823</v>
      </c>
      <c r="C13" s="696">
        <v>1</v>
      </c>
      <c r="D13" s="772">
        <v>2241</v>
      </c>
      <c r="E13" s="696">
        <v>7.0420764855607582E-2</v>
      </c>
      <c r="F13" s="772">
        <v>29151</v>
      </c>
      <c r="G13" s="701">
        <v>0.91603557175627692</v>
      </c>
      <c r="H13" s="772">
        <v>36562.960000000006</v>
      </c>
      <c r="I13" s="696">
        <v>1</v>
      </c>
      <c r="J13" s="772">
        <v>871.2</v>
      </c>
      <c r="K13" s="696">
        <v>2.3827392530582862E-2</v>
      </c>
      <c r="L13" s="772">
        <v>31804.050000000003</v>
      </c>
      <c r="M13" s="701">
        <v>0.86984341530335607</v>
      </c>
      <c r="N13" s="772"/>
      <c r="O13" s="696"/>
      <c r="P13" s="772"/>
      <c r="Q13" s="696"/>
      <c r="R13" s="772"/>
      <c r="S13" s="702"/>
    </row>
    <row r="14" spans="1:19" ht="14.4" customHeight="1" x14ac:dyDescent="0.3">
      <c r="A14" s="718" t="s">
        <v>1586</v>
      </c>
      <c r="B14" s="772">
        <v>94678</v>
      </c>
      <c r="C14" s="696">
        <v>1</v>
      </c>
      <c r="D14" s="772">
        <v>36110</v>
      </c>
      <c r="E14" s="696">
        <v>0.38139800164769005</v>
      </c>
      <c r="F14" s="772">
        <v>84729</v>
      </c>
      <c r="G14" s="701">
        <v>0.89491750987557828</v>
      </c>
      <c r="H14" s="772">
        <v>62991.03</v>
      </c>
      <c r="I14" s="696">
        <v>1</v>
      </c>
      <c r="J14" s="772">
        <v>69066.39</v>
      </c>
      <c r="K14" s="696">
        <v>1.0964480180749545</v>
      </c>
      <c r="L14" s="772">
        <v>61823.130000000005</v>
      </c>
      <c r="M14" s="701">
        <v>0.98145926491438551</v>
      </c>
      <c r="N14" s="772"/>
      <c r="O14" s="696"/>
      <c r="P14" s="772"/>
      <c r="Q14" s="696"/>
      <c r="R14" s="772"/>
      <c r="S14" s="702"/>
    </row>
    <row r="15" spans="1:19" ht="14.4" customHeight="1" x14ac:dyDescent="0.3">
      <c r="A15" s="718" t="s">
        <v>1587</v>
      </c>
      <c r="B15" s="772">
        <v>7975</v>
      </c>
      <c r="C15" s="696">
        <v>1</v>
      </c>
      <c r="D15" s="772"/>
      <c r="E15" s="696"/>
      <c r="F15" s="772">
        <v>13506</v>
      </c>
      <c r="G15" s="701">
        <v>1.6935423197492163</v>
      </c>
      <c r="H15" s="772">
        <v>8476.23</v>
      </c>
      <c r="I15" s="696">
        <v>1</v>
      </c>
      <c r="J15" s="772"/>
      <c r="K15" s="696"/>
      <c r="L15" s="772">
        <v>13823.619999999999</v>
      </c>
      <c r="M15" s="701">
        <v>1.6308689122404654</v>
      </c>
      <c r="N15" s="772"/>
      <c r="O15" s="696"/>
      <c r="P15" s="772"/>
      <c r="Q15" s="696"/>
      <c r="R15" s="772"/>
      <c r="S15" s="702"/>
    </row>
    <row r="16" spans="1:19" ht="14.4" customHeight="1" x14ac:dyDescent="0.3">
      <c r="A16" s="718" t="s">
        <v>1588</v>
      </c>
      <c r="B16" s="772">
        <v>73883</v>
      </c>
      <c r="C16" s="696">
        <v>1</v>
      </c>
      <c r="D16" s="772">
        <v>20259</v>
      </c>
      <c r="E16" s="696">
        <v>0.27420380872460509</v>
      </c>
      <c r="F16" s="772">
        <v>32173</v>
      </c>
      <c r="G16" s="701">
        <v>0.43545876588660448</v>
      </c>
      <c r="H16" s="772">
        <v>58938.039999999994</v>
      </c>
      <c r="I16" s="696">
        <v>1</v>
      </c>
      <c r="J16" s="772">
        <v>9604.1799999999985</v>
      </c>
      <c r="K16" s="696">
        <v>0.16295384101676946</v>
      </c>
      <c r="L16" s="772">
        <v>30987.399999999998</v>
      </c>
      <c r="M16" s="701">
        <v>0.52576230902826093</v>
      </c>
      <c r="N16" s="772"/>
      <c r="O16" s="696"/>
      <c r="P16" s="772"/>
      <c r="Q16" s="696"/>
      <c r="R16" s="772"/>
      <c r="S16" s="702"/>
    </row>
    <row r="17" spans="1:19" ht="14.4" customHeight="1" x14ac:dyDescent="0.3">
      <c r="A17" s="718" t="s">
        <v>1589</v>
      </c>
      <c r="B17" s="772">
        <v>56803</v>
      </c>
      <c r="C17" s="696">
        <v>1</v>
      </c>
      <c r="D17" s="772">
        <v>16236</v>
      </c>
      <c r="E17" s="696">
        <v>0.28582997376899105</v>
      </c>
      <c r="F17" s="772">
        <v>75455</v>
      </c>
      <c r="G17" s="701">
        <v>1.3283629385771878</v>
      </c>
      <c r="H17" s="772">
        <v>71352.350000000006</v>
      </c>
      <c r="I17" s="696">
        <v>1</v>
      </c>
      <c r="J17" s="772">
        <v>15888.32</v>
      </c>
      <c r="K17" s="696">
        <v>0.22267409552733719</v>
      </c>
      <c r="L17" s="772">
        <v>79443.23</v>
      </c>
      <c r="M17" s="701">
        <v>1.1133933220139209</v>
      </c>
      <c r="N17" s="772"/>
      <c r="O17" s="696"/>
      <c r="P17" s="772"/>
      <c r="Q17" s="696"/>
      <c r="R17" s="772"/>
      <c r="S17" s="702"/>
    </row>
    <row r="18" spans="1:19" ht="14.4" customHeight="1" x14ac:dyDescent="0.3">
      <c r="A18" s="718" t="s">
        <v>1590</v>
      </c>
      <c r="B18" s="772">
        <v>14158</v>
      </c>
      <c r="C18" s="696">
        <v>1</v>
      </c>
      <c r="D18" s="772"/>
      <c r="E18" s="696"/>
      <c r="F18" s="772"/>
      <c r="G18" s="701"/>
      <c r="H18" s="772">
        <v>14370.91</v>
      </c>
      <c r="I18" s="696">
        <v>1</v>
      </c>
      <c r="J18" s="772"/>
      <c r="K18" s="696"/>
      <c r="L18" s="772"/>
      <c r="M18" s="701"/>
      <c r="N18" s="772"/>
      <c r="O18" s="696"/>
      <c r="P18" s="772"/>
      <c r="Q18" s="696"/>
      <c r="R18" s="772"/>
      <c r="S18" s="702"/>
    </row>
    <row r="19" spans="1:19" ht="14.4" customHeight="1" x14ac:dyDescent="0.3">
      <c r="A19" s="718" t="s">
        <v>1591</v>
      </c>
      <c r="B19" s="772">
        <v>925137</v>
      </c>
      <c r="C19" s="696">
        <v>1</v>
      </c>
      <c r="D19" s="772">
        <v>821557</v>
      </c>
      <c r="E19" s="696">
        <v>0.888038204071397</v>
      </c>
      <c r="F19" s="772">
        <v>495911</v>
      </c>
      <c r="G19" s="701">
        <v>0.53604060803967413</v>
      </c>
      <c r="H19" s="772">
        <v>615823.4800000001</v>
      </c>
      <c r="I19" s="696">
        <v>1</v>
      </c>
      <c r="J19" s="772">
        <v>858140.71000000008</v>
      </c>
      <c r="K19" s="696">
        <v>1.3934848830382367</v>
      </c>
      <c r="L19" s="772">
        <v>604778.19999999995</v>
      </c>
      <c r="M19" s="701">
        <v>0.98206421099760577</v>
      </c>
      <c r="N19" s="772"/>
      <c r="O19" s="696"/>
      <c r="P19" s="772"/>
      <c r="Q19" s="696"/>
      <c r="R19" s="772"/>
      <c r="S19" s="702"/>
    </row>
    <row r="20" spans="1:19" ht="14.4" customHeight="1" x14ac:dyDescent="0.3">
      <c r="A20" s="718" t="s">
        <v>1592</v>
      </c>
      <c r="B20" s="772">
        <v>40692</v>
      </c>
      <c r="C20" s="696">
        <v>1</v>
      </c>
      <c r="D20" s="772">
        <v>45775</v>
      </c>
      <c r="E20" s="696">
        <v>1.1249139880074708</v>
      </c>
      <c r="F20" s="772">
        <v>109335</v>
      </c>
      <c r="G20" s="701">
        <v>2.686891772338543</v>
      </c>
      <c r="H20" s="772">
        <v>89994.240000000005</v>
      </c>
      <c r="I20" s="696">
        <v>1</v>
      </c>
      <c r="J20" s="772">
        <v>92647.23</v>
      </c>
      <c r="K20" s="696">
        <v>1.0294795533580814</v>
      </c>
      <c r="L20" s="772">
        <v>121643.92000000003</v>
      </c>
      <c r="M20" s="701">
        <v>1.3516856189907267</v>
      </c>
      <c r="N20" s="772"/>
      <c r="O20" s="696"/>
      <c r="P20" s="772"/>
      <c r="Q20" s="696"/>
      <c r="R20" s="772"/>
      <c r="S20" s="702"/>
    </row>
    <row r="21" spans="1:19" ht="14.4" customHeight="1" x14ac:dyDescent="0.3">
      <c r="A21" s="718" t="s">
        <v>1593</v>
      </c>
      <c r="B21" s="772">
        <v>14355</v>
      </c>
      <c r="C21" s="696">
        <v>1</v>
      </c>
      <c r="D21" s="772">
        <v>2282</v>
      </c>
      <c r="E21" s="696">
        <v>0.15896900034831069</v>
      </c>
      <c r="F21" s="772">
        <v>35</v>
      </c>
      <c r="G21" s="701">
        <v>2.4381748519679554E-3</v>
      </c>
      <c r="H21" s="772">
        <v>5697.72</v>
      </c>
      <c r="I21" s="696">
        <v>1</v>
      </c>
      <c r="J21" s="772">
        <v>5921.68</v>
      </c>
      <c r="K21" s="696">
        <v>1.0393069508505157</v>
      </c>
      <c r="L21" s="772"/>
      <c r="M21" s="701"/>
      <c r="N21" s="772"/>
      <c r="O21" s="696"/>
      <c r="P21" s="772"/>
      <c r="Q21" s="696"/>
      <c r="R21" s="772"/>
      <c r="S21" s="702"/>
    </row>
    <row r="22" spans="1:19" ht="14.4" customHeight="1" x14ac:dyDescent="0.3">
      <c r="A22" s="718" t="s">
        <v>1594</v>
      </c>
      <c r="B22" s="772">
        <v>16526</v>
      </c>
      <c r="C22" s="696">
        <v>1</v>
      </c>
      <c r="D22" s="772"/>
      <c r="E22" s="696"/>
      <c r="F22" s="772"/>
      <c r="G22" s="701"/>
      <c r="H22" s="772">
        <v>12572.48</v>
      </c>
      <c r="I22" s="696">
        <v>1</v>
      </c>
      <c r="J22" s="772"/>
      <c r="K22" s="696"/>
      <c r="L22" s="772"/>
      <c r="M22" s="701"/>
      <c r="N22" s="772"/>
      <c r="O22" s="696"/>
      <c r="P22" s="772"/>
      <c r="Q22" s="696"/>
      <c r="R22" s="772"/>
      <c r="S22" s="702"/>
    </row>
    <row r="23" spans="1:19" ht="14.4" customHeight="1" x14ac:dyDescent="0.3">
      <c r="A23" s="718" t="s">
        <v>1595</v>
      </c>
      <c r="B23" s="772">
        <v>3034</v>
      </c>
      <c r="C23" s="696">
        <v>1</v>
      </c>
      <c r="D23" s="772"/>
      <c r="E23" s="696"/>
      <c r="F23" s="772">
        <v>17270</v>
      </c>
      <c r="G23" s="701">
        <v>5.6921555702043509</v>
      </c>
      <c r="H23" s="772">
        <v>2205</v>
      </c>
      <c r="I23" s="696">
        <v>1</v>
      </c>
      <c r="J23" s="772"/>
      <c r="K23" s="696"/>
      <c r="L23" s="772">
        <v>20783.36</v>
      </c>
      <c r="M23" s="701">
        <v>9.4255600907029482</v>
      </c>
      <c r="N23" s="772"/>
      <c r="O23" s="696"/>
      <c r="P23" s="772"/>
      <c r="Q23" s="696"/>
      <c r="R23" s="772"/>
      <c r="S23" s="702"/>
    </row>
    <row r="24" spans="1:19" ht="14.4" customHeight="1" x14ac:dyDescent="0.3">
      <c r="A24" s="718" t="s">
        <v>1596</v>
      </c>
      <c r="B24" s="772">
        <v>508028</v>
      </c>
      <c r="C24" s="696">
        <v>1</v>
      </c>
      <c r="D24" s="772">
        <v>412156</v>
      </c>
      <c r="E24" s="696">
        <v>0.81128599211067109</v>
      </c>
      <c r="F24" s="772">
        <v>360971</v>
      </c>
      <c r="G24" s="701">
        <v>0.71053367137244405</v>
      </c>
      <c r="H24" s="772">
        <v>382760.72000000009</v>
      </c>
      <c r="I24" s="696">
        <v>1</v>
      </c>
      <c r="J24" s="772">
        <v>457300.66000000009</v>
      </c>
      <c r="K24" s="696">
        <v>1.1947429192838805</v>
      </c>
      <c r="L24" s="772">
        <v>327459.16000000003</v>
      </c>
      <c r="M24" s="701">
        <v>0.85551923927826234</v>
      </c>
      <c r="N24" s="772"/>
      <c r="O24" s="696"/>
      <c r="P24" s="772"/>
      <c r="Q24" s="696"/>
      <c r="R24" s="772"/>
      <c r="S24" s="702"/>
    </row>
    <row r="25" spans="1:19" ht="14.4" customHeight="1" x14ac:dyDescent="0.3">
      <c r="A25" s="718" t="s">
        <v>1597</v>
      </c>
      <c r="B25" s="772">
        <v>1860776</v>
      </c>
      <c r="C25" s="696">
        <v>1</v>
      </c>
      <c r="D25" s="772">
        <v>1541727</v>
      </c>
      <c r="E25" s="696">
        <v>0.82853981349716466</v>
      </c>
      <c r="F25" s="772">
        <v>1439034</v>
      </c>
      <c r="G25" s="701">
        <v>0.77335154795633654</v>
      </c>
      <c r="H25" s="772">
        <v>1043547.6099999999</v>
      </c>
      <c r="I25" s="696">
        <v>1</v>
      </c>
      <c r="J25" s="772">
        <v>867605.3</v>
      </c>
      <c r="K25" s="696">
        <v>0.83139982468073514</v>
      </c>
      <c r="L25" s="772">
        <v>817039.2799999998</v>
      </c>
      <c r="M25" s="701">
        <v>0.7829439425384721</v>
      </c>
      <c r="N25" s="772"/>
      <c r="O25" s="696"/>
      <c r="P25" s="772"/>
      <c r="Q25" s="696"/>
      <c r="R25" s="772"/>
      <c r="S25" s="702"/>
    </row>
    <row r="26" spans="1:19" ht="14.4" customHeight="1" x14ac:dyDescent="0.3">
      <c r="A26" s="718" t="s">
        <v>1598</v>
      </c>
      <c r="B26" s="772">
        <v>16526</v>
      </c>
      <c r="C26" s="696">
        <v>1</v>
      </c>
      <c r="D26" s="772">
        <v>14328</v>
      </c>
      <c r="E26" s="696">
        <v>0.86699745855016341</v>
      </c>
      <c r="F26" s="772">
        <v>14336</v>
      </c>
      <c r="G26" s="701">
        <v>0.86748154423332935</v>
      </c>
      <c r="H26" s="772"/>
      <c r="I26" s="696"/>
      <c r="J26" s="772">
        <v>13925.67</v>
      </c>
      <c r="K26" s="696"/>
      <c r="L26" s="772">
        <v>16000.4</v>
      </c>
      <c r="M26" s="701"/>
      <c r="N26" s="772"/>
      <c r="O26" s="696"/>
      <c r="P26" s="772"/>
      <c r="Q26" s="696"/>
      <c r="R26" s="772"/>
      <c r="S26" s="702"/>
    </row>
    <row r="27" spans="1:19" ht="14.4" customHeight="1" x14ac:dyDescent="0.3">
      <c r="A27" s="718" t="s">
        <v>1599</v>
      </c>
      <c r="B27" s="772">
        <v>3712</v>
      </c>
      <c r="C27" s="696">
        <v>1</v>
      </c>
      <c r="D27" s="772"/>
      <c r="E27" s="696"/>
      <c r="F27" s="772"/>
      <c r="G27" s="701"/>
      <c r="H27" s="772">
        <v>4430</v>
      </c>
      <c r="I27" s="696">
        <v>1</v>
      </c>
      <c r="J27" s="772"/>
      <c r="K27" s="696"/>
      <c r="L27" s="772"/>
      <c r="M27" s="701"/>
      <c r="N27" s="772"/>
      <c r="O27" s="696"/>
      <c r="P27" s="772"/>
      <c r="Q27" s="696"/>
      <c r="R27" s="772"/>
      <c r="S27" s="702"/>
    </row>
    <row r="28" spans="1:19" ht="14.4" customHeight="1" x14ac:dyDescent="0.3">
      <c r="A28" s="718" t="s">
        <v>1600</v>
      </c>
      <c r="B28" s="772">
        <v>119688</v>
      </c>
      <c r="C28" s="696">
        <v>1</v>
      </c>
      <c r="D28" s="772"/>
      <c r="E28" s="696"/>
      <c r="F28" s="772"/>
      <c r="G28" s="701"/>
      <c r="H28" s="772">
        <v>42963.299999999996</v>
      </c>
      <c r="I28" s="696">
        <v>1</v>
      </c>
      <c r="J28" s="772"/>
      <c r="K28" s="696"/>
      <c r="L28" s="772"/>
      <c r="M28" s="701"/>
      <c r="N28" s="772"/>
      <c r="O28" s="696"/>
      <c r="P28" s="772"/>
      <c r="Q28" s="696"/>
      <c r="R28" s="772"/>
      <c r="S28" s="702"/>
    </row>
    <row r="29" spans="1:19" ht="14.4" customHeight="1" x14ac:dyDescent="0.3">
      <c r="A29" s="718" t="s">
        <v>1601</v>
      </c>
      <c r="B29" s="772">
        <v>5367</v>
      </c>
      <c r="C29" s="696">
        <v>1</v>
      </c>
      <c r="D29" s="772">
        <v>7024</v>
      </c>
      <c r="E29" s="696">
        <v>1.3087385876653623</v>
      </c>
      <c r="F29" s="772">
        <v>9368</v>
      </c>
      <c r="G29" s="701">
        <v>1.7454816471026644</v>
      </c>
      <c r="H29" s="772">
        <v>23114.22</v>
      </c>
      <c r="I29" s="696">
        <v>1</v>
      </c>
      <c r="J29" s="772">
        <v>11466.84</v>
      </c>
      <c r="K29" s="696">
        <v>0.49609461188826615</v>
      </c>
      <c r="L29" s="772">
        <v>14380.660000000002</v>
      </c>
      <c r="M29" s="701">
        <v>0.62215640415294138</v>
      </c>
      <c r="N29" s="772"/>
      <c r="O29" s="696"/>
      <c r="P29" s="772"/>
      <c r="Q29" s="696"/>
      <c r="R29" s="772"/>
      <c r="S29" s="702"/>
    </row>
    <row r="30" spans="1:19" ht="14.4" customHeight="1" x14ac:dyDescent="0.3">
      <c r="A30" s="718" t="s">
        <v>1602</v>
      </c>
      <c r="B30" s="772">
        <v>158536</v>
      </c>
      <c r="C30" s="696">
        <v>1</v>
      </c>
      <c r="D30" s="772">
        <v>35060</v>
      </c>
      <c r="E30" s="696">
        <v>0.22114850885603271</v>
      </c>
      <c r="F30" s="772">
        <v>39496</v>
      </c>
      <c r="G30" s="701">
        <v>0.24912953524751477</v>
      </c>
      <c r="H30" s="772">
        <v>168124.85</v>
      </c>
      <c r="I30" s="696">
        <v>1</v>
      </c>
      <c r="J30" s="772">
        <v>59661.83</v>
      </c>
      <c r="K30" s="696">
        <v>0.35486621995499179</v>
      </c>
      <c r="L30" s="772">
        <v>56300.36</v>
      </c>
      <c r="M30" s="701">
        <v>0.33487232851062765</v>
      </c>
      <c r="N30" s="772"/>
      <c r="O30" s="696"/>
      <c r="P30" s="772"/>
      <c r="Q30" s="696"/>
      <c r="R30" s="772"/>
      <c r="S30" s="702"/>
    </row>
    <row r="31" spans="1:19" ht="14.4" customHeight="1" x14ac:dyDescent="0.3">
      <c r="A31" s="718" t="s">
        <v>1603</v>
      </c>
      <c r="B31" s="772">
        <v>599564</v>
      </c>
      <c r="C31" s="696">
        <v>1</v>
      </c>
      <c r="D31" s="772">
        <v>702390</v>
      </c>
      <c r="E31" s="696">
        <v>1.1715012909380818</v>
      </c>
      <c r="F31" s="772">
        <v>455767</v>
      </c>
      <c r="G31" s="701">
        <v>0.76016405254484931</v>
      </c>
      <c r="H31" s="772">
        <v>517899.45999999996</v>
      </c>
      <c r="I31" s="696">
        <v>1</v>
      </c>
      <c r="J31" s="772">
        <v>745735.3899999999</v>
      </c>
      <c r="K31" s="696">
        <v>1.4399230885469545</v>
      </c>
      <c r="L31" s="772">
        <v>551418.19999999984</v>
      </c>
      <c r="M31" s="701">
        <v>1.0647205540627516</v>
      </c>
      <c r="N31" s="772"/>
      <c r="O31" s="696"/>
      <c r="P31" s="772"/>
      <c r="Q31" s="696"/>
      <c r="R31" s="772">
        <v>449209.69</v>
      </c>
      <c r="S31" s="702"/>
    </row>
    <row r="32" spans="1:19" ht="14.4" customHeight="1" x14ac:dyDescent="0.3">
      <c r="A32" s="718" t="s">
        <v>1604</v>
      </c>
      <c r="B32" s="772">
        <v>2160</v>
      </c>
      <c r="C32" s="696">
        <v>1</v>
      </c>
      <c r="D32" s="772">
        <v>3703</v>
      </c>
      <c r="E32" s="696">
        <v>1.7143518518518519</v>
      </c>
      <c r="F32" s="772">
        <v>9656</v>
      </c>
      <c r="G32" s="701">
        <v>4.4703703703703708</v>
      </c>
      <c r="H32" s="772">
        <v>4779</v>
      </c>
      <c r="I32" s="696">
        <v>1</v>
      </c>
      <c r="J32" s="772">
        <v>8419</v>
      </c>
      <c r="K32" s="696">
        <v>1.7616656204226826</v>
      </c>
      <c r="L32" s="772">
        <v>8880</v>
      </c>
      <c r="M32" s="701">
        <v>1.8581293157564345</v>
      </c>
      <c r="N32" s="772"/>
      <c r="O32" s="696"/>
      <c r="P32" s="772"/>
      <c r="Q32" s="696"/>
      <c r="R32" s="772"/>
      <c r="S32" s="702"/>
    </row>
    <row r="33" spans="1:19" ht="14.4" customHeight="1" thickBot="1" x14ac:dyDescent="0.35">
      <c r="A33" s="774" t="s">
        <v>1605</v>
      </c>
      <c r="B33" s="773">
        <v>17665</v>
      </c>
      <c r="C33" s="704">
        <v>1</v>
      </c>
      <c r="D33" s="773">
        <v>15469</v>
      </c>
      <c r="E33" s="704">
        <v>0.87568638550806677</v>
      </c>
      <c r="F33" s="773">
        <v>6900</v>
      </c>
      <c r="G33" s="709">
        <v>0.39060288706481744</v>
      </c>
      <c r="H33" s="773">
        <v>17761.86</v>
      </c>
      <c r="I33" s="704">
        <v>1</v>
      </c>
      <c r="J33" s="773">
        <v>17026.47</v>
      </c>
      <c r="K33" s="704">
        <v>0.95859724150511272</v>
      </c>
      <c r="L33" s="773">
        <v>2127.4</v>
      </c>
      <c r="M33" s="709">
        <v>0.11977349219057014</v>
      </c>
      <c r="N33" s="773"/>
      <c r="O33" s="704"/>
      <c r="P33" s="773"/>
      <c r="Q33" s="704"/>
      <c r="R33" s="773"/>
      <c r="S33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1669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322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612224.74000000011</v>
      </c>
      <c r="G3" s="215">
        <f t="shared" si="0"/>
        <v>12022941.970000003</v>
      </c>
      <c r="H3" s="215"/>
      <c r="I3" s="215"/>
      <c r="J3" s="215">
        <f t="shared" si="0"/>
        <v>488763.01</v>
      </c>
      <c r="K3" s="215">
        <f t="shared" si="0"/>
        <v>10528278.050000006</v>
      </c>
      <c r="L3" s="215"/>
      <c r="M3" s="215"/>
      <c r="N3" s="215">
        <f t="shared" si="0"/>
        <v>441751.14</v>
      </c>
      <c r="O3" s="215">
        <f t="shared" si="0"/>
        <v>10366747.839999998</v>
      </c>
      <c r="P3" s="79">
        <f>IF(G3=0,0,O3/G3)</f>
        <v>0.86224718258371469</v>
      </c>
      <c r="Q3" s="216">
        <f>IF(N3=0,0,O3/N3)</f>
        <v>23.467393519346658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1606</v>
      </c>
      <c r="B6" s="625" t="s">
        <v>1444</v>
      </c>
      <c r="C6" s="625" t="s">
        <v>1445</v>
      </c>
      <c r="D6" s="625" t="s">
        <v>1450</v>
      </c>
      <c r="E6" s="625" t="s">
        <v>788</v>
      </c>
      <c r="F6" s="628"/>
      <c r="G6" s="628"/>
      <c r="H6" s="628"/>
      <c r="I6" s="628"/>
      <c r="J6" s="628"/>
      <c r="K6" s="628"/>
      <c r="L6" s="628"/>
      <c r="M6" s="628"/>
      <c r="N6" s="628">
        <v>0.2</v>
      </c>
      <c r="O6" s="628">
        <v>218.43</v>
      </c>
      <c r="P6" s="646"/>
      <c r="Q6" s="629">
        <v>1092.1499999999999</v>
      </c>
    </row>
    <row r="7" spans="1:17" ht="14.4" customHeight="1" x14ac:dyDescent="0.3">
      <c r="A7" s="695" t="s">
        <v>1606</v>
      </c>
      <c r="B7" s="696" t="s">
        <v>1444</v>
      </c>
      <c r="C7" s="696" t="s">
        <v>1445</v>
      </c>
      <c r="D7" s="696" t="s">
        <v>1451</v>
      </c>
      <c r="E7" s="696" t="s">
        <v>788</v>
      </c>
      <c r="F7" s="711">
        <v>2.1</v>
      </c>
      <c r="G7" s="711">
        <v>4547.18</v>
      </c>
      <c r="H7" s="711">
        <v>1</v>
      </c>
      <c r="I7" s="711">
        <v>2165.3238095238094</v>
      </c>
      <c r="J7" s="711">
        <v>2.25</v>
      </c>
      <c r="K7" s="711">
        <v>4909</v>
      </c>
      <c r="L7" s="711">
        <v>1.0795701951539196</v>
      </c>
      <c r="M7" s="711">
        <v>2181.7777777777778</v>
      </c>
      <c r="N7" s="711">
        <v>3.6</v>
      </c>
      <c r="O7" s="711">
        <v>7863.53</v>
      </c>
      <c r="P7" s="701">
        <v>1.7293201500710329</v>
      </c>
      <c r="Q7" s="712">
        <v>2184.3138888888889</v>
      </c>
    </row>
    <row r="8" spans="1:17" ht="14.4" customHeight="1" x14ac:dyDescent="0.3">
      <c r="A8" s="695" t="s">
        <v>1606</v>
      </c>
      <c r="B8" s="696" t="s">
        <v>1444</v>
      </c>
      <c r="C8" s="696" t="s">
        <v>1445</v>
      </c>
      <c r="D8" s="696" t="s">
        <v>1452</v>
      </c>
      <c r="E8" s="696" t="s">
        <v>784</v>
      </c>
      <c r="F8" s="711">
        <v>0.05</v>
      </c>
      <c r="G8" s="711">
        <v>46.83</v>
      </c>
      <c r="H8" s="711">
        <v>1</v>
      </c>
      <c r="I8" s="711">
        <v>936.59999999999991</v>
      </c>
      <c r="J8" s="711"/>
      <c r="K8" s="711"/>
      <c r="L8" s="711"/>
      <c r="M8" s="711"/>
      <c r="N8" s="711">
        <v>0.15000000000000002</v>
      </c>
      <c r="O8" s="711">
        <v>141.72</v>
      </c>
      <c r="P8" s="701">
        <v>3.0262652146060218</v>
      </c>
      <c r="Q8" s="712">
        <v>944.79999999999984</v>
      </c>
    </row>
    <row r="9" spans="1:17" ht="14.4" customHeight="1" x14ac:dyDescent="0.3">
      <c r="A9" s="695" t="s">
        <v>1606</v>
      </c>
      <c r="B9" s="696" t="s">
        <v>1444</v>
      </c>
      <c r="C9" s="696" t="s">
        <v>1456</v>
      </c>
      <c r="D9" s="696" t="s">
        <v>1457</v>
      </c>
      <c r="E9" s="696" t="s">
        <v>1440</v>
      </c>
      <c r="F9" s="711"/>
      <c r="G9" s="711"/>
      <c r="H9" s="711"/>
      <c r="I9" s="711"/>
      <c r="J9" s="711"/>
      <c r="K9" s="711"/>
      <c r="L9" s="711"/>
      <c r="M9" s="711"/>
      <c r="N9" s="711">
        <v>190</v>
      </c>
      <c r="O9" s="711">
        <v>3953.9</v>
      </c>
      <c r="P9" s="701"/>
      <c r="Q9" s="712">
        <v>20.81</v>
      </c>
    </row>
    <row r="10" spans="1:17" ht="14.4" customHeight="1" x14ac:dyDescent="0.3">
      <c r="A10" s="695" t="s">
        <v>1606</v>
      </c>
      <c r="B10" s="696" t="s">
        <v>1444</v>
      </c>
      <c r="C10" s="696" t="s">
        <v>1456</v>
      </c>
      <c r="D10" s="696" t="s">
        <v>1458</v>
      </c>
      <c r="E10" s="696" t="s">
        <v>1440</v>
      </c>
      <c r="F10" s="711"/>
      <c r="G10" s="711"/>
      <c r="H10" s="711"/>
      <c r="I10" s="711"/>
      <c r="J10" s="711"/>
      <c r="K10" s="711"/>
      <c r="L10" s="711"/>
      <c r="M10" s="711"/>
      <c r="N10" s="711">
        <v>100</v>
      </c>
      <c r="O10" s="711">
        <v>200</v>
      </c>
      <c r="P10" s="701"/>
      <c r="Q10" s="712">
        <v>2</v>
      </c>
    </row>
    <row r="11" spans="1:17" ht="14.4" customHeight="1" x14ac:dyDescent="0.3">
      <c r="A11" s="695" t="s">
        <v>1606</v>
      </c>
      <c r="B11" s="696" t="s">
        <v>1444</v>
      </c>
      <c r="C11" s="696" t="s">
        <v>1456</v>
      </c>
      <c r="D11" s="696" t="s">
        <v>1459</v>
      </c>
      <c r="E11" s="696" t="s">
        <v>1440</v>
      </c>
      <c r="F11" s="711">
        <v>5590</v>
      </c>
      <c r="G11" s="711">
        <v>25551.5</v>
      </c>
      <c r="H11" s="711">
        <v>1</v>
      </c>
      <c r="I11" s="711">
        <v>4.5709302325581396</v>
      </c>
      <c r="J11" s="711">
        <v>5305</v>
      </c>
      <c r="K11" s="711">
        <v>25428.700000000004</v>
      </c>
      <c r="L11" s="711">
        <v>0.99519401992055279</v>
      </c>
      <c r="M11" s="711">
        <v>4.7933459000942511</v>
      </c>
      <c r="N11" s="711">
        <v>7410</v>
      </c>
      <c r="O11" s="711">
        <v>37791</v>
      </c>
      <c r="P11" s="701">
        <v>1.4790129737980158</v>
      </c>
      <c r="Q11" s="712">
        <v>5.0999999999999996</v>
      </c>
    </row>
    <row r="12" spans="1:17" ht="14.4" customHeight="1" x14ac:dyDescent="0.3">
      <c r="A12" s="695" t="s">
        <v>1606</v>
      </c>
      <c r="B12" s="696" t="s">
        <v>1444</v>
      </c>
      <c r="C12" s="696" t="s">
        <v>1456</v>
      </c>
      <c r="D12" s="696" t="s">
        <v>1462</v>
      </c>
      <c r="E12" s="696" t="s">
        <v>1440</v>
      </c>
      <c r="F12" s="711">
        <v>74050</v>
      </c>
      <c r="G12" s="711">
        <v>396872.5</v>
      </c>
      <c r="H12" s="711">
        <v>1</v>
      </c>
      <c r="I12" s="711">
        <v>5.3595205941931123</v>
      </c>
      <c r="J12" s="711">
        <v>47700</v>
      </c>
      <c r="K12" s="711">
        <v>264564</v>
      </c>
      <c r="L12" s="711">
        <v>0.66662215195056351</v>
      </c>
      <c r="M12" s="711">
        <v>5.5464150943396229</v>
      </c>
      <c r="N12" s="711">
        <v>56782</v>
      </c>
      <c r="O12" s="711">
        <v>315140.09999999998</v>
      </c>
      <c r="P12" s="701">
        <v>0.79405879722076989</v>
      </c>
      <c r="Q12" s="712">
        <v>5.55</v>
      </c>
    </row>
    <row r="13" spans="1:17" ht="14.4" customHeight="1" x14ac:dyDescent="0.3">
      <c r="A13" s="695" t="s">
        <v>1606</v>
      </c>
      <c r="B13" s="696" t="s">
        <v>1444</v>
      </c>
      <c r="C13" s="696" t="s">
        <v>1456</v>
      </c>
      <c r="D13" s="696" t="s">
        <v>1464</v>
      </c>
      <c r="E13" s="696" t="s">
        <v>1440</v>
      </c>
      <c r="F13" s="711"/>
      <c r="G13" s="711"/>
      <c r="H13" s="711"/>
      <c r="I13" s="711"/>
      <c r="J13" s="711"/>
      <c r="K13" s="711"/>
      <c r="L13" s="711"/>
      <c r="M13" s="711"/>
      <c r="N13" s="711">
        <v>450</v>
      </c>
      <c r="O13" s="711">
        <v>3550.5</v>
      </c>
      <c r="P13" s="701"/>
      <c r="Q13" s="712">
        <v>7.89</v>
      </c>
    </row>
    <row r="14" spans="1:17" ht="14.4" customHeight="1" x14ac:dyDescent="0.3">
      <c r="A14" s="695" t="s">
        <v>1606</v>
      </c>
      <c r="B14" s="696" t="s">
        <v>1444</v>
      </c>
      <c r="C14" s="696" t="s">
        <v>1456</v>
      </c>
      <c r="D14" s="696" t="s">
        <v>1465</v>
      </c>
      <c r="E14" s="696" t="s">
        <v>1440</v>
      </c>
      <c r="F14" s="711"/>
      <c r="G14" s="711"/>
      <c r="H14" s="711"/>
      <c r="I14" s="711"/>
      <c r="J14" s="711">
        <v>179</v>
      </c>
      <c r="K14" s="711">
        <v>1657.54</v>
      </c>
      <c r="L14" s="711"/>
      <c r="M14" s="711">
        <v>9.26</v>
      </c>
      <c r="N14" s="711"/>
      <c r="O14" s="711"/>
      <c r="P14" s="701"/>
      <c r="Q14" s="712"/>
    </row>
    <row r="15" spans="1:17" ht="14.4" customHeight="1" x14ac:dyDescent="0.3">
      <c r="A15" s="695" t="s">
        <v>1606</v>
      </c>
      <c r="B15" s="696" t="s">
        <v>1444</v>
      </c>
      <c r="C15" s="696" t="s">
        <v>1456</v>
      </c>
      <c r="D15" s="696" t="s">
        <v>1472</v>
      </c>
      <c r="E15" s="696" t="s">
        <v>1440</v>
      </c>
      <c r="F15" s="711">
        <v>23</v>
      </c>
      <c r="G15" s="711">
        <v>49492.87</v>
      </c>
      <c r="H15" s="711">
        <v>1</v>
      </c>
      <c r="I15" s="711">
        <v>2151.8639130434785</v>
      </c>
      <c r="J15" s="711">
        <v>26</v>
      </c>
      <c r="K15" s="711">
        <v>59562.04</v>
      </c>
      <c r="L15" s="711">
        <v>1.2034468803284191</v>
      </c>
      <c r="M15" s="711">
        <v>2290.8476923076923</v>
      </c>
      <c r="N15" s="711">
        <v>28</v>
      </c>
      <c r="O15" s="711">
        <v>61437.939999999995</v>
      </c>
      <c r="P15" s="701">
        <v>1.2413493095066015</v>
      </c>
      <c r="Q15" s="712">
        <v>2194.2121428571427</v>
      </c>
    </row>
    <row r="16" spans="1:17" ht="14.4" customHeight="1" x14ac:dyDescent="0.3">
      <c r="A16" s="695" t="s">
        <v>1606</v>
      </c>
      <c r="B16" s="696" t="s">
        <v>1444</v>
      </c>
      <c r="C16" s="696" t="s">
        <v>1456</v>
      </c>
      <c r="D16" s="696" t="s">
        <v>1473</v>
      </c>
      <c r="E16" s="696" t="s">
        <v>1440</v>
      </c>
      <c r="F16" s="711">
        <v>272</v>
      </c>
      <c r="G16" s="711">
        <v>48494.879999999997</v>
      </c>
      <c r="H16" s="711">
        <v>1</v>
      </c>
      <c r="I16" s="711">
        <v>178.29</v>
      </c>
      <c r="J16" s="711">
        <v>347</v>
      </c>
      <c r="K16" s="711">
        <v>67252.070000000007</v>
      </c>
      <c r="L16" s="711">
        <v>1.3867870175160761</v>
      </c>
      <c r="M16" s="711">
        <v>193.81000000000003</v>
      </c>
      <c r="N16" s="711"/>
      <c r="O16" s="711"/>
      <c r="P16" s="701"/>
      <c r="Q16" s="712"/>
    </row>
    <row r="17" spans="1:17" ht="14.4" customHeight="1" x14ac:dyDescent="0.3">
      <c r="A17" s="695" t="s">
        <v>1606</v>
      </c>
      <c r="B17" s="696" t="s">
        <v>1444</v>
      </c>
      <c r="C17" s="696" t="s">
        <v>1456</v>
      </c>
      <c r="D17" s="696" t="s">
        <v>1474</v>
      </c>
      <c r="E17" s="696" t="s">
        <v>1440</v>
      </c>
      <c r="F17" s="711"/>
      <c r="G17" s="711"/>
      <c r="H17" s="711"/>
      <c r="I17" s="711"/>
      <c r="J17" s="711">
        <v>2107</v>
      </c>
      <c r="K17" s="711">
        <v>6468.49</v>
      </c>
      <c r="L17" s="711"/>
      <c r="M17" s="711">
        <v>3.07</v>
      </c>
      <c r="N17" s="711">
        <v>2482</v>
      </c>
      <c r="O17" s="711">
        <v>8091.32</v>
      </c>
      <c r="P17" s="701"/>
      <c r="Q17" s="712">
        <v>3.26</v>
      </c>
    </row>
    <row r="18" spans="1:17" ht="14.4" customHeight="1" x14ac:dyDescent="0.3">
      <c r="A18" s="695" t="s">
        <v>1606</v>
      </c>
      <c r="B18" s="696" t="s">
        <v>1444</v>
      </c>
      <c r="C18" s="696" t="s">
        <v>1456</v>
      </c>
      <c r="D18" s="696" t="s">
        <v>1476</v>
      </c>
      <c r="E18" s="696" t="s">
        <v>1440</v>
      </c>
      <c r="F18" s="711">
        <v>2454</v>
      </c>
      <c r="G18" s="711">
        <v>76821.06</v>
      </c>
      <c r="H18" s="711">
        <v>1</v>
      </c>
      <c r="I18" s="711">
        <v>31.304425427872861</v>
      </c>
      <c r="J18" s="711">
        <v>2424</v>
      </c>
      <c r="K18" s="711">
        <v>80378.03</v>
      </c>
      <c r="L18" s="711">
        <v>1.0463020166605355</v>
      </c>
      <c r="M18" s="711">
        <v>33.159253300330036</v>
      </c>
      <c r="N18" s="711">
        <v>3905</v>
      </c>
      <c r="O18" s="711">
        <v>130036.5</v>
      </c>
      <c r="P18" s="701">
        <v>1.6927194183470002</v>
      </c>
      <c r="Q18" s="712">
        <v>33.299999999999997</v>
      </c>
    </row>
    <row r="19" spans="1:17" ht="14.4" customHeight="1" x14ac:dyDescent="0.3">
      <c r="A19" s="695" t="s">
        <v>1606</v>
      </c>
      <c r="B19" s="696" t="s">
        <v>1444</v>
      </c>
      <c r="C19" s="696" t="s">
        <v>1456</v>
      </c>
      <c r="D19" s="696" t="s">
        <v>1478</v>
      </c>
      <c r="E19" s="696" t="s">
        <v>1440</v>
      </c>
      <c r="F19" s="711"/>
      <c r="G19" s="711"/>
      <c r="H19" s="711"/>
      <c r="I19" s="711"/>
      <c r="J19" s="711"/>
      <c r="K19" s="711"/>
      <c r="L19" s="711"/>
      <c r="M19" s="711"/>
      <c r="N19" s="711">
        <v>185</v>
      </c>
      <c r="O19" s="711">
        <v>29344.7</v>
      </c>
      <c r="P19" s="701"/>
      <c r="Q19" s="712">
        <v>158.62</v>
      </c>
    </row>
    <row r="20" spans="1:17" ht="14.4" customHeight="1" x14ac:dyDescent="0.3">
      <c r="A20" s="695" t="s">
        <v>1606</v>
      </c>
      <c r="B20" s="696" t="s">
        <v>1444</v>
      </c>
      <c r="C20" s="696" t="s">
        <v>1456</v>
      </c>
      <c r="D20" s="696" t="s">
        <v>1479</v>
      </c>
      <c r="E20" s="696" t="s">
        <v>1440</v>
      </c>
      <c r="F20" s="711"/>
      <c r="G20" s="711"/>
      <c r="H20" s="711"/>
      <c r="I20" s="711"/>
      <c r="J20" s="711"/>
      <c r="K20" s="711"/>
      <c r="L20" s="711"/>
      <c r="M20" s="711"/>
      <c r="N20" s="711">
        <v>100</v>
      </c>
      <c r="O20" s="711">
        <v>1934</v>
      </c>
      <c r="P20" s="701"/>
      <c r="Q20" s="712">
        <v>19.34</v>
      </c>
    </row>
    <row r="21" spans="1:17" ht="14.4" customHeight="1" x14ac:dyDescent="0.3">
      <c r="A21" s="695" t="s">
        <v>1606</v>
      </c>
      <c r="B21" s="696" t="s">
        <v>1444</v>
      </c>
      <c r="C21" s="696" t="s">
        <v>1485</v>
      </c>
      <c r="D21" s="696" t="s">
        <v>1486</v>
      </c>
      <c r="E21" s="696" t="s">
        <v>1487</v>
      </c>
      <c r="F21" s="711"/>
      <c r="G21" s="711"/>
      <c r="H21" s="711"/>
      <c r="I21" s="711"/>
      <c r="J21" s="711"/>
      <c r="K21" s="711"/>
      <c r="L21" s="711"/>
      <c r="M21" s="711"/>
      <c r="N21" s="711">
        <v>7</v>
      </c>
      <c r="O21" s="711">
        <v>6190.2400000000007</v>
      </c>
      <c r="P21" s="701"/>
      <c r="Q21" s="712">
        <v>884.32</v>
      </c>
    </row>
    <row r="22" spans="1:17" ht="14.4" customHeight="1" x14ac:dyDescent="0.3">
      <c r="A22" s="695" t="s">
        <v>1606</v>
      </c>
      <c r="B22" s="696" t="s">
        <v>1444</v>
      </c>
      <c r="C22" s="696" t="s">
        <v>1488</v>
      </c>
      <c r="D22" s="696" t="s">
        <v>1491</v>
      </c>
      <c r="E22" s="696" t="s">
        <v>1492</v>
      </c>
      <c r="F22" s="711">
        <v>13</v>
      </c>
      <c r="G22" s="711">
        <v>5447</v>
      </c>
      <c r="H22" s="711">
        <v>1</v>
      </c>
      <c r="I22" s="711">
        <v>419</v>
      </c>
      <c r="J22" s="711">
        <v>3</v>
      </c>
      <c r="K22" s="711">
        <v>1260</v>
      </c>
      <c r="L22" s="711">
        <v>0.23131999265650818</v>
      </c>
      <c r="M22" s="711">
        <v>420</v>
      </c>
      <c r="N22" s="711">
        <v>8</v>
      </c>
      <c r="O22" s="711">
        <v>3381</v>
      </c>
      <c r="P22" s="701">
        <v>0.62070864696163031</v>
      </c>
      <c r="Q22" s="712">
        <v>422.625</v>
      </c>
    </row>
    <row r="23" spans="1:17" ht="14.4" customHeight="1" x14ac:dyDescent="0.3">
      <c r="A23" s="695" t="s">
        <v>1606</v>
      </c>
      <c r="B23" s="696" t="s">
        <v>1444</v>
      </c>
      <c r="C23" s="696" t="s">
        <v>1488</v>
      </c>
      <c r="D23" s="696" t="s">
        <v>1495</v>
      </c>
      <c r="E23" s="696" t="s">
        <v>1496</v>
      </c>
      <c r="F23" s="711"/>
      <c r="G23" s="711"/>
      <c r="H23" s="711"/>
      <c r="I23" s="711"/>
      <c r="J23" s="711"/>
      <c r="K23" s="711"/>
      <c r="L23" s="711"/>
      <c r="M23" s="711"/>
      <c r="N23" s="711">
        <v>1</v>
      </c>
      <c r="O23" s="711">
        <v>302</v>
      </c>
      <c r="P23" s="701"/>
      <c r="Q23" s="712">
        <v>302</v>
      </c>
    </row>
    <row r="24" spans="1:17" ht="14.4" customHeight="1" x14ac:dyDescent="0.3">
      <c r="A24" s="695" t="s">
        <v>1606</v>
      </c>
      <c r="B24" s="696" t="s">
        <v>1444</v>
      </c>
      <c r="C24" s="696" t="s">
        <v>1488</v>
      </c>
      <c r="D24" s="696" t="s">
        <v>1497</v>
      </c>
      <c r="E24" s="696" t="s">
        <v>1498</v>
      </c>
      <c r="F24" s="711"/>
      <c r="G24" s="711"/>
      <c r="H24" s="711"/>
      <c r="I24" s="711"/>
      <c r="J24" s="711"/>
      <c r="K24" s="711"/>
      <c r="L24" s="711"/>
      <c r="M24" s="711"/>
      <c r="N24" s="711">
        <v>1</v>
      </c>
      <c r="O24" s="711">
        <v>1376</v>
      </c>
      <c r="P24" s="701"/>
      <c r="Q24" s="712">
        <v>1376</v>
      </c>
    </row>
    <row r="25" spans="1:17" ht="14.4" customHeight="1" x14ac:dyDescent="0.3">
      <c r="A25" s="695" t="s">
        <v>1606</v>
      </c>
      <c r="B25" s="696" t="s">
        <v>1444</v>
      </c>
      <c r="C25" s="696" t="s">
        <v>1488</v>
      </c>
      <c r="D25" s="696" t="s">
        <v>1502</v>
      </c>
      <c r="E25" s="696" t="s">
        <v>1503</v>
      </c>
      <c r="F25" s="711"/>
      <c r="G25" s="711"/>
      <c r="H25" s="711"/>
      <c r="I25" s="711"/>
      <c r="J25" s="711"/>
      <c r="K25" s="711"/>
      <c r="L25" s="711"/>
      <c r="M25" s="711"/>
      <c r="N25" s="711">
        <v>1</v>
      </c>
      <c r="O25" s="711">
        <v>1965</v>
      </c>
      <c r="P25" s="701"/>
      <c r="Q25" s="712">
        <v>1965</v>
      </c>
    </row>
    <row r="26" spans="1:17" ht="14.4" customHeight="1" x14ac:dyDescent="0.3">
      <c r="A26" s="695" t="s">
        <v>1606</v>
      </c>
      <c r="B26" s="696" t="s">
        <v>1444</v>
      </c>
      <c r="C26" s="696" t="s">
        <v>1488</v>
      </c>
      <c r="D26" s="696" t="s">
        <v>1512</v>
      </c>
      <c r="E26" s="696" t="s">
        <v>1513</v>
      </c>
      <c r="F26" s="711"/>
      <c r="G26" s="711"/>
      <c r="H26" s="711"/>
      <c r="I26" s="711"/>
      <c r="J26" s="711">
        <v>1</v>
      </c>
      <c r="K26" s="711">
        <v>1840</v>
      </c>
      <c r="L26" s="711"/>
      <c r="M26" s="711">
        <v>1840</v>
      </c>
      <c r="N26" s="711"/>
      <c r="O26" s="711"/>
      <c r="P26" s="701"/>
      <c r="Q26" s="712"/>
    </row>
    <row r="27" spans="1:17" ht="14.4" customHeight="1" x14ac:dyDescent="0.3">
      <c r="A27" s="695" t="s">
        <v>1606</v>
      </c>
      <c r="B27" s="696" t="s">
        <v>1444</v>
      </c>
      <c r="C27" s="696" t="s">
        <v>1488</v>
      </c>
      <c r="D27" s="696" t="s">
        <v>1516</v>
      </c>
      <c r="E27" s="696" t="s">
        <v>1517</v>
      </c>
      <c r="F27" s="711"/>
      <c r="G27" s="711"/>
      <c r="H27" s="711"/>
      <c r="I27" s="711"/>
      <c r="J27" s="711">
        <v>1</v>
      </c>
      <c r="K27" s="711">
        <v>1169</v>
      </c>
      <c r="L27" s="711"/>
      <c r="M27" s="711">
        <v>1169</v>
      </c>
      <c r="N27" s="711">
        <v>1</v>
      </c>
      <c r="O27" s="711">
        <v>1169</v>
      </c>
      <c r="P27" s="701"/>
      <c r="Q27" s="712">
        <v>1169</v>
      </c>
    </row>
    <row r="28" spans="1:17" ht="14.4" customHeight="1" x14ac:dyDescent="0.3">
      <c r="A28" s="695" t="s">
        <v>1606</v>
      </c>
      <c r="B28" s="696" t="s">
        <v>1444</v>
      </c>
      <c r="C28" s="696" t="s">
        <v>1488</v>
      </c>
      <c r="D28" s="696" t="s">
        <v>1520</v>
      </c>
      <c r="E28" s="696" t="s">
        <v>1521</v>
      </c>
      <c r="F28" s="711">
        <v>23</v>
      </c>
      <c r="G28" s="711">
        <v>15019</v>
      </c>
      <c r="H28" s="711">
        <v>1</v>
      </c>
      <c r="I28" s="711">
        <v>653</v>
      </c>
      <c r="J28" s="711">
        <v>26</v>
      </c>
      <c r="K28" s="711">
        <v>17004</v>
      </c>
      <c r="L28" s="711">
        <v>1.1321659231639922</v>
      </c>
      <c r="M28" s="711">
        <v>654</v>
      </c>
      <c r="N28" s="711">
        <v>28</v>
      </c>
      <c r="O28" s="711">
        <v>18366</v>
      </c>
      <c r="P28" s="701">
        <v>1.2228510553299154</v>
      </c>
      <c r="Q28" s="712">
        <v>655.92857142857144</v>
      </c>
    </row>
    <row r="29" spans="1:17" ht="14.4" customHeight="1" x14ac:dyDescent="0.3">
      <c r="A29" s="695" t="s">
        <v>1606</v>
      </c>
      <c r="B29" s="696" t="s">
        <v>1444</v>
      </c>
      <c r="C29" s="696" t="s">
        <v>1488</v>
      </c>
      <c r="D29" s="696" t="s">
        <v>1522</v>
      </c>
      <c r="E29" s="696" t="s">
        <v>1523</v>
      </c>
      <c r="F29" s="711"/>
      <c r="G29" s="711"/>
      <c r="H29" s="711"/>
      <c r="I29" s="711"/>
      <c r="J29" s="711"/>
      <c r="K29" s="711"/>
      <c r="L29" s="711"/>
      <c r="M29" s="711"/>
      <c r="N29" s="711">
        <v>1</v>
      </c>
      <c r="O29" s="711">
        <v>688</v>
      </c>
      <c r="P29" s="701"/>
      <c r="Q29" s="712">
        <v>688</v>
      </c>
    </row>
    <row r="30" spans="1:17" ht="14.4" customHeight="1" x14ac:dyDescent="0.3">
      <c r="A30" s="695" t="s">
        <v>1606</v>
      </c>
      <c r="B30" s="696" t="s">
        <v>1444</v>
      </c>
      <c r="C30" s="696" t="s">
        <v>1488</v>
      </c>
      <c r="D30" s="696" t="s">
        <v>1526</v>
      </c>
      <c r="E30" s="696" t="s">
        <v>1527</v>
      </c>
      <c r="F30" s="711">
        <v>102</v>
      </c>
      <c r="G30" s="711">
        <v>178602</v>
      </c>
      <c r="H30" s="711">
        <v>1</v>
      </c>
      <c r="I30" s="711">
        <v>1751</v>
      </c>
      <c r="J30" s="711">
        <v>112</v>
      </c>
      <c r="K30" s="711">
        <v>196448</v>
      </c>
      <c r="L30" s="711">
        <v>1.0999204936114937</v>
      </c>
      <c r="M30" s="711">
        <v>1754</v>
      </c>
      <c r="N30" s="711">
        <v>137</v>
      </c>
      <c r="O30" s="711">
        <v>240676</v>
      </c>
      <c r="P30" s="701">
        <v>1.3475548986013595</v>
      </c>
      <c r="Q30" s="712">
        <v>1756.7591240875913</v>
      </c>
    </row>
    <row r="31" spans="1:17" ht="14.4" customHeight="1" x14ac:dyDescent="0.3">
      <c r="A31" s="695" t="s">
        <v>1606</v>
      </c>
      <c r="B31" s="696" t="s">
        <v>1444</v>
      </c>
      <c r="C31" s="696" t="s">
        <v>1488</v>
      </c>
      <c r="D31" s="696" t="s">
        <v>1528</v>
      </c>
      <c r="E31" s="696" t="s">
        <v>1529</v>
      </c>
      <c r="F31" s="711">
        <v>88</v>
      </c>
      <c r="G31" s="711">
        <v>35992</v>
      </c>
      <c r="H31" s="711">
        <v>1</v>
      </c>
      <c r="I31" s="711">
        <v>409</v>
      </c>
      <c r="J31" s="711">
        <v>90</v>
      </c>
      <c r="K31" s="711">
        <v>36900</v>
      </c>
      <c r="L31" s="711">
        <v>1.0252278284063125</v>
      </c>
      <c r="M31" s="711">
        <v>410</v>
      </c>
      <c r="N31" s="711">
        <v>103</v>
      </c>
      <c r="O31" s="711">
        <v>42326</v>
      </c>
      <c r="P31" s="701">
        <v>1.1759835519004223</v>
      </c>
      <c r="Q31" s="712">
        <v>410.93203883495147</v>
      </c>
    </row>
    <row r="32" spans="1:17" ht="14.4" customHeight="1" x14ac:dyDescent="0.3">
      <c r="A32" s="695" t="s">
        <v>1606</v>
      </c>
      <c r="B32" s="696" t="s">
        <v>1444</v>
      </c>
      <c r="C32" s="696" t="s">
        <v>1488</v>
      </c>
      <c r="D32" s="696" t="s">
        <v>1532</v>
      </c>
      <c r="E32" s="696" t="s">
        <v>1533</v>
      </c>
      <c r="F32" s="711">
        <v>1</v>
      </c>
      <c r="G32" s="711">
        <v>8488</v>
      </c>
      <c r="H32" s="711">
        <v>1</v>
      </c>
      <c r="I32" s="711">
        <v>8488</v>
      </c>
      <c r="J32" s="711">
        <v>1</v>
      </c>
      <c r="K32" s="711">
        <v>8491</v>
      </c>
      <c r="L32" s="711">
        <v>1.0003534401508012</v>
      </c>
      <c r="M32" s="711">
        <v>8491</v>
      </c>
      <c r="N32" s="711">
        <v>2</v>
      </c>
      <c r="O32" s="711">
        <v>16982</v>
      </c>
      <c r="P32" s="701">
        <v>2.0007068803016024</v>
      </c>
      <c r="Q32" s="712">
        <v>8491</v>
      </c>
    </row>
    <row r="33" spans="1:17" ht="14.4" customHeight="1" x14ac:dyDescent="0.3">
      <c r="A33" s="695" t="s">
        <v>1606</v>
      </c>
      <c r="B33" s="696" t="s">
        <v>1444</v>
      </c>
      <c r="C33" s="696" t="s">
        <v>1488</v>
      </c>
      <c r="D33" s="696" t="s">
        <v>1534</v>
      </c>
      <c r="E33" s="696" t="s">
        <v>1535</v>
      </c>
      <c r="F33" s="711"/>
      <c r="G33" s="711"/>
      <c r="H33" s="711"/>
      <c r="I33" s="711"/>
      <c r="J33" s="711">
        <v>5</v>
      </c>
      <c r="K33" s="711">
        <v>71640</v>
      </c>
      <c r="L33" s="711"/>
      <c r="M33" s="711">
        <v>14328</v>
      </c>
      <c r="N33" s="711">
        <v>7</v>
      </c>
      <c r="O33" s="711">
        <v>100320</v>
      </c>
      <c r="P33" s="701"/>
      <c r="Q33" s="712">
        <v>14331.428571428571</v>
      </c>
    </row>
    <row r="34" spans="1:17" ht="14.4" customHeight="1" x14ac:dyDescent="0.3">
      <c r="A34" s="695" t="s">
        <v>1606</v>
      </c>
      <c r="B34" s="696" t="s">
        <v>1444</v>
      </c>
      <c r="C34" s="696" t="s">
        <v>1488</v>
      </c>
      <c r="D34" s="696" t="s">
        <v>1540</v>
      </c>
      <c r="E34" s="696" t="s">
        <v>1440</v>
      </c>
      <c r="F34" s="711">
        <v>5</v>
      </c>
      <c r="G34" s="711">
        <v>75526</v>
      </c>
      <c r="H34" s="711">
        <v>1</v>
      </c>
      <c r="I34" s="711">
        <v>15105.2</v>
      </c>
      <c r="J34" s="711"/>
      <c r="K34" s="711"/>
      <c r="L34" s="711"/>
      <c r="M34" s="711"/>
      <c r="N34" s="711"/>
      <c r="O34" s="711"/>
      <c r="P34" s="701"/>
      <c r="Q34" s="712"/>
    </row>
    <row r="35" spans="1:17" ht="14.4" customHeight="1" x14ac:dyDescent="0.3">
      <c r="A35" s="695" t="s">
        <v>1606</v>
      </c>
      <c r="B35" s="696" t="s">
        <v>1444</v>
      </c>
      <c r="C35" s="696" t="s">
        <v>1488</v>
      </c>
      <c r="D35" s="696" t="s">
        <v>1545</v>
      </c>
      <c r="E35" s="696" t="s">
        <v>1546</v>
      </c>
      <c r="F35" s="711">
        <v>22</v>
      </c>
      <c r="G35" s="711">
        <v>12716</v>
      </c>
      <c r="H35" s="711">
        <v>1</v>
      </c>
      <c r="I35" s="711">
        <v>578</v>
      </c>
      <c r="J35" s="711">
        <v>27</v>
      </c>
      <c r="K35" s="711">
        <v>15660</v>
      </c>
      <c r="L35" s="711">
        <v>1.2315193457061968</v>
      </c>
      <c r="M35" s="711">
        <v>580</v>
      </c>
      <c r="N35" s="711">
        <v>28</v>
      </c>
      <c r="O35" s="711">
        <v>16276</v>
      </c>
      <c r="P35" s="701">
        <v>1.2799622522805914</v>
      </c>
      <c r="Q35" s="712">
        <v>581.28571428571433</v>
      </c>
    </row>
    <row r="36" spans="1:17" ht="14.4" customHeight="1" x14ac:dyDescent="0.3">
      <c r="A36" s="695" t="s">
        <v>1606</v>
      </c>
      <c r="B36" s="696" t="s">
        <v>1444</v>
      </c>
      <c r="C36" s="696" t="s">
        <v>1488</v>
      </c>
      <c r="D36" s="696" t="s">
        <v>1551</v>
      </c>
      <c r="E36" s="696" t="s">
        <v>1552</v>
      </c>
      <c r="F36" s="711"/>
      <c r="G36" s="711"/>
      <c r="H36" s="711"/>
      <c r="I36" s="711"/>
      <c r="J36" s="711">
        <v>3</v>
      </c>
      <c r="K36" s="711">
        <v>3858</v>
      </c>
      <c r="L36" s="711"/>
      <c r="M36" s="711">
        <v>1286</v>
      </c>
      <c r="N36" s="711">
        <v>3</v>
      </c>
      <c r="O36" s="711">
        <v>3870</v>
      </c>
      <c r="P36" s="701"/>
      <c r="Q36" s="712">
        <v>1290</v>
      </c>
    </row>
    <row r="37" spans="1:17" ht="14.4" customHeight="1" x14ac:dyDescent="0.3">
      <c r="A37" s="695" t="s">
        <v>1606</v>
      </c>
      <c r="B37" s="696" t="s">
        <v>1444</v>
      </c>
      <c r="C37" s="696" t="s">
        <v>1488</v>
      </c>
      <c r="D37" s="696" t="s">
        <v>1553</v>
      </c>
      <c r="E37" s="696" t="s">
        <v>1554</v>
      </c>
      <c r="F37" s="711">
        <v>30</v>
      </c>
      <c r="G37" s="711">
        <v>14580</v>
      </c>
      <c r="H37" s="711">
        <v>1</v>
      </c>
      <c r="I37" s="711">
        <v>486</v>
      </c>
      <c r="J37" s="711">
        <v>34</v>
      </c>
      <c r="K37" s="711">
        <v>16558</v>
      </c>
      <c r="L37" s="711">
        <v>1.1356652949245543</v>
      </c>
      <c r="M37" s="711">
        <v>487</v>
      </c>
      <c r="N37" s="711">
        <v>46</v>
      </c>
      <c r="O37" s="711">
        <v>22460</v>
      </c>
      <c r="P37" s="701">
        <v>1.5404663923182442</v>
      </c>
      <c r="Q37" s="712">
        <v>488.26086956521738</v>
      </c>
    </row>
    <row r="38" spans="1:17" ht="14.4" customHeight="1" x14ac:dyDescent="0.3">
      <c r="A38" s="695" t="s">
        <v>1606</v>
      </c>
      <c r="B38" s="696" t="s">
        <v>1444</v>
      </c>
      <c r="C38" s="696" t="s">
        <v>1488</v>
      </c>
      <c r="D38" s="696" t="s">
        <v>1557</v>
      </c>
      <c r="E38" s="696" t="s">
        <v>1558</v>
      </c>
      <c r="F38" s="711">
        <v>1</v>
      </c>
      <c r="G38" s="711">
        <v>2529</v>
      </c>
      <c r="H38" s="711">
        <v>1</v>
      </c>
      <c r="I38" s="711">
        <v>2529</v>
      </c>
      <c r="J38" s="711">
        <v>1</v>
      </c>
      <c r="K38" s="711">
        <v>2535</v>
      </c>
      <c r="L38" s="711">
        <v>1.0023724792408066</v>
      </c>
      <c r="M38" s="711">
        <v>2535</v>
      </c>
      <c r="N38" s="711"/>
      <c r="O38" s="711"/>
      <c r="P38" s="701"/>
      <c r="Q38" s="712"/>
    </row>
    <row r="39" spans="1:17" ht="14.4" customHeight="1" x14ac:dyDescent="0.3">
      <c r="A39" s="695" t="s">
        <v>1606</v>
      </c>
      <c r="B39" s="696" t="s">
        <v>1444</v>
      </c>
      <c r="C39" s="696" t="s">
        <v>1488</v>
      </c>
      <c r="D39" s="696" t="s">
        <v>1573</v>
      </c>
      <c r="E39" s="696" t="s">
        <v>1574</v>
      </c>
      <c r="F39" s="711">
        <v>1</v>
      </c>
      <c r="G39" s="711">
        <v>690</v>
      </c>
      <c r="H39" s="711">
        <v>1</v>
      </c>
      <c r="I39" s="711">
        <v>690</v>
      </c>
      <c r="J39" s="711"/>
      <c r="K39" s="711"/>
      <c r="L39" s="711"/>
      <c r="M39" s="711"/>
      <c r="N39" s="711"/>
      <c r="O39" s="711"/>
      <c r="P39" s="701"/>
      <c r="Q39" s="712"/>
    </row>
    <row r="40" spans="1:17" ht="14.4" customHeight="1" x14ac:dyDescent="0.3">
      <c r="A40" s="695" t="s">
        <v>1607</v>
      </c>
      <c r="B40" s="696" t="s">
        <v>1444</v>
      </c>
      <c r="C40" s="696" t="s">
        <v>1445</v>
      </c>
      <c r="D40" s="696" t="s">
        <v>1446</v>
      </c>
      <c r="E40" s="696" t="s">
        <v>777</v>
      </c>
      <c r="F40" s="711"/>
      <c r="G40" s="711"/>
      <c r="H40" s="711"/>
      <c r="I40" s="711"/>
      <c r="J40" s="711"/>
      <c r="K40" s="711"/>
      <c r="L40" s="711"/>
      <c r="M40" s="711"/>
      <c r="N40" s="711">
        <v>0.5</v>
      </c>
      <c r="O40" s="711">
        <v>989.02</v>
      </c>
      <c r="P40" s="701"/>
      <c r="Q40" s="712">
        <v>1978.04</v>
      </c>
    </row>
    <row r="41" spans="1:17" ht="14.4" customHeight="1" x14ac:dyDescent="0.3">
      <c r="A41" s="695" t="s">
        <v>1607</v>
      </c>
      <c r="B41" s="696" t="s">
        <v>1444</v>
      </c>
      <c r="C41" s="696" t="s">
        <v>1445</v>
      </c>
      <c r="D41" s="696" t="s">
        <v>1450</v>
      </c>
      <c r="E41" s="696" t="s">
        <v>788</v>
      </c>
      <c r="F41" s="711"/>
      <c r="G41" s="711"/>
      <c r="H41" s="711"/>
      <c r="I41" s="711"/>
      <c r="J41" s="711">
        <v>0.2</v>
      </c>
      <c r="K41" s="711">
        <v>216.53</v>
      </c>
      <c r="L41" s="711"/>
      <c r="M41" s="711">
        <v>1082.6499999999999</v>
      </c>
      <c r="N41" s="711">
        <v>1.2</v>
      </c>
      <c r="O41" s="711">
        <v>1310.5900000000001</v>
      </c>
      <c r="P41" s="701"/>
      <c r="Q41" s="712">
        <v>1092.1583333333335</v>
      </c>
    </row>
    <row r="42" spans="1:17" ht="14.4" customHeight="1" x14ac:dyDescent="0.3">
      <c r="A42" s="695" t="s">
        <v>1607</v>
      </c>
      <c r="B42" s="696" t="s">
        <v>1444</v>
      </c>
      <c r="C42" s="696" t="s">
        <v>1445</v>
      </c>
      <c r="D42" s="696" t="s">
        <v>1451</v>
      </c>
      <c r="E42" s="696" t="s">
        <v>788</v>
      </c>
      <c r="F42" s="711">
        <v>1.85</v>
      </c>
      <c r="G42" s="711">
        <v>4005.84</v>
      </c>
      <c r="H42" s="711">
        <v>1</v>
      </c>
      <c r="I42" s="711">
        <v>2165.3189189189188</v>
      </c>
      <c r="J42" s="711">
        <v>6.5000000000000009</v>
      </c>
      <c r="K42" s="711">
        <v>14141.989999999998</v>
      </c>
      <c r="L42" s="711">
        <v>3.5303431989295624</v>
      </c>
      <c r="M42" s="711">
        <v>2175.6907692307686</v>
      </c>
      <c r="N42" s="711">
        <v>5.8000000000000007</v>
      </c>
      <c r="O42" s="711">
        <v>12669.029999999999</v>
      </c>
      <c r="P42" s="701">
        <v>3.1626400455335206</v>
      </c>
      <c r="Q42" s="712">
        <v>2184.315517241379</v>
      </c>
    </row>
    <row r="43" spans="1:17" ht="14.4" customHeight="1" x14ac:dyDescent="0.3">
      <c r="A43" s="695" t="s">
        <v>1607</v>
      </c>
      <c r="B43" s="696" t="s">
        <v>1444</v>
      </c>
      <c r="C43" s="696" t="s">
        <v>1445</v>
      </c>
      <c r="D43" s="696" t="s">
        <v>1452</v>
      </c>
      <c r="E43" s="696" t="s">
        <v>784</v>
      </c>
      <c r="F43" s="711">
        <v>0.1</v>
      </c>
      <c r="G43" s="711">
        <v>93.66</v>
      </c>
      <c r="H43" s="711">
        <v>1</v>
      </c>
      <c r="I43" s="711">
        <v>936.59999999999991</v>
      </c>
      <c r="J43" s="711">
        <v>0.15000000000000002</v>
      </c>
      <c r="K43" s="711">
        <v>141.72</v>
      </c>
      <c r="L43" s="711">
        <v>1.5131326073030109</v>
      </c>
      <c r="M43" s="711">
        <v>944.79999999999984</v>
      </c>
      <c r="N43" s="711">
        <v>0.1</v>
      </c>
      <c r="O43" s="711">
        <v>94.48</v>
      </c>
      <c r="P43" s="701">
        <v>1.0087550715353406</v>
      </c>
      <c r="Q43" s="712">
        <v>944.8</v>
      </c>
    </row>
    <row r="44" spans="1:17" ht="14.4" customHeight="1" x14ac:dyDescent="0.3">
      <c r="A44" s="695" t="s">
        <v>1607</v>
      </c>
      <c r="B44" s="696" t="s">
        <v>1444</v>
      </c>
      <c r="C44" s="696" t="s">
        <v>1456</v>
      </c>
      <c r="D44" s="696" t="s">
        <v>1459</v>
      </c>
      <c r="E44" s="696" t="s">
        <v>1440</v>
      </c>
      <c r="F44" s="711">
        <v>4355</v>
      </c>
      <c r="G44" s="711">
        <v>19848.95</v>
      </c>
      <c r="H44" s="711">
        <v>1</v>
      </c>
      <c r="I44" s="711">
        <v>4.5577382319173365</v>
      </c>
      <c r="J44" s="711">
        <v>4805</v>
      </c>
      <c r="K44" s="711">
        <v>22824.2</v>
      </c>
      <c r="L44" s="711">
        <v>1.1498945788064356</v>
      </c>
      <c r="M44" s="711">
        <v>4.7500936524453694</v>
      </c>
      <c r="N44" s="711">
        <v>3620</v>
      </c>
      <c r="O44" s="711">
        <v>18462</v>
      </c>
      <c r="P44" s="701">
        <v>0.93012476730507154</v>
      </c>
      <c r="Q44" s="712">
        <v>5.0999999999999996</v>
      </c>
    </row>
    <row r="45" spans="1:17" ht="14.4" customHeight="1" x14ac:dyDescent="0.3">
      <c r="A45" s="695" t="s">
        <v>1607</v>
      </c>
      <c r="B45" s="696" t="s">
        <v>1444</v>
      </c>
      <c r="C45" s="696" t="s">
        <v>1456</v>
      </c>
      <c r="D45" s="696" t="s">
        <v>1462</v>
      </c>
      <c r="E45" s="696" t="s">
        <v>1440</v>
      </c>
      <c r="F45" s="711"/>
      <c r="G45" s="711"/>
      <c r="H45" s="711"/>
      <c r="I45" s="711"/>
      <c r="J45" s="711">
        <v>300</v>
      </c>
      <c r="K45" s="711">
        <v>1659</v>
      </c>
      <c r="L45" s="711"/>
      <c r="M45" s="711">
        <v>5.53</v>
      </c>
      <c r="N45" s="711"/>
      <c r="O45" s="711"/>
      <c r="P45" s="701"/>
      <c r="Q45" s="712"/>
    </row>
    <row r="46" spans="1:17" ht="14.4" customHeight="1" x14ac:dyDescent="0.3">
      <c r="A46" s="695" t="s">
        <v>1607</v>
      </c>
      <c r="B46" s="696" t="s">
        <v>1444</v>
      </c>
      <c r="C46" s="696" t="s">
        <v>1456</v>
      </c>
      <c r="D46" s="696" t="s">
        <v>1469</v>
      </c>
      <c r="E46" s="696" t="s">
        <v>1440</v>
      </c>
      <c r="F46" s="711">
        <v>500</v>
      </c>
      <c r="G46" s="711">
        <v>7965</v>
      </c>
      <c r="H46" s="711">
        <v>1</v>
      </c>
      <c r="I46" s="711">
        <v>15.93</v>
      </c>
      <c r="J46" s="711"/>
      <c r="K46" s="711"/>
      <c r="L46" s="711"/>
      <c r="M46" s="711"/>
      <c r="N46" s="711"/>
      <c r="O46" s="711"/>
      <c r="P46" s="701"/>
      <c r="Q46" s="712"/>
    </row>
    <row r="47" spans="1:17" ht="14.4" customHeight="1" x14ac:dyDescent="0.3">
      <c r="A47" s="695" t="s">
        <v>1607</v>
      </c>
      <c r="B47" s="696" t="s">
        <v>1444</v>
      </c>
      <c r="C47" s="696" t="s">
        <v>1456</v>
      </c>
      <c r="D47" s="696" t="s">
        <v>1472</v>
      </c>
      <c r="E47" s="696" t="s">
        <v>1440</v>
      </c>
      <c r="F47" s="711">
        <v>17</v>
      </c>
      <c r="G47" s="711">
        <v>36528.01</v>
      </c>
      <c r="H47" s="711">
        <v>1</v>
      </c>
      <c r="I47" s="711">
        <v>2148.7064705882353</v>
      </c>
      <c r="J47" s="711">
        <v>18</v>
      </c>
      <c r="K47" s="711">
        <v>41090.22</v>
      </c>
      <c r="L47" s="711">
        <v>1.1248962097853126</v>
      </c>
      <c r="M47" s="711">
        <v>2282.79</v>
      </c>
      <c r="N47" s="711">
        <v>13</v>
      </c>
      <c r="O47" s="711">
        <v>28530.699999999997</v>
      </c>
      <c r="P47" s="701">
        <v>0.78106362761070192</v>
      </c>
      <c r="Q47" s="712">
        <v>2194.6692307692306</v>
      </c>
    </row>
    <row r="48" spans="1:17" ht="14.4" customHeight="1" x14ac:dyDescent="0.3">
      <c r="A48" s="695" t="s">
        <v>1607</v>
      </c>
      <c r="B48" s="696" t="s">
        <v>1444</v>
      </c>
      <c r="C48" s="696" t="s">
        <v>1456</v>
      </c>
      <c r="D48" s="696" t="s">
        <v>1474</v>
      </c>
      <c r="E48" s="696" t="s">
        <v>1440</v>
      </c>
      <c r="F48" s="711"/>
      <c r="G48" s="711"/>
      <c r="H48" s="711"/>
      <c r="I48" s="711"/>
      <c r="J48" s="711"/>
      <c r="K48" s="711"/>
      <c r="L48" s="711"/>
      <c r="M48" s="711"/>
      <c r="N48" s="711">
        <v>652</v>
      </c>
      <c r="O48" s="711">
        <v>2125.52</v>
      </c>
      <c r="P48" s="701"/>
      <c r="Q48" s="712">
        <v>3.26</v>
      </c>
    </row>
    <row r="49" spans="1:17" ht="14.4" customHeight="1" x14ac:dyDescent="0.3">
      <c r="A49" s="695" t="s">
        <v>1607</v>
      </c>
      <c r="B49" s="696" t="s">
        <v>1444</v>
      </c>
      <c r="C49" s="696" t="s">
        <v>1456</v>
      </c>
      <c r="D49" s="696" t="s">
        <v>1476</v>
      </c>
      <c r="E49" s="696" t="s">
        <v>1440</v>
      </c>
      <c r="F49" s="711">
        <v>2068</v>
      </c>
      <c r="G49" s="711">
        <v>64824.700000000004</v>
      </c>
      <c r="H49" s="711">
        <v>1</v>
      </c>
      <c r="I49" s="711">
        <v>31.346566731141202</v>
      </c>
      <c r="J49" s="711">
        <v>6483</v>
      </c>
      <c r="K49" s="711">
        <v>214923.96000000002</v>
      </c>
      <c r="L49" s="711">
        <v>3.3154640129456827</v>
      </c>
      <c r="M49" s="711">
        <v>33.151929662193432</v>
      </c>
      <c r="N49" s="711">
        <v>5775</v>
      </c>
      <c r="O49" s="711">
        <v>192307.5</v>
      </c>
      <c r="P49" s="701">
        <v>2.9665775545432527</v>
      </c>
      <c r="Q49" s="712">
        <v>33.299999999999997</v>
      </c>
    </row>
    <row r="50" spans="1:17" ht="14.4" customHeight="1" x14ac:dyDescent="0.3">
      <c r="A50" s="695" t="s">
        <v>1607</v>
      </c>
      <c r="B50" s="696" t="s">
        <v>1444</v>
      </c>
      <c r="C50" s="696" t="s">
        <v>1485</v>
      </c>
      <c r="D50" s="696" t="s">
        <v>1486</v>
      </c>
      <c r="E50" s="696" t="s">
        <v>1487</v>
      </c>
      <c r="F50" s="711"/>
      <c r="G50" s="711"/>
      <c r="H50" s="711"/>
      <c r="I50" s="711"/>
      <c r="J50" s="711"/>
      <c r="K50" s="711"/>
      <c r="L50" s="711"/>
      <c r="M50" s="711"/>
      <c r="N50" s="711">
        <v>13</v>
      </c>
      <c r="O50" s="711">
        <v>11496.16</v>
      </c>
      <c r="P50" s="701"/>
      <c r="Q50" s="712">
        <v>884.31999999999994</v>
      </c>
    </row>
    <row r="51" spans="1:17" ht="14.4" customHeight="1" x14ac:dyDescent="0.3">
      <c r="A51" s="695" t="s">
        <v>1607</v>
      </c>
      <c r="B51" s="696" t="s">
        <v>1444</v>
      </c>
      <c r="C51" s="696" t="s">
        <v>1488</v>
      </c>
      <c r="D51" s="696" t="s">
        <v>1520</v>
      </c>
      <c r="E51" s="696" t="s">
        <v>1521</v>
      </c>
      <c r="F51" s="711">
        <v>17</v>
      </c>
      <c r="G51" s="711">
        <v>11101</v>
      </c>
      <c r="H51" s="711">
        <v>1</v>
      </c>
      <c r="I51" s="711">
        <v>653</v>
      </c>
      <c r="J51" s="711">
        <v>18</v>
      </c>
      <c r="K51" s="711">
        <v>11772</v>
      </c>
      <c r="L51" s="711">
        <v>1.0604450049545087</v>
      </c>
      <c r="M51" s="711">
        <v>654</v>
      </c>
      <c r="N51" s="711">
        <v>13</v>
      </c>
      <c r="O51" s="711">
        <v>8517</v>
      </c>
      <c r="P51" s="701">
        <v>0.76722817764165385</v>
      </c>
      <c r="Q51" s="712">
        <v>655.15384615384619</v>
      </c>
    </row>
    <row r="52" spans="1:17" ht="14.4" customHeight="1" x14ac:dyDescent="0.3">
      <c r="A52" s="695" t="s">
        <v>1607</v>
      </c>
      <c r="B52" s="696" t="s">
        <v>1444</v>
      </c>
      <c r="C52" s="696" t="s">
        <v>1488</v>
      </c>
      <c r="D52" s="696" t="s">
        <v>1526</v>
      </c>
      <c r="E52" s="696" t="s">
        <v>1527</v>
      </c>
      <c r="F52" s="711">
        <v>8</v>
      </c>
      <c r="G52" s="711">
        <v>14008</v>
      </c>
      <c r="H52" s="711">
        <v>1</v>
      </c>
      <c r="I52" s="711">
        <v>1751</v>
      </c>
      <c r="J52" s="711">
        <v>14</v>
      </c>
      <c r="K52" s="711">
        <v>24556</v>
      </c>
      <c r="L52" s="711">
        <v>1.752998286693318</v>
      </c>
      <c r="M52" s="711">
        <v>1754</v>
      </c>
      <c r="N52" s="711">
        <v>8</v>
      </c>
      <c r="O52" s="711">
        <v>14056</v>
      </c>
      <c r="P52" s="701">
        <v>1.0034266133637921</v>
      </c>
      <c r="Q52" s="712">
        <v>1757</v>
      </c>
    </row>
    <row r="53" spans="1:17" ht="14.4" customHeight="1" x14ac:dyDescent="0.3">
      <c r="A53" s="695" t="s">
        <v>1607</v>
      </c>
      <c r="B53" s="696" t="s">
        <v>1444</v>
      </c>
      <c r="C53" s="696" t="s">
        <v>1488</v>
      </c>
      <c r="D53" s="696" t="s">
        <v>1528</v>
      </c>
      <c r="E53" s="696" t="s">
        <v>1529</v>
      </c>
      <c r="F53" s="711"/>
      <c r="G53" s="711"/>
      <c r="H53" s="711"/>
      <c r="I53" s="711"/>
      <c r="J53" s="711">
        <v>2</v>
      </c>
      <c r="K53" s="711">
        <v>820</v>
      </c>
      <c r="L53" s="711"/>
      <c r="M53" s="711">
        <v>410</v>
      </c>
      <c r="N53" s="711"/>
      <c r="O53" s="711"/>
      <c r="P53" s="701"/>
      <c r="Q53" s="712"/>
    </row>
    <row r="54" spans="1:17" ht="14.4" customHeight="1" x14ac:dyDescent="0.3">
      <c r="A54" s="695" t="s">
        <v>1607</v>
      </c>
      <c r="B54" s="696" t="s">
        <v>1444</v>
      </c>
      <c r="C54" s="696" t="s">
        <v>1488</v>
      </c>
      <c r="D54" s="696" t="s">
        <v>1534</v>
      </c>
      <c r="E54" s="696" t="s">
        <v>1535</v>
      </c>
      <c r="F54" s="711"/>
      <c r="G54" s="711"/>
      <c r="H54" s="711"/>
      <c r="I54" s="711"/>
      <c r="J54" s="711">
        <v>15</v>
      </c>
      <c r="K54" s="711">
        <v>214920</v>
      </c>
      <c r="L54" s="711"/>
      <c r="M54" s="711">
        <v>14328</v>
      </c>
      <c r="N54" s="711">
        <v>14</v>
      </c>
      <c r="O54" s="711">
        <v>200648</v>
      </c>
      <c r="P54" s="701"/>
      <c r="Q54" s="712">
        <v>14332</v>
      </c>
    </row>
    <row r="55" spans="1:17" ht="14.4" customHeight="1" x14ac:dyDescent="0.3">
      <c r="A55" s="695" t="s">
        <v>1607</v>
      </c>
      <c r="B55" s="696" t="s">
        <v>1444</v>
      </c>
      <c r="C55" s="696" t="s">
        <v>1488</v>
      </c>
      <c r="D55" s="696" t="s">
        <v>1538</v>
      </c>
      <c r="E55" s="696" t="s">
        <v>1539</v>
      </c>
      <c r="F55" s="711">
        <v>1</v>
      </c>
      <c r="G55" s="711">
        <v>0</v>
      </c>
      <c r="H55" s="711"/>
      <c r="I55" s="711">
        <v>0</v>
      </c>
      <c r="J55" s="711"/>
      <c r="K55" s="711"/>
      <c r="L55" s="711"/>
      <c r="M55" s="711"/>
      <c r="N55" s="711"/>
      <c r="O55" s="711"/>
      <c r="P55" s="701"/>
      <c r="Q55" s="712"/>
    </row>
    <row r="56" spans="1:17" ht="14.4" customHeight="1" x14ac:dyDescent="0.3">
      <c r="A56" s="695" t="s">
        <v>1607</v>
      </c>
      <c r="B56" s="696" t="s">
        <v>1444</v>
      </c>
      <c r="C56" s="696" t="s">
        <v>1488</v>
      </c>
      <c r="D56" s="696" t="s">
        <v>1540</v>
      </c>
      <c r="E56" s="696" t="s">
        <v>1440</v>
      </c>
      <c r="F56" s="711">
        <v>7</v>
      </c>
      <c r="G56" s="711">
        <v>106210</v>
      </c>
      <c r="H56" s="711">
        <v>1</v>
      </c>
      <c r="I56" s="711">
        <v>15172.857142857143</v>
      </c>
      <c r="J56" s="711"/>
      <c r="K56" s="711"/>
      <c r="L56" s="711"/>
      <c r="M56" s="711"/>
      <c r="N56" s="711"/>
      <c r="O56" s="711"/>
      <c r="P56" s="701"/>
      <c r="Q56" s="712"/>
    </row>
    <row r="57" spans="1:17" ht="14.4" customHeight="1" x14ac:dyDescent="0.3">
      <c r="A57" s="695" t="s">
        <v>1607</v>
      </c>
      <c r="B57" s="696" t="s">
        <v>1444</v>
      </c>
      <c r="C57" s="696" t="s">
        <v>1488</v>
      </c>
      <c r="D57" s="696" t="s">
        <v>1545</v>
      </c>
      <c r="E57" s="696" t="s">
        <v>1546</v>
      </c>
      <c r="F57" s="711"/>
      <c r="G57" s="711"/>
      <c r="H57" s="711"/>
      <c r="I57" s="711"/>
      <c r="J57" s="711">
        <v>1</v>
      </c>
      <c r="K57" s="711">
        <v>580</v>
      </c>
      <c r="L57" s="711"/>
      <c r="M57" s="711">
        <v>580</v>
      </c>
      <c r="N57" s="711"/>
      <c r="O57" s="711"/>
      <c r="P57" s="701"/>
      <c r="Q57" s="712"/>
    </row>
    <row r="58" spans="1:17" ht="14.4" customHeight="1" x14ac:dyDescent="0.3">
      <c r="A58" s="695" t="s">
        <v>1607</v>
      </c>
      <c r="B58" s="696" t="s">
        <v>1444</v>
      </c>
      <c r="C58" s="696" t="s">
        <v>1488</v>
      </c>
      <c r="D58" s="696" t="s">
        <v>1551</v>
      </c>
      <c r="E58" s="696" t="s">
        <v>1552</v>
      </c>
      <c r="F58" s="711"/>
      <c r="G58" s="711"/>
      <c r="H58" s="711"/>
      <c r="I58" s="711"/>
      <c r="J58" s="711"/>
      <c r="K58" s="711"/>
      <c r="L58" s="711"/>
      <c r="M58" s="711"/>
      <c r="N58" s="711">
        <v>1</v>
      </c>
      <c r="O58" s="711">
        <v>1292</v>
      </c>
      <c r="P58" s="701"/>
      <c r="Q58" s="712">
        <v>1292</v>
      </c>
    </row>
    <row r="59" spans="1:17" ht="14.4" customHeight="1" x14ac:dyDescent="0.3">
      <c r="A59" s="695" t="s">
        <v>1607</v>
      </c>
      <c r="B59" s="696" t="s">
        <v>1444</v>
      </c>
      <c r="C59" s="696" t="s">
        <v>1488</v>
      </c>
      <c r="D59" s="696" t="s">
        <v>1553</v>
      </c>
      <c r="E59" s="696" t="s">
        <v>1554</v>
      </c>
      <c r="F59" s="711">
        <v>23</v>
      </c>
      <c r="G59" s="711">
        <v>11178</v>
      </c>
      <c r="H59" s="711">
        <v>1</v>
      </c>
      <c r="I59" s="711">
        <v>486</v>
      </c>
      <c r="J59" s="711">
        <v>30</v>
      </c>
      <c r="K59" s="711">
        <v>14610</v>
      </c>
      <c r="L59" s="711">
        <v>1.30703166935051</v>
      </c>
      <c r="M59" s="711">
        <v>487</v>
      </c>
      <c r="N59" s="711">
        <v>22</v>
      </c>
      <c r="O59" s="711">
        <v>10732</v>
      </c>
      <c r="P59" s="701">
        <v>0.96010019681517267</v>
      </c>
      <c r="Q59" s="712">
        <v>487.81818181818181</v>
      </c>
    </row>
    <row r="60" spans="1:17" ht="14.4" customHeight="1" x14ac:dyDescent="0.3">
      <c r="A60" s="695" t="s">
        <v>1607</v>
      </c>
      <c r="B60" s="696" t="s">
        <v>1444</v>
      </c>
      <c r="C60" s="696" t="s">
        <v>1488</v>
      </c>
      <c r="D60" s="696" t="s">
        <v>1555</v>
      </c>
      <c r="E60" s="696" t="s">
        <v>1556</v>
      </c>
      <c r="F60" s="711">
        <v>1</v>
      </c>
      <c r="G60" s="711">
        <v>2236</v>
      </c>
      <c r="H60" s="711">
        <v>1</v>
      </c>
      <c r="I60" s="711">
        <v>2236</v>
      </c>
      <c r="J60" s="711"/>
      <c r="K60" s="711"/>
      <c r="L60" s="711"/>
      <c r="M60" s="711"/>
      <c r="N60" s="711"/>
      <c r="O60" s="711"/>
      <c r="P60" s="701"/>
      <c r="Q60" s="712"/>
    </row>
    <row r="61" spans="1:17" ht="14.4" customHeight="1" x14ac:dyDescent="0.3">
      <c r="A61" s="695" t="s">
        <v>1608</v>
      </c>
      <c r="B61" s="696" t="s">
        <v>1444</v>
      </c>
      <c r="C61" s="696" t="s">
        <v>1445</v>
      </c>
      <c r="D61" s="696" t="s">
        <v>1450</v>
      </c>
      <c r="E61" s="696" t="s">
        <v>788</v>
      </c>
      <c r="F61" s="711"/>
      <c r="G61" s="711"/>
      <c r="H61" s="711"/>
      <c r="I61" s="711"/>
      <c r="J61" s="711">
        <v>1.5999999999999999</v>
      </c>
      <c r="K61" s="711">
        <v>1743.65</v>
      </c>
      <c r="L61" s="711"/>
      <c r="M61" s="711">
        <v>1089.7812500000002</v>
      </c>
      <c r="N61" s="711">
        <v>0.2</v>
      </c>
      <c r="O61" s="711">
        <v>218.43</v>
      </c>
      <c r="P61" s="701"/>
      <c r="Q61" s="712">
        <v>1092.1499999999999</v>
      </c>
    </row>
    <row r="62" spans="1:17" ht="14.4" customHeight="1" x14ac:dyDescent="0.3">
      <c r="A62" s="695" t="s">
        <v>1608</v>
      </c>
      <c r="B62" s="696" t="s">
        <v>1444</v>
      </c>
      <c r="C62" s="696" t="s">
        <v>1445</v>
      </c>
      <c r="D62" s="696" t="s">
        <v>1451</v>
      </c>
      <c r="E62" s="696" t="s">
        <v>788</v>
      </c>
      <c r="F62" s="711">
        <v>12.049999999999999</v>
      </c>
      <c r="G62" s="711">
        <v>26092.12</v>
      </c>
      <c r="H62" s="711">
        <v>1</v>
      </c>
      <c r="I62" s="711">
        <v>2165.3211618257264</v>
      </c>
      <c r="J62" s="711">
        <v>8.3000000000000007</v>
      </c>
      <c r="K62" s="711">
        <v>18085.189999999999</v>
      </c>
      <c r="L62" s="711">
        <v>0.69312842344738568</v>
      </c>
      <c r="M62" s="711">
        <v>2178.938554216867</v>
      </c>
      <c r="N62" s="711">
        <v>9.75</v>
      </c>
      <c r="O62" s="711">
        <v>21297.05</v>
      </c>
      <c r="P62" s="701">
        <v>0.81622535846071531</v>
      </c>
      <c r="Q62" s="712">
        <v>2184.3128205128205</v>
      </c>
    </row>
    <row r="63" spans="1:17" ht="14.4" customHeight="1" x14ac:dyDescent="0.3">
      <c r="A63" s="695" t="s">
        <v>1608</v>
      </c>
      <c r="B63" s="696" t="s">
        <v>1444</v>
      </c>
      <c r="C63" s="696" t="s">
        <v>1445</v>
      </c>
      <c r="D63" s="696" t="s">
        <v>1452</v>
      </c>
      <c r="E63" s="696" t="s">
        <v>784</v>
      </c>
      <c r="F63" s="711">
        <v>0.60000000000000009</v>
      </c>
      <c r="G63" s="711">
        <v>561.96</v>
      </c>
      <c r="H63" s="711">
        <v>1</v>
      </c>
      <c r="I63" s="711">
        <v>936.59999999999991</v>
      </c>
      <c r="J63" s="711">
        <v>0.35000000000000003</v>
      </c>
      <c r="K63" s="711">
        <v>330.68</v>
      </c>
      <c r="L63" s="711">
        <v>0.58844045839561532</v>
      </c>
      <c r="M63" s="711">
        <v>944.8</v>
      </c>
      <c r="N63" s="711">
        <v>0.35000000000000003</v>
      </c>
      <c r="O63" s="711">
        <v>330.68</v>
      </c>
      <c r="P63" s="701">
        <v>0.58844045839561532</v>
      </c>
      <c r="Q63" s="712">
        <v>944.8</v>
      </c>
    </row>
    <row r="64" spans="1:17" ht="14.4" customHeight="1" x14ac:dyDescent="0.3">
      <c r="A64" s="695" t="s">
        <v>1608</v>
      </c>
      <c r="B64" s="696" t="s">
        <v>1444</v>
      </c>
      <c r="C64" s="696" t="s">
        <v>1445</v>
      </c>
      <c r="D64" s="696" t="s">
        <v>1453</v>
      </c>
      <c r="E64" s="696" t="s">
        <v>1454</v>
      </c>
      <c r="F64" s="711"/>
      <c r="G64" s="711"/>
      <c r="H64" s="711"/>
      <c r="I64" s="711"/>
      <c r="J64" s="711"/>
      <c r="K64" s="711"/>
      <c r="L64" s="711"/>
      <c r="M64" s="711"/>
      <c r="N64" s="711">
        <v>0.5</v>
      </c>
      <c r="O64" s="711">
        <v>6200</v>
      </c>
      <c r="P64" s="701"/>
      <c r="Q64" s="712">
        <v>12400</v>
      </c>
    </row>
    <row r="65" spans="1:17" ht="14.4" customHeight="1" x14ac:dyDescent="0.3">
      <c r="A65" s="695" t="s">
        <v>1608</v>
      </c>
      <c r="B65" s="696" t="s">
        <v>1444</v>
      </c>
      <c r="C65" s="696" t="s">
        <v>1456</v>
      </c>
      <c r="D65" s="696" t="s">
        <v>1457</v>
      </c>
      <c r="E65" s="696" t="s">
        <v>1440</v>
      </c>
      <c r="F65" s="711">
        <v>180</v>
      </c>
      <c r="G65" s="711">
        <v>3522.6</v>
      </c>
      <c r="H65" s="711">
        <v>1</v>
      </c>
      <c r="I65" s="711">
        <v>19.57</v>
      </c>
      <c r="J65" s="711"/>
      <c r="K65" s="711"/>
      <c r="L65" s="711"/>
      <c r="M65" s="711"/>
      <c r="N65" s="711">
        <v>190</v>
      </c>
      <c r="O65" s="711">
        <v>3953.9</v>
      </c>
      <c r="P65" s="701">
        <v>1.122437971952535</v>
      </c>
      <c r="Q65" s="712">
        <v>20.81</v>
      </c>
    </row>
    <row r="66" spans="1:17" ht="14.4" customHeight="1" x14ac:dyDescent="0.3">
      <c r="A66" s="695" t="s">
        <v>1608</v>
      </c>
      <c r="B66" s="696" t="s">
        <v>1444</v>
      </c>
      <c r="C66" s="696" t="s">
        <v>1456</v>
      </c>
      <c r="D66" s="696" t="s">
        <v>1458</v>
      </c>
      <c r="E66" s="696" t="s">
        <v>1440</v>
      </c>
      <c r="F66" s="711">
        <v>600</v>
      </c>
      <c r="G66" s="711">
        <v>1104</v>
      </c>
      <c r="H66" s="711">
        <v>1</v>
      </c>
      <c r="I66" s="711">
        <v>1.84</v>
      </c>
      <c r="J66" s="711">
        <v>1000</v>
      </c>
      <c r="K66" s="711">
        <v>1904.4</v>
      </c>
      <c r="L66" s="711">
        <v>1.7250000000000001</v>
      </c>
      <c r="M66" s="711">
        <v>1.9044000000000001</v>
      </c>
      <c r="N66" s="711">
        <v>230</v>
      </c>
      <c r="O66" s="711">
        <v>460</v>
      </c>
      <c r="P66" s="701">
        <v>0.41666666666666669</v>
      </c>
      <c r="Q66" s="712">
        <v>2</v>
      </c>
    </row>
    <row r="67" spans="1:17" ht="14.4" customHeight="1" x14ac:dyDescent="0.3">
      <c r="A67" s="695" t="s">
        <v>1608</v>
      </c>
      <c r="B67" s="696" t="s">
        <v>1444</v>
      </c>
      <c r="C67" s="696" t="s">
        <v>1456</v>
      </c>
      <c r="D67" s="696" t="s">
        <v>1459</v>
      </c>
      <c r="E67" s="696" t="s">
        <v>1440</v>
      </c>
      <c r="F67" s="711">
        <v>10630</v>
      </c>
      <c r="G67" s="711">
        <v>48573.099999999991</v>
      </c>
      <c r="H67" s="711">
        <v>1</v>
      </c>
      <c r="I67" s="711">
        <v>4.5694355597365934</v>
      </c>
      <c r="J67" s="711">
        <v>9135</v>
      </c>
      <c r="K67" s="711">
        <v>43572.6</v>
      </c>
      <c r="L67" s="711">
        <v>0.89705207203163906</v>
      </c>
      <c r="M67" s="711">
        <v>4.7698522167487685</v>
      </c>
      <c r="N67" s="711">
        <v>10925</v>
      </c>
      <c r="O67" s="711">
        <v>55717.5</v>
      </c>
      <c r="P67" s="701">
        <v>1.1470855267627558</v>
      </c>
      <c r="Q67" s="712">
        <v>5.0999999999999996</v>
      </c>
    </row>
    <row r="68" spans="1:17" ht="14.4" customHeight="1" x14ac:dyDescent="0.3">
      <c r="A68" s="695" t="s">
        <v>1608</v>
      </c>
      <c r="B68" s="696" t="s">
        <v>1444</v>
      </c>
      <c r="C68" s="696" t="s">
        <v>1456</v>
      </c>
      <c r="D68" s="696" t="s">
        <v>1461</v>
      </c>
      <c r="E68" s="696" t="s">
        <v>1440</v>
      </c>
      <c r="F68" s="711"/>
      <c r="G68" s="711"/>
      <c r="H68" s="711"/>
      <c r="I68" s="711"/>
      <c r="J68" s="711">
        <v>700</v>
      </c>
      <c r="K68" s="711">
        <v>4004</v>
      </c>
      <c r="L68" s="711"/>
      <c r="M68" s="711">
        <v>5.72</v>
      </c>
      <c r="N68" s="711"/>
      <c r="O68" s="711"/>
      <c r="P68" s="701"/>
      <c r="Q68" s="712"/>
    </row>
    <row r="69" spans="1:17" ht="14.4" customHeight="1" x14ac:dyDescent="0.3">
      <c r="A69" s="695" t="s">
        <v>1608</v>
      </c>
      <c r="B69" s="696" t="s">
        <v>1444</v>
      </c>
      <c r="C69" s="696" t="s">
        <v>1456</v>
      </c>
      <c r="D69" s="696" t="s">
        <v>1462</v>
      </c>
      <c r="E69" s="696" t="s">
        <v>1440</v>
      </c>
      <c r="F69" s="711">
        <v>46000</v>
      </c>
      <c r="G69" s="711">
        <v>246036.5</v>
      </c>
      <c r="H69" s="711">
        <v>1</v>
      </c>
      <c r="I69" s="711">
        <v>5.3486195652173913</v>
      </c>
      <c r="J69" s="711">
        <v>20100</v>
      </c>
      <c r="K69" s="711">
        <v>111480</v>
      </c>
      <c r="L69" s="711">
        <v>0.45310350293554003</v>
      </c>
      <c r="M69" s="711">
        <v>5.5462686567164177</v>
      </c>
      <c r="N69" s="711">
        <v>8229</v>
      </c>
      <c r="O69" s="711">
        <v>45670.950000000004</v>
      </c>
      <c r="P69" s="701">
        <v>0.18562672611584055</v>
      </c>
      <c r="Q69" s="712">
        <v>5.5500000000000007</v>
      </c>
    </row>
    <row r="70" spans="1:17" ht="14.4" customHeight="1" x14ac:dyDescent="0.3">
      <c r="A70" s="695" t="s">
        <v>1608</v>
      </c>
      <c r="B70" s="696" t="s">
        <v>1444</v>
      </c>
      <c r="C70" s="696" t="s">
        <v>1456</v>
      </c>
      <c r="D70" s="696" t="s">
        <v>1463</v>
      </c>
      <c r="E70" s="696" t="s">
        <v>1440</v>
      </c>
      <c r="F70" s="711"/>
      <c r="G70" s="711"/>
      <c r="H70" s="711"/>
      <c r="I70" s="711"/>
      <c r="J70" s="711">
        <v>140</v>
      </c>
      <c r="K70" s="711">
        <v>1044.4000000000001</v>
      </c>
      <c r="L70" s="711"/>
      <c r="M70" s="711">
        <v>7.4600000000000009</v>
      </c>
      <c r="N70" s="711"/>
      <c r="O70" s="711"/>
      <c r="P70" s="701"/>
      <c r="Q70" s="712"/>
    </row>
    <row r="71" spans="1:17" ht="14.4" customHeight="1" x14ac:dyDescent="0.3">
      <c r="A71" s="695" t="s">
        <v>1608</v>
      </c>
      <c r="B71" s="696" t="s">
        <v>1444</v>
      </c>
      <c r="C71" s="696" t="s">
        <v>1456</v>
      </c>
      <c r="D71" s="696" t="s">
        <v>1464</v>
      </c>
      <c r="E71" s="696" t="s">
        <v>1440</v>
      </c>
      <c r="F71" s="711">
        <v>150</v>
      </c>
      <c r="G71" s="711">
        <v>1093.5</v>
      </c>
      <c r="H71" s="711">
        <v>1</v>
      </c>
      <c r="I71" s="711">
        <v>7.29</v>
      </c>
      <c r="J71" s="711">
        <v>250</v>
      </c>
      <c r="K71" s="711">
        <v>1910.1</v>
      </c>
      <c r="L71" s="711">
        <v>1.7467764060356652</v>
      </c>
      <c r="M71" s="711">
        <v>7.6403999999999996</v>
      </c>
      <c r="N71" s="711">
        <v>270</v>
      </c>
      <c r="O71" s="711">
        <v>2130.3000000000002</v>
      </c>
      <c r="P71" s="701">
        <v>1.9481481481481484</v>
      </c>
      <c r="Q71" s="712">
        <v>7.8900000000000006</v>
      </c>
    </row>
    <row r="72" spans="1:17" ht="14.4" customHeight="1" x14ac:dyDescent="0.3">
      <c r="A72" s="695" t="s">
        <v>1608</v>
      </c>
      <c r="B72" s="696" t="s">
        <v>1444</v>
      </c>
      <c r="C72" s="696" t="s">
        <v>1456</v>
      </c>
      <c r="D72" s="696" t="s">
        <v>1465</v>
      </c>
      <c r="E72" s="696" t="s">
        <v>1440</v>
      </c>
      <c r="F72" s="711">
        <v>480</v>
      </c>
      <c r="G72" s="711">
        <v>4118.1000000000004</v>
      </c>
      <c r="H72" s="711">
        <v>1</v>
      </c>
      <c r="I72" s="711">
        <v>8.5793750000000006</v>
      </c>
      <c r="J72" s="711">
        <v>140</v>
      </c>
      <c r="K72" s="711">
        <v>1229.2</v>
      </c>
      <c r="L72" s="711">
        <v>0.2984871664116947</v>
      </c>
      <c r="M72" s="711">
        <v>8.7800000000000011</v>
      </c>
      <c r="N72" s="711"/>
      <c r="O72" s="711"/>
      <c r="P72" s="701"/>
      <c r="Q72" s="712"/>
    </row>
    <row r="73" spans="1:17" ht="14.4" customHeight="1" x14ac:dyDescent="0.3">
      <c r="A73" s="695" t="s">
        <v>1608</v>
      </c>
      <c r="B73" s="696" t="s">
        <v>1444</v>
      </c>
      <c r="C73" s="696" t="s">
        <v>1456</v>
      </c>
      <c r="D73" s="696" t="s">
        <v>1469</v>
      </c>
      <c r="E73" s="696" t="s">
        <v>1440</v>
      </c>
      <c r="F73" s="711">
        <v>1065</v>
      </c>
      <c r="G73" s="711">
        <v>16965.449999999997</v>
      </c>
      <c r="H73" s="711">
        <v>1</v>
      </c>
      <c r="I73" s="711">
        <v>15.929999999999998</v>
      </c>
      <c r="J73" s="711">
        <v>528</v>
      </c>
      <c r="K73" s="711">
        <v>9213.6</v>
      </c>
      <c r="L73" s="711">
        <v>0.543080201232505</v>
      </c>
      <c r="M73" s="711">
        <v>17.45</v>
      </c>
      <c r="N73" s="711">
        <v>3106</v>
      </c>
      <c r="O73" s="711">
        <v>59386.720000000001</v>
      </c>
      <c r="P73" s="701">
        <v>3.5004506217047004</v>
      </c>
      <c r="Q73" s="712">
        <v>19.12</v>
      </c>
    </row>
    <row r="74" spans="1:17" ht="14.4" customHeight="1" x14ac:dyDescent="0.3">
      <c r="A74" s="695" t="s">
        <v>1608</v>
      </c>
      <c r="B74" s="696" t="s">
        <v>1444</v>
      </c>
      <c r="C74" s="696" t="s">
        <v>1456</v>
      </c>
      <c r="D74" s="696" t="s">
        <v>1472</v>
      </c>
      <c r="E74" s="696" t="s">
        <v>1440</v>
      </c>
      <c r="F74" s="711">
        <v>27</v>
      </c>
      <c r="G74" s="711">
        <v>58033.23000000001</v>
      </c>
      <c r="H74" s="711">
        <v>1</v>
      </c>
      <c r="I74" s="711">
        <v>2149.3788888888894</v>
      </c>
      <c r="J74" s="711">
        <v>23</v>
      </c>
      <c r="K74" s="711">
        <v>52587.97</v>
      </c>
      <c r="L74" s="711">
        <v>0.90616996503554936</v>
      </c>
      <c r="M74" s="711">
        <v>2286.4334782608698</v>
      </c>
      <c r="N74" s="711">
        <v>25</v>
      </c>
      <c r="O74" s="711">
        <v>54862.509999999995</v>
      </c>
      <c r="P74" s="701">
        <v>0.94536371661546303</v>
      </c>
      <c r="Q74" s="712">
        <v>2194.5003999999999</v>
      </c>
    </row>
    <row r="75" spans="1:17" ht="14.4" customHeight="1" x14ac:dyDescent="0.3">
      <c r="A75" s="695" t="s">
        <v>1608</v>
      </c>
      <c r="B75" s="696" t="s">
        <v>1444</v>
      </c>
      <c r="C75" s="696" t="s">
        <v>1456</v>
      </c>
      <c r="D75" s="696" t="s">
        <v>1473</v>
      </c>
      <c r="E75" s="696" t="s">
        <v>1440</v>
      </c>
      <c r="F75" s="711">
        <v>277</v>
      </c>
      <c r="G75" s="711">
        <v>49386.33</v>
      </c>
      <c r="H75" s="711">
        <v>1</v>
      </c>
      <c r="I75" s="711">
        <v>178.29000000000002</v>
      </c>
      <c r="J75" s="711"/>
      <c r="K75" s="711"/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1608</v>
      </c>
      <c r="B76" s="696" t="s">
        <v>1444</v>
      </c>
      <c r="C76" s="696" t="s">
        <v>1456</v>
      </c>
      <c r="D76" s="696" t="s">
        <v>1474</v>
      </c>
      <c r="E76" s="696" t="s">
        <v>1440</v>
      </c>
      <c r="F76" s="711">
        <v>7967</v>
      </c>
      <c r="G76" s="711">
        <v>23694.68</v>
      </c>
      <c r="H76" s="711">
        <v>1</v>
      </c>
      <c r="I76" s="711">
        <v>2.9741031755993474</v>
      </c>
      <c r="J76" s="711">
        <v>3169</v>
      </c>
      <c r="K76" s="711">
        <v>9825.1299999999992</v>
      </c>
      <c r="L76" s="711">
        <v>0.41465552605057332</v>
      </c>
      <c r="M76" s="711">
        <v>3.100388135058378</v>
      </c>
      <c r="N76" s="711">
        <v>8379</v>
      </c>
      <c r="O76" s="711">
        <v>27315.54</v>
      </c>
      <c r="P76" s="701">
        <v>1.152813205327103</v>
      </c>
      <c r="Q76" s="712">
        <v>3.2600000000000002</v>
      </c>
    </row>
    <row r="77" spans="1:17" ht="14.4" customHeight="1" x14ac:dyDescent="0.3">
      <c r="A77" s="695" t="s">
        <v>1608</v>
      </c>
      <c r="B77" s="696" t="s">
        <v>1444</v>
      </c>
      <c r="C77" s="696" t="s">
        <v>1456</v>
      </c>
      <c r="D77" s="696" t="s">
        <v>1476</v>
      </c>
      <c r="E77" s="696" t="s">
        <v>1440</v>
      </c>
      <c r="F77" s="711">
        <v>10665</v>
      </c>
      <c r="G77" s="711">
        <v>337155.9</v>
      </c>
      <c r="H77" s="711">
        <v>1</v>
      </c>
      <c r="I77" s="711">
        <v>31.613305203938118</v>
      </c>
      <c r="J77" s="711">
        <v>8263</v>
      </c>
      <c r="K77" s="711">
        <v>273613.96000000002</v>
      </c>
      <c r="L77" s="711">
        <v>0.8115354350910069</v>
      </c>
      <c r="M77" s="711">
        <v>33.113150187583202</v>
      </c>
      <c r="N77" s="711">
        <v>9077</v>
      </c>
      <c r="O77" s="711">
        <v>302264.10000000003</v>
      </c>
      <c r="P77" s="701">
        <v>0.89651137648785029</v>
      </c>
      <c r="Q77" s="712">
        <v>33.300000000000004</v>
      </c>
    </row>
    <row r="78" spans="1:17" ht="14.4" customHeight="1" x14ac:dyDescent="0.3">
      <c r="A78" s="695" t="s">
        <v>1608</v>
      </c>
      <c r="B78" s="696" t="s">
        <v>1444</v>
      </c>
      <c r="C78" s="696" t="s">
        <v>1485</v>
      </c>
      <c r="D78" s="696" t="s">
        <v>1486</v>
      </c>
      <c r="E78" s="696" t="s">
        <v>1487</v>
      </c>
      <c r="F78" s="711">
        <v>1</v>
      </c>
      <c r="G78" s="711">
        <v>884.32</v>
      </c>
      <c r="H78" s="711">
        <v>1</v>
      </c>
      <c r="I78" s="711">
        <v>884.32</v>
      </c>
      <c r="J78" s="711"/>
      <c r="K78" s="711"/>
      <c r="L78" s="711"/>
      <c r="M78" s="711"/>
      <c r="N78" s="711">
        <v>14</v>
      </c>
      <c r="O78" s="711">
        <v>12380.48</v>
      </c>
      <c r="P78" s="701">
        <v>13.999999999999998</v>
      </c>
      <c r="Q78" s="712">
        <v>884.31999999999994</v>
      </c>
    </row>
    <row r="79" spans="1:17" ht="14.4" customHeight="1" x14ac:dyDescent="0.3">
      <c r="A79" s="695" t="s">
        <v>1608</v>
      </c>
      <c r="B79" s="696" t="s">
        <v>1444</v>
      </c>
      <c r="C79" s="696" t="s">
        <v>1488</v>
      </c>
      <c r="D79" s="696" t="s">
        <v>1489</v>
      </c>
      <c r="E79" s="696" t="s">
        <v>1490</v>
      </c>
      <c r="F79" s="711">
        <v>3</v>
      </c>
      <c r="G79" s="711">
        <v>102</v>
      </c>
      <c r="H79" s="711">
        <v>1</v>
      </c>
      <c r="I79" s="711">
        <v>34</v>
      </c>
      <c r="J79" s="711"/>
      <c r="K79" s="711"/>
      <c r="L79" s="711"/>
      <c r="M79" s="711"/>
      <c r="N79" s="711"/>
      <c r="O79" s="711"/>
      <c r="P79" s="701"/>
      <c r="Q79" s="712"/>
    </row>
    <row r="80" spans="1:17" ht="14.4" customHeight="1" x14ac:dyDescent="0.3">
      <c r="A80" s="695" t="s">
        <v>1608</v>
      </c>
      <c r="B80" s="696" t="s">
        <v>1444</v>
      </c>
      <c r="C80" s="696" t="s">
        <v>1488</v>
      </c>
      <c r="D80" s="696" t="s">
        <v>1491</v>
      </c>
      <c r="E80" s="696" t="s">
        <v>1492</v>
      </c>
      <c r="F80" s="711">
        <v>5</v>
      </c>
      <c r="G80" s="711">
        <v>2095</v>
      </c>
      <c r="H80" s="711">
        <v>1</v>
      </c>
      <c r="I80" s="711">
        <v>419</v>
      </c>
      <c r="J80" s="711">
        <v>1</v>
      </c>
      <c r="K80" s="711">
        <v>420</v>
      </c>
      <c r="L80" s="711">
        <v>0.20047732696897375</v>
      </c>
      <c r="M80" s="711">
        <v>420</v>
      </c>
      <c r="N80" s="711"/>
      <c r="O80" s="711"/>
      <c r="P80" s="701"/>
      <c r="Q80" s="712"/>
    </row>
    <row r="81" spans="1:17" ht="14.4" customHeight="1" x14ac:dyDescent="0.3">
      <c r="A81" s="695" t="s">
        <v>1608</v>
      </c>
      <c r="B81" s="696" t="s">
        <v>1444</v>
      </c>
      <c r="C81" s="696" t="s">
        <v>1488</v>
      </c>
      <c r="D81" s="696" t="s">
        <v>1495</v>
      </c>
      <c r="E81" s="696" t="s">
        <v>1496</v>
      </c>
      <c r="F81" s="711">
        <v>1</v>
      </c>
      <c r="G81" s="711">
        <v>300</v>
      </c>
      <c r="H81" s="711">
        <v>1</v>
      </c>
      <c r="I81" s="711">
        <v>300</v>
      </c>
      <c r="J81" s="711"/>
      <c r="K81" s="711"/>
      <c r="L81" s="711"/>
      <c r="M81" s="711"/>
      <c r="N81" s="711">
        <v>1</v>
      </c>
      <c r="O81" s="711">
        <v>302</v>
      </c>
      <c r="P81" s="701">
        <v>1.0066666666666666</v>
      </c>
      <c r="Q81" s="712">
        <v>302</v>
      </c>
    </row>
    <row r="82" spans="1:17" ht="14.4" customHeight="1" x14ac:dyDescent="0.3">
      <c r="A82" s="695" t="s">
        <v>1608</v>
      </c>
      <c r="B82" s="696" t="s">
        <v>1444</v>
      </c>
      <c r="C82" s="696" t="s">
        <v>1488</v>
      </c>
      <c r="D82" s="696" t="s">
        <v>1502</v>
      </c>
      <c r="E82" s="696" t="s">
        <v>1503</v>
      </c>
      <c r="F82" s="711">
        <v>6</v>
      </c>
      <c r="G82" s="711">
        <v>11766</v>
      </c>
      <c r="H82" s="711">
        <v>1</v>
      </c>
      <c r="I82" s="711">
        <v>1961</v>
      </c>
      <c r="J82" s="711">
        <v>3</v>
      </c>
      <c r="K82" s="711">
        <v>5895</v>
      </c>
      <c r="L82" s="711">
        <v>0.50101988781234064</v>
      </c>
      <c r="M82" s="711">
        <v>1965</v>
      </c>
      <c r="N82" s="711">
        <v>1</v>
      </c>
      <c r="O82" s="711">
        <v>1965</v>
      </c>
      <c r="P82" s="701">
        <v>0.16700662927078022</v>
      </c>
      <c r="Q82" s="712">
        <v>1965</v>
      </c>
    </row>
    <row r="83" spans="1:17" ht="14.4" customHeight="1" x14ac:dyDescent="0.3">
      <c r="A83" s="695" t="s">
        <v>1608</v>
      </c>
      <c r="B83" s="696" t="s">
        <v>1444</v>
      </c>
      <c r="C83" s="696" t="s">
        <v>1488</v>
      </c>
      <c r="D83" s="696" t="s">
        <v>1504</v>
      </c>
      <c r="E83" s="696" t="s">
        <v>1505</v>
      </c>
      <c r="F83" s="711"/>
      <c r="G83" s="711"/>
      <c r="H83" s="711"/>
      <c r="I83" s="711"/>
      <c r="J83" s="711"/>
      <c r="K83" s="711"/>
      <c r="L83" s="711"/>
      <c r="M83" s="711"/>
      <c r="N83" s="711">
        <v>1</v>
      </c>
      <c r="O83" s="711">
        <v>2990</v>
      </c>
      <c r="P83" s="701"/>
      <c r="Q83" s="712">
        <v>2990</v>
      </c>
    </row>
    <row r="84" spans="1:17" ht="14.4" customHeight="1" x14ac:dyDescent="0.3">
      <c r="A84" s="695" t="s">
        <v>1608</v>
      </c>
      <c r="B84" s="696" t="s">
        <v>1444</v>
      </c>
      <c r="C84" s="696" t="s">
        <v>1488</v>
      </c>
      <c r="D84" s="696" t="s">
        <v>1506</v>
      </c>
      <c r="E84" s="696" t="s">
        <v>1507</v>
      </c>
      <c r="F84" s="711">
        <v>3</v>
      </c>
      <c r="G84" s="711">
        <v>1914</v>
      </c>
      <c r="H84" s="711">
        <v>1</v>
      </c>
      <c r="I84" s="711">
        <v>638</v>
      </c>
      <c r="J84" s="711">
        <v>6</v>
      </c>
      <c r="K84" s="711">
        <v>3834</v>
      </c>
      <c r="L84" s="711">
        <v>2.0031347962382444</v>
      </c>
      <c r="M84" s="711">
        <v>639</v>
      </c>
      <c r="N84" s="711">
        <v>2</v>
      </c>
      <c r="O84" s="711">
        <v>1281</v>
      </c>
      <c r="P84" s="701">
        <v>0.66927899686520376</v>
      </c>
      <c r="Q84" s="712">
        <v>640.5</v>
      </c>
    </row>
    <row r="85" spans="1:17" ht="14.4" customHeight="1" x14ac:dyDescent="0.3">
      <c r="A85" s="695" t="s">
        <v>1608</v>
      </c>
      <c r="B85" s="696" t="s">
        <v>1444</v>
      </c>
      <c r="C85" s="696" t="s">
        <v>1488</v>
      </c>
      <c r="D85" s="696" t="s">
        <v>1510</v>
      </c>
      <c r="E85" s="696" t="s">
        <v>1511</v>
      </c>
      <c r="F85" s="711"/>
      <c r="G85" s="711"/>
      <c r="H85" s="711"/>
      <c r="I85" s="711"/>
      <c r="J85" s="711">
        <v>1</v>
      </c>
      <c r="K85" s="711">
        <v>1383</v>
      </c>
      <c r="L85" s="711"/>
      <c r="M85" s="711">
        <v>1383</v>
      </c>
      <c r="N85" s="711"/>
      <c r="O85" s="711"/>
      <c r="P85" s="701"/>
      <c r="Q85" s="712"/>
    </row>
    <row r="86" spans="1:17" ht="14.4" customHeight="1" x14ac:dyDescent="0.3">
      <c r="A86" s="695" t="s">
        <v>1608</v>
      </c>
      <c r="B86" s="696" t="s">
        <v>1444</v>
      </c>
      <c r="C86" s="696" t="s">
        <v>1488</v>
      </c>
      <c r="D86" s="696" t="s">
        <v>1512</v>
      </c>
      <c r="E86" s="696" t="s">
        <v>1513</v>
      </c>
      <c r="F86" s="711">
        <v>3</v>
      </c>
      <c r="G86" s="711">
        <v>5508</v>
      </c>
      <c r="H86" s="711">
        <v>1</v>
      </c>
      <c r="I86" s="711">
        <v>1836</v>
      </c>
      <c r="J86" s="711">
        <v>1</v>
      </c>
      <c r="K86" s="711">
        <v>1840</v>
      </c>
      <c r="L86" s="711">
        <v>0.33405954974582425</v>
      </c>
      <c r="M86" s="711">
        <v>1840</v>
      </c>
      <c r="N86" s="711">
        <v>1</v>
      </c>
      <c r="O86" s="711">
        <v>1840</v>
      </c>
      <c r="P86" s="701">
        <v>0.33405954974582425</v>
      </c>
      <c r="Q86" s="712">
        <v>1840</v>
      </c>
    </row>
    <row r="87" spans="1:17" ht="14.4" customHeight="1" x14ac:dyDescent="0.3">
      <c r="A87" s="695" t="s">
        <v>1608</v>
      </c>
      <c r="B87" s="696" t="s">
        <v>1444</v>
      </c>
      <c r="C87" s="696" t="s">
        <v>1488</v>
      </c>
      <c r="D87" s="696" t="s">
        <v>1516</v>
      </c>
      <c r="E87" s="696" t="s">
        <v>1517</v>
      </c>
      <c r="F87" s="711">
        <v>1</v>
      </c>
      <c r="G87" s="711">
        <v>1166</v>
      </c>
      <c r="H87" s="711">
        <v>1</v>
      </c>
      <c r="I87" s="711">
        <v>1166</v>
      </c>
      <c r="J87" s="711"/>
      <c r="K87" s="711"/>
      <c r="L87" s="711"/>
      <c r="M87" s="711"/>
      <c r="N87" s="711">
        <v>4</v>
      </c>
      <c r="O87" s="711">
        <v>4688</v>
      </c>
      <c r="P87" s="701">
        <v>4.0205831903945111</v>
      </c>
      <c r="Q87" s="712">
        <v>1172</v>
      </c>
    </row>
    <row r="88" spans="1:17" ht="14.4" customHeight="1" x14ac:dyDescent="0.3">
      <c r="A88" s="695" t="s">
        <v>1608</v>
      </c>
      <c r="B88" s="696" t="s">
        <v>1444</v>
      </c>
      <c r="C88" s="696" t="s">
        <v>1488</v>
      </c>
      <c r="D88" s="696" t="s">
        <v>1518</v>
      </c>
      <c r="E88" s="696" t="s">
        <v>1519</v>
      </c>
      <c r="F88" s="711"/>
      <c r="G88" s="711"/>
      <c r="H88" s="711"/>
      <c r="I88" s="711"/>
      <c r="J88" s="711">
        <v>1</v>
      </c>
      <c r="K88" s="711">
        <v>1553</v>
      </c>
      <c r="L88" s="711"/>
      <c r="M88" s="711">
        <v>1553</v>
      </c>
      <c r="N88" s="711"/>
      <c r="O88" s="711"/>
      <c r="P88" s="701"/>
      <c r="Q88" s="712"/>
    </row>
    <row r="89" spans="1:17" ht="14.4" customHeight="1" x14ac:dyDescent="0.3">
      <c r="A89" s="695" t="s">
        <v>1608</v>
      </c>
      <c r="B89" s="696" t="s">
        <v>1444</v>
      </c>
      <c r="C89" s="696" t="s">
        <v>1488</v>
      </c>
      <c r="D89" s="696" t="s">
        <v>1520</v>
      </c>
      <c r="E89" s="696" t="s">
        <v>1521</v>
      </c>
      <c r="F89" s="711">
        <v>27</v>
      </c>
      <c r="G89" s="711">
        <v>17631</v>
      </c>
      <c r="H89" s="711">
        <v>1</v>
      </c>
      <c r="I89" s="711">
        <v>653</v>
      </c>
      <c r="J89" s="711">
        <v>23</v>
      </c>
      <c r="K89" s="711">
        <v>15042</v>
      </c>
      <c r="L89" s="711">
        <v>0.85315637229879193</v>
      </c>
      <c r="M89" s="711">
        <v>654</v>
      </c>
      <c r="N89" s="711">
        <v>24</v>
      </c>
      <c r="O89" s="711">
        <v>15732</v>
      </c>
      <c r="P89" s="701">
        <v>0.89229198570699342</v>
      </c>
      <c r="Q89" s="712">
        <v>655.5</v>
      </c>
    </row>
    <row r="90" spans="1:17" ht="14.4" customHeight="1" x14ac:dyDescent="0.3">
      <c r="A90" s="695" t="s">
        <v>1608</v>
      </c>
      <c r="B90" s="696" t="s">
        <v>1444</v>
      </c>
      <c r="C90" s="696" t="s">
        <v>1488</v>
      </c>
      <c r="D90" s="696" t="s">
        <v>1526</v>
      </c>
      <c r="E90" s="696" t="s">
        <v>1527</v>
      </c>
      <c r="F90" s="711">
        <v>133</v>
      </c>
      <c r="G90" s="711">
        <v>232883</v>
      </c>
      <c r="H90" s="711">
        <v>1</v>
      </c>
      <c r="I90" s="711">
        <v>1751</v>
      </c>
      <c r="J90" s="711">
        <v>80</v>
      </c>
      <c r="K90" s="711">
        <v>140320</v>
      </c>
      <c r="L90" s="711">
        <v>0.60253431980865924</v>
      </c>
      <c r="M90" s="711">
        <v>1754</v>
      </c>
      <c r="N90" s="711">
        <v>82</v>
      </c>
      <c r="O90" s="711">
        <v>144050</v>
      </c>
      <c r="P90" s="701">
        <v>0.61855094618327655</v>
      </c>
      <c r="Q90" s="712">
        <v>1756.7073170731708</v>
      </c>
    </row>
    <row r="91" spans="1:17" ht="14.4" customHeight="1" x14ac:dyDescent="0.3">
      <c r="A91" s="695" t="s">
        <v>1608</v>
      </c>
      <c r="B91" s="696" t="s">
        <v>1444</v>
      </c>
      <c r="C91" s="696" t="s">
        <v>1488</v>
      </c>
      <c r="D91" s="696" t="s">
        <v>1528</v>
      </c>
      <c r="E91" s="696" t="s">
        <v>1529</v>
      </c>
      <c r="F91" s="711">
        <v>23</v>
      </c>
      <c r="G91" s="711">
        <v>9407</v>
      </c>
      <c r="H91" s="711">
        <v>1</v>
      </c>
      <c r="I91" s="711">
        <v>409</v>
      </c>
      <c r="J91" s="711">
        <v>12</v>
      </c>
      <c r="K91" s="711">
        <v>4920</v>
      </c>
      <c r="L91" s="711">
        <v>0.52301477623046666</v>
      </c>
      <c r="M91" s="711">
        <v>410</v>
      </c>
      <c r="N91" s="711">
        <v>10</v>
      </c>
      <c r="O91" s="711">
        <v>4108</v>
      </c>
      <c r="P91" s="701">
        <v>0.43669607738917826</v>
      </c>
      <c r="Q91" s="712">
        <v>410.8</v>
      </c>
    </row>
    <row r="92" spans="1:17" ht="14.4" customHeight="1" x14ac:dyDescent="0.3">
      <c r="A92" s="695" t="s">
        <v>1608</v>
      </c>
      <c r="B92" s="696" t="s">
        <v>1444</v>
      </c>
      <c r="C92" s="696" t="s">
        <v>1488</v>
      </c>
      <c r="D92" s="696" t="s">
        <v>1534</v>
      </c>
      <c r="E92" s="696" t="s">
        <v>1535</v>
      </c>
      <c r="F92" s="711"/>
      <c r="G92" s="711"/>
      <c r="H92" s="711"/>
      <c r="I92" s="711"/>
      <c r="J92" s="711">
        <v>20</v>
      </c>
      <c r="K92" s="711">
        <v>286560</v>
      </c>
      <c r="L92" s="711"/>
      <c r="M92" s="711">
        <v>14328</v>
      </c>
      <c r="N92" s="711">
        <v>21</v>
      </c>
      <c r="O92" s="711">
        <v>300912</v>
      </c>
      <c r="P92" s="701"/>
      <c r="Q92" s="712">
        <v>14329.142857142857</v>
      </c>
    </row>
    <row r="93" spans="1:17" ht="14.4" customHeight="1" x14ac:dyDescent="0.3">
      <c r="A93" s="695" t="s">
        <v>1608</v>
      </c>
      <c r="B93" s="696" t="s">
        <v>1444</v>
      </c>
      <c r="C93" s="696" t="s">
        <v>1488</v>
      </c>
      <c r="D93" s="696" t="s">
        <v>1540</v>
      </c>
      <c r="E93" s="696" t="s">
        <v>1440</v>
      </c>
      <c r="F93" s="711">
        <v>33</v>
      </c>
      <c r="G93" s="711">
        <v>486158</v>
      </c>
      <c r="H93" s="711">
        <v>1</v>
      </c>
      <c r="I93" s="711">
        <v>14732.060606060606</v>
      </c>
      <c r="J93" s="711"/>
      <c r="K93" s="711"/>
      <c r="L93" s="711"/>
      <c r="M93" s="711"/>
      <c r="N93" s="711"/>
      <c r="O93" s="711"/>
      <c r="P93" s="701"/>
      <c r="Q93" s="712"/>
    </row>
    <row r="94" spans="1:17" ht="14.4" customHeight="1" x14ac:dyDescent="0.3">
      <c r="A94" s="695" t="s">
        <v>1608</v>
      </c>
      <c r="B94" s="696" t="s">
        <v>1444</v>
      </c>
      <c r="C94" s="696" t="s">
        <v>1488</v>
      </c>
      <c r="D94" s="696" t="s">
        <v>1545</v>
      </c>
      <c r="E94" s="696" t="s">
        <v>1546</v>
      </c>
      <c r="F94" s="711">
        <v>6</v>
      </c>
      <c r="G94" s="711">
        <v>3468</v>
      </c>
      <c r="H94" s="711">
        <v>1</v>
      </c>
      <c r="I94" s="711">
        <v>578</v>
      </c>
      <c r="J94" s="711">
        <v>4</v>
      </c>
      <c r="K94" s="711">
        <v>2320</v>
      </c>
      <c r="L94" s="711">
        <v>0.66897347174163779</v>
      </c>
      <c r="M94" s="711">
        <v>580</v>
      </c>
      <c r="N94" s="711">
        <v>3</v>
      </c>
      <c r="O94" s="711">
        <v>1744</v>
      </c>
      <c r="P94" s="701">
        <v>0.50288350634371393</v>
      </c>
      <c r="Q94" s="712">
        <v>581.33333333333337</v>
      </c>
    </row>
    <row r="95" spans="1:17" ht="14.4" customHeight="1" x14ac:dyDescent="0.3">
      <c r="A95" s="695" t="s">
        <v>1608</v>
      </c>
      <c r="B95" s="696" t="s">
        <v>1444</v>
      </c>
      <c r="C95" s="696" t="s">
        <v>1488</v>
      </c>
      <c r="D95" s="696" t="s">
        <v>1549</v>
      </c>
      <c r="E95" s="696" t="s">
        <v>1550</v>
      </c>
      <c r="F95" s="711"/>
      <c r="G95" s="711"/>
      <c r="H95" s="711"/>
      <c r="I95" s="711"/>
      <c r="J95" s="711">
        <v>4</v>
      </c>
      <c r="K95" s="711">
        <v>1672</v>
      </c>
      <c r="L95" s="711"/>
      <c r="M95" s="711">
        <v>418</v>
      </c>
      <c r="N95" s="711">
        <v>1</v>
      </c>
      <c r="O95" s="711">
        <v>420</v>
      </c>
      <c r="P95" s="701"/>
      <c r="Q95" s="712">
        <v>420</v>
      </c>
    </row>
    <row r="96" spans="1:17" ht="14.4" customHeight="1" x14ac:dyDescent="0.3">
      <c r="A96" s="695" t="s">
        <v>1608</v>
      </c>
      <c r="B96" s="696" t="s">
        <v>1444</v>
      </c>
      <c r="C96" s="696" t="s">
        <v>1488</v>
      </c>
      <c r="D96" s="696" t="s">
        <v>1551</v>
      </c>
      <c r="E96" s="696" t="s">
        <v>1552</v>
      </c>
      <c r="F96" s="711">
        <v>12</v>
      </c>
      <c r="G96" s="711">
        <v>15396</v>
      </c>
      <c r="H96" s="711">
        <v>1</v>
      </c>
      <c r="I96" s="711">
        <v>1283</v>
      </c>
      <c r="J96" s="711">
        <v>5</v>
      </c>
      <c r="K96" s="711">
        <v>6430</v>
      </c>
      <c r="L96" s="711">
        <v>0.41764094570018184</v>
      </c>
      <c r="M96" s="711">
        <v>1286</v>
      </c>
      <c r="N96" s="711">
        <v>12</v>
      </c>
      <c r="O96" s="711">
        <v>15462</v>
      </c>
      <c r="P96" s="701">
        <v>1.0042868277474668</v>
      </c>
      <c r="Q96" s="712">
        <v>1288.5</v>
      </c>
    </row>
    <row r="97" spans="1:17" ht="14.4" customHeight="1" x14ac:dyDescent="0.3">
      <c r="A97" s="695" t="s">
        <v>1608</v>
      </c>
      <c r="B97" s="696" t="s">
        <v>1444</v>
      </c>
      <c r="C97" s="696" t="s">
        <v>1488</v>
      </c>
      <c r="D97" s="696" t="s">
        <v>1553</v>
      </c>
      <c r="E97" s="696" t="s">
        <v>1554</v>
      </c>
      <c r="F97" s="711">
        <v>57</v>
      </c>
      <c r="G97" s="711">
        <v>27702</v>
      </c>
      <c r="H97" s="711">
        <v>1</v>
      </c>
      <c r="I97" s="711">
        <v>486</v>
      </c>
      <c r="J97" s="711">
        <v>54</v>
      </c>
      <c r="K97" s="711">
        <v>26298</v>
      </c>
      <c r="L97" s="711">
        <v>0.949317738791423</v>
      </c>
      <c r="M97" s="711">
        <v>487</v>
      </c>
      <c r="N97" s="711">
        <v>64</v>
      </c>
      <c r="O97" s="711">
        <v>31228</v>
      </c>
      <c r="P97" s="701">
        <v>1.127283228647751</v>
      </c>
      <c r="Q97" s="712">
        <v>487.9375</v>
      </c>
    </row>
    <row r="98" spans="1:17" ht="14.4" customHeight="1" x14ac:dyDescent="0.3">
      <c r="A98" s="695" t="s">
        <v>1608</v>
      </c>
      <c r="B98" s="696" t="s">
        <v>1444</v>
      </c>
      <c r="C98" s="696" t="s">
        <v>1488</v>
      </c>
      <c r="D98" s="696" t="s">
        <v>1555</v>
      </c>
      <c r="E98" s="696" t="s">
        <v>1556</v>
      </c>
      <c r="F98" s="711">
        <v>2</v>
      </c>
      <c r="G98" s="711">
        <v>4472</v>
      </c>
      <c r="H98" s="711">
        <v>1</v>
      </c>
      <c r="I98" s="711">
        <v>2236</v>
      </c>
      <c r="J98" s="711">
        <v>1</v>
      </c>
      <c r="K98" s="711">
        <v>2242</v>
      </c>
      <c r="L98" s="711">
        <v>0.50134168157423975</v>
      </c>
      <c r="M98" s="711">
        <v>2242</v>
      </c>
      <c r="N98" s="711">
        <v>6</v>
      </c>
      <c r="O98" s="711">
        <v>13496</v>
      </c>
      <c r="P98" s="701">
        <v>3.0178890876565294</v>
      </c>
      <c r="Q98" s="712">
        <v>2249.3333333333335</v>
      </c>
    </row>
    <row r="99" spans="1:17" ht="14.4" customHeight="1" x14ac:dyDescent="0.3">
      <c r="A99" s="695" t="s">
        <v>1608</v>
      </c>
      <c r="B99" s="696" t="s">
        <v>1444</v>
      </c>
      <c r="C99" s="696" t="s">
        <v>1488</v>
      </c>
      <c r="D99" s="696" t="s">
        <v>1557</v>
      </c>
      <c r="E99" s="696" t="s">
        <v>1558</v>
      </c>
      <c r="F99" s="711">
        <v>28</v>
      </c>
      <c r="G99" s="711">
        <v>70812</v>
      </c>
      <c r="H99" s="711">
        <v>1</v>
      </c>
      <c r="I99" s="711">
        <v>2529</v>
      </c>
      <c r="J99" s="711">
        <v>15</v>
      </c>
      <c r="K99" s="711">
        <v>38025</v>
      </c>
      <c r="L99" s="711">
        <v>0.53698525673614639</v>
      </c>
      <c r="M99" s="711">
        <v>2535</v>
      </c>
      <c r="N99" s="711">
        <v>4</v>
      </c>
      <c r="O99" s="711">
        <v>10151</v>
      </c>
      <c r="P99" s="701">
        <v>0.14335140936564425</v>
      </c>
      <c r="Q99" s="712">
        <v>2537.75</v>
      </c>
    </row>
    <row r="100" spans="1:17" ht="14.4" customHeight="1" x14ac:dyDescent="0.3">
      <c r="A100" s="695" t="s">
        <v>1609</v>
      </c>
      <c r="B100" s="696" t="s">
        <v>1444</v>
      </c>
      <c r="C100" s="696" t="s">
        <v>1445</v>
      </c>
      <c r="D100" s="696" t="s">
        <v>1446</v>
      </c>
      <c r="E100" s="696" t="s">
        <v>777</v>
      </c>
      <c r="F100" s="711"/>
      <c r="G100" s="711"/>
      <c r="H100" s="711"/>
      <c r="I100" s="711"/>
      <c r="J100" s="711"/>
      <c r="K100" s="711"/>
      <c r="L100" s="711"/>
      <c r="M100" s="711"/>
      <c r="N100" s="711">
        <v>0.8</v>
      </c>
      <c r="O100" s="711">
        <v>1582.42</v>
      </c>
      <c r="P100" s="701"/>
      <c r="Q100" s="712">
        <v>1978.0250000000001</v>
      </c>
    </row>
    <row r="101" spans="1:17" ht="14.4" customHeight="1" x14ac:dyDescent="0.3">
      <c r="A101" s="695" t="s">
        <v>1609</v>
      </c>
      <c r="B101" s="696" t="s">
        <v>1444</v>
      </c>
      <c r="C101" s="696" t="s">
        <v>1445</v>
      </c>
      <c r="D101" s="696" t="s">
        <v>1450</v>
      </c>
      <c r="E101" s="696" t="s">
        <v>788</v>
      </c>
      <c r="F101" s="711"/>
      <c r="G101" s="711"/>
      <c r="H101" s="711"/>
      <c r="I101" s="711"/>
      <c r="J101" s="711">
        <v>0.4</v>
      </c>
      <c r="K101" s="711">
        <v>434.96000000000004</v>
      </c>
      <c r="L101" s="711"/>
      <c r="M101" s="711">
        <v>1087.4000000000001</v>
      </c>
      <c r="N101" s="711">
        <v>0.2</v>
      </c>
      <c r="O101" s="711">
        <v>218.43</v>
      </c>
      <c r="P101" s="701"/>
      <c r="Q101" s="712">
        <v>1092.1499999999999</v>
      </c>
    </row>
    <row r="102" spans="1:17" ht="14.4" customHeight="1" x14ac:dyDescent="0.3">
      <c r="A102" s="695" t="s">
        <v>1609</v>
      </c>
      <c r="B102" s="696" t="s">
        <v>1444</v>
      </c>
      <c r="C102" s="696" t="s">
        <v>1445</v>
      </c>
      <c r="D102" s="696" t="s">
        <v>1451</v>
      </c>
      <c r="E102" s="696" t="s">
        <v>788</v>
      </c>
      <c r="F102" s="711">
        <v>6.4</v>
      </c>
      <c r="G102" s="711">
        <v>13858.079999999998</v>
      </c>
      <c r="H102" s="711">
        <v>1</v>
      </c>
      <c r="I102" s="711">
        <v>2165.3249999999994</v>
      </c>
      <c r="J102" s="711">
        <v>4.8</v>
      </c>
      <c r="K102" s="711">
        <v>10438.16</v>
      </c>
      <c r="L102" s="711">
        <v>0.75321833904841085</v>
      </c>
      <c r="M102" s="711">
        <v>2174.6166666666668</v>
      </c>
      <c r="N102" s="711">
        <v>4.75</v>
      </c>
      <c r="O102" s="711">
        <v>10375.500000000002</v>
      </c>
      <c r="P102" s="701">
        <v>0.7486967891655989</v>
      </c>
      <c r="Q102" s="712">
        <v>2184.3157894736846</v>
      </c>
    </row>
    <row r="103" spans="1:17" ht="14.4" customHeight="1" x14ac:dyDescent="0.3">
      <c r="A103" s="695" t="s">
        <v>1609</v>
      </c>
      <c r="B103" s="696" t="s">
        <v>1444</v>
      </c>
      <c r="C103" s="696" t="s">
        <v>1445</v>
      </c>
      <c r="D103" s="696" t="s">
        <v>1452</v>
      </c>
      <c r="E103" s="696" t="s">
        <v>784</v>
      </c>
      <c r="F103" s="711">
        <v>0.2</v>
      </c>
      <c r="G103" s="711">
        <v>187.32</v>
      </c>
      <c r="H103" s="711">
        <v>1</v>
      </c>
      <c r="I103" s="711">
        <v>936.59999999999991</v>
      </c>
      <c r="J103" s="711">
        <v>0.05</v>
      </c>
      <c r="K103" s="711">
        <v>47.24</v>
      </c>
      <c r="L103" s="711">
        <v>0.25218876788383515</v>
      </c>
      <c r="M103" s="711">
        <v>944.8</v>
      </c>
      <c r="N103" s="711">
        <v>0.1</v>
      </c>
      <c r="O103" s="711">
        <v>94.48</v>
      </c>
      <c r="P103" s="701">
        <v>0.5043775357676703</v>
      </c>
      <c r="Q103" s="712">
        <v>944.8</v>
      </c>
    </row>
    <row r="104" spans="1:17" ht="14.4" customHeight="1" x14ac:dyDescent="0.3">
      <c r="A104" s="695" t="s">
        <v>1609</v>
      </c>
      <c r="B104" s="696" t="s">
        <v>1444</v>
      </c>
      <c r="C104" s="696" t="s">
        <v>1456</v>
      </c>
      <c r="D104" s="696" t="s">
        <v>1459</v>
      </c>
      <c r="E104" s="696" t="s">
        <v>1440</v>
      </c>
      <c r="F104" s="711">
        <v>150</v>
      </c>
      <c r="G104" s="711">
        <v>679.5</v>
      </c>
      <c r="H104" s="711">
        <v>1</v>
      </c>
      <c r="I104" s="711">
        <v>4.53</v>
      </c>
      <c r="J104" s="711">
        <v>150</v>
      </c>
      <c r="K104" s="711">
        <v>699</v>
      </c>
      <c r="L104" s="711">
        <v>1.0286975717439293</v>
      </c>
      <c r="M104" s="711">
        <v>4.66</v>
      </c>
      <c r="N104" s="711">
        <v>330</v>
      </c>
      <c r="O104" s="711">
        <v>1683</v>
      </c>
      <c r="P104" s="701">
        <v>2.4768211920529803</v>
      </c>
      <c r="Q104" s="712">
        <v>5.0999999999999996</v>
      </c>
    </row>
    <row r="105" spans="1:17" ht="14.4" customHeight="1" x14ac:dyDescent="0.3">
      <c r="A105" s="695" t="s">
        <v>1609</v>
      </c>
      <c r="B105" s="696" t="s">
        <v>1444</v>
      </c>
      <c r="C105" s="696" t="s">
        <v>1456</v>
      </c>
      <c r="D105" s="696" t="s">
        <v>1610</v>
      </c>
      <c r="E105" s="696" t="s">
        <v>1440</v>
      </c>
      <c r="F105" s="711">
        <v>45</v>
      </c>
      <c r="G105" s="711">
        <v>292.5</v>
      </c>
      <c r="H105" s="711">
        <v>1</v>
      </c>
      <c r="I105" s="711">
        <v>6.5</v>
      </c>
      <c r="J105" s="711"/>
      <c r="K105" s="711"/>
      <c r="L105" s="711"/>
      <c r="M105" s="711"/>
      <c r="N105" s="711"/>
      <c r="O105" s="711"/>
      <c r="P105" s="701"/>
      <c r="Q105" s="712"/>
    </row>
    <row r="106" spans="1:17" ht="14.4" customHeight="1" x14ac:dyDescent="0.3">
      <c r="A106" s="695" t="s">
        <v>1609</v>
      </c>
      <c r="B106" s="696" t="s">
        <v>1444</v>
      </c>
      <c r="C106" s="696" t="s">
        <v>1456</v>
      </c>
      <c r="D106" s="696" t="s">
        <v>1469</v>
      </c>
      <c r="E106" s="696" t="s">
        <v>1440</v>
      </c>
      <c r="F106" s="711">
        <v>505</v>
      </c>
      <c r="G106" s="711">
        <v>8044.65</v>
      </c>
      <c r="H106" s="711">
        <v>1</v>
      </c>
      <c r="I106" s="711">
        <v>15.93</v>
      </c>
      <c r="J106" s="711"/>
      <c r="K106" s="711"/>
      <c r="L106" s="711"/>
      <c r="M106" s="711"/>
      <c r="N106" s="711">
        <v>540</v>
      </c>
      <c r="O106" s="711">
        <v>10324.799999999999</v>
      </c>
      <c r="P106" s="701">
        <v>1.2834368182580969</v>
      </c>
      <c r="Q106" s="712">
        <v>19.119999999999997</v>
      </c>
    </row>
    <row r="107" spans="1:17" ht="14.4" customHeight="1" x14ac:dyDescent="0.3">
      <c r="A107" s="695" t="s">
        <v>1609</v>
      </c>
      <c r="B107" s="696" t="s">
        <v>1444</v>
      </c>
      <c r="C107" s="696" t="s">
        <v>1456</v>
      </c>
      <c r="D107" s="696" t="s">
        <v>1472</v>
      </c>
      <c r="E107" s="696" t="s">
        <v>1440</v>
      </c>
      <c r="F107" s="711"/>
      <c r="G107" s="711"/>
      <c r="H107" s="711"/>
      <c r="I107" s="711"/>
      <c r="J107" s="711">
        <v>1</v>
      </c>
      <c r="K107" s="711">
        <v>2261.84</v>
      </c>
      <c r="L107" s="711"/>
      <c r="M107" s="711">
        <v>2261.84</v>
      </c>
      <c r="N107" s="711">
        <v>1</v>
      </c>
      <c r="O107" s="711">
        <v>2195.35</v>
      </c>
      <c r="P107" s="701"/>
      <c r="Q107" s="712">
        <v>2195.35</v>
      </c>
    </row>
    <row r="108" spans="1:17" ht="14.4" customHeight="1" x14ac:dyDescent="0.3">
      <c r="A108" s="695" t="s">
        <v>1609</v>
      </c>
      <c r="B108" s="696" t="s">
        <v>1444</v>
      </c>
      <c r="C108" s="696" t="s">
        <v>1456</v>
      </c>
      <c r="D108" s="696" t="s">
        <v>1474</v>
      </c>
      <c r="E108" s="696" t="s">
        <v>1440</v>
      </c>
      <c r="F108" s="711"/>
      <c r="G108" s="711"/>
      <c r="H108" s="711"/>
      <c r="I108" s="711"/>
      <c r="J108" s="711">
        <v>643</v>
      </c>
      <c r="K108" s="711">
        <v>1974.01</v>
      </c>
      <c r="L108" s="711"/>
      <c r="M108" s="711">
        <v>3.07</v>
      </c>
      <c r="N108" s="711">
        <v>2169</v>
      </c>
      <c r="O108" s="711">
        <v>7070.94</v>
      </c>
      <c r="P108" s="701"/>
      <c r="Q108" s="712">
        <v>3.26</v>
      </c>
    </row>
    <row r="109" spans="1:17" ht="14.4" customHeight="1" x14ac:dyDescent="0.3">
      <c r="A109" s="695" t="s">
        <v>1609</v>
      </c>
      <c r="B109" s="696" t="s">
        <v>1444</v>
      </c>
      <c r="C109" s="696" t="s">
        <v>1456</v>
      </c>
      <c r="D109" s="696" t="s">
        <v>1476</v>
      </c>
      <c r="E109" s="696" t="s">
        <v>1440</v>
      </c>
      <c r="F109" s="711">
        <v>7091</v>
      </c>
      <c r="G109" s="711">
        <v>222128.84</v>
      </c>
      <c r="H109" s="711">
        <v>1</v>
      </c>
      <c r="I109" s="711">
        <v>31.325460442814837</v>
      </c>
      <c r="J109" s="711">
        <v>4475</v>
      </c>
      <c r="K109" s="711">
        <v>148458.70000000001</v>
      </c>
      <c r="L109" s="711">
        <v>0.66834500193671387</v>
      </c>
      <c r="M109" s="711">
        <v>33.175128491620114</v>
      </c>
      <c r="N109" s="711">
        <v>4860</v>
      </c>
      <c r="O109" s="711">
        <v>161838</v>
      </c>
      <c r="P109" s="701">
        <v>0.72857716269530781</v>
      </c>
      <c r="Q109" s="712">
        <v>33.299999999999997</v>
      </c>
    </row>
    <row r="110" spans="1:17" ht="14.4" customHeight="1" x14ac:dyDescent="0.3">
      <c r="A110" s="695" t="s">
        <v>1609</v>
      </c>
      <c r="B110" s="696" t="s">
        <v>1444</v>
      </c>
      <c r="C110" s="696" t="s">
        <v>1456</v>
      </c>
      <c r="D110" s="696" t="s">
        <v>1479</v>
      </c>
      <c r="E110" s="696" t="s">
        <v>1440</v>
      </c>
      <c r="F110" s="711">
        <v>13550</v>
      </c>
      <c r="G110" s="711">
        <v>242155.5</v>
      </c>
      <c r="H110" s="711">
        <v>1</v>
      </c>
      <c r="I110" s="711">
        <v>17.871254612546124</v>
      </c>
      <c r="J110" s="711">
        <v>16100</v>
      </c>
      <c r="K110" s="711">
        <v>309886.5</v>
      </c>
      <c r="L110" s="711">
        <v>1.2797004404194825</v>
      </c>
      <c r="M110" s="711">
        <v>19.247608695652175</v>
      </c>
      <c r="N110" s="711">
        <v>14545</v>
      </c>
      <c r="O110" s="711">
        <v>281300.30000000005</v>
      </c>
      <c r="P110" s="701">
        <v>1.1616515007918466</v>
      </c>
      <c r="Q110" s="712">
        <v>19.340000000000003</v>
      </c>
    </row>
    <row r="111" spans="1:17" ht="14.4" customHeight="1" x14ac:dyDescent="0.3">
      <c r="A111" s="695" t="s">
        <v>1609</v>
      </c>
      <c r="B111" s="696" t="s">
        <v>1444</v>
      </c>
      <c r="C111" s="696" t="s">
        <v>1485</v>
      </c>
      <c r="D111" s="696" t="s">
        <v>1486</v>
      </c>
      <c r="E111" s="696" t="s">
        <v>1487</v>
      </c>
      <c r="F111" s="711">
        <v>2</v>
      </c>
      <c r="G111" s="711">
        <v>1768.64</v>
      </c>
      <c r="H111" s="711">
        <v>1</v>
      </c>
      <c r="I111" s="711">
        <v>884.32</v>
      </c>
      <c r="J111" s="711"/>
      <c r="K111" s="711"/>
      <c r="L111" s="711"/>
      <c r="M111" s="711"/>
      <c r="N111" s="711">
        <v>9</v>
      </c>
      <c r="O111" s="711">
        <v>7958.8799999999992</v>
      </c>
      <c r="P111" s="701">
        <v>4.4999999999999991</v>
      </c>
      <c r="Q111" s="712">
        <v>884.31999999999994</v>
      </c>
    </row>
    <row r="112" spans="1:17" ht="14.4" customHeight="1" x14ac:dyDescent="0.3">
      <c r="A112" s="695" t="s">
        <v>1609</v>
      </c>
      <c r="B112" s="696" t="s">
        <v>1444</v>
      </c>
      <c r="C112" s="696" t="s">
        <v>1488</v>
      </c>
      <c r="D112" s="696" t="s">
        <v>1504</v>
      </c>
      <c r="E112" s="696" t="s">
        <v>1505</v>
      </c>
      <c r="F112" s="711">
        <v>1</v>
      </c>
      <c r="G112" s="711">
        <v>2982</v>
      </c>
      <c r="H112" s="711">
        <v>1</v>
      </c>
      <c r="I112" s="711">
        <v>2982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1609</v>
      </c>
      <c r="B113" s="696" t="s">
        <v>1444</v>
      </c>
      <c r="C113" s="696" t="s">
        <v>1488</v>
      </c>
      <c r="D113" s="696" t="s">
        <v>1516</v>
      </c>
      <c r="E113" s="696" t="s">
        <v>1517</v>
      </c>
      <c r="F113" s="711"/>
      <c r="G113" s="711"/>
      <c r="H113" s="711"/>
      <c r="I113" s="711"/>
      <c r="J113" s="711"/>
      <c r="K113" s="711"/>
      <c r="L113" s="711"/>
      <c r="M113" s="711"/>
      <c r="N113" s="711">
        <v>1</v>
      </c>
      <c r="O113" s="711">
        <v>1175</v>
      </c>
      <c r="P113" s="701"/>
      <c r="Q113" s="712">
        <v>1175</v>
      </c>
    </row>
    <row r="114" spans="1:17" ht="14.4" customHeight="1" x14ac:dyDescent="0.3">
      <c r="A114" s="695" t="s">
        <v>1609</v>
      </c>
      <c r="B114" s="696" t="s">
        <v>1444</v>
      </c>
      <c r="C114" s="696" t="s">
        <v>1488</v>
      </c>
      <c r="D114" s="696" t="s">
        <v>1520</v>
      </c>
      <c r="E114" s="696" t="s">
        <v>1521</v>
      </c>
      <c r="F114" s="711"/>
      <c r="G114" s="711"/>
      <c r="H114" s="711"/>
      <c r="I114" s="711"/>
      <c r="J114" s="711">
        <v>1</v>
      </c>
      <c r="K114" s="711">
        <v>654</v>
      </c>
      <c r="L114" s="711"/>
      <c r="M114" s="711">
        <v>654</v>
      </c>
      <c r="N114" s="711">
        <v>1</v>
      </c>
      <c r="O114" s="711">
        <v>654</v>
      </c>
      <c r="P114" s="701"/>
      <c r="Q114" s="712">
        <v>654</v>
      </c>
    </row>
    <row r="115" spans="1:17" ht="14.4" customHeight="1" x14ac:dyDescent="0.3">
      <c r="A115" s="695" t="s">
        <v>1609</v>
      </c>
      <c r="B115" s="696" t="s">
        <v>1444</v>
      </c>
      <c r="C115" s="696" t="s">
        <v>1488</v>
      </c>
      <c r="D115" s="696" t="s">
        <v>1522</v>
      </c>
      <c r="E115" s="696" t="s">
        <v>1523</v>
      </c>
      <c r="F115" s="711"/>
      <c r="G115" s="711"/>
      <c r="H115" s="711"/>
      <c r="I115" s="711"/>
      <c r="J115" s="711">
        <v>2</v>
      </c>
      <c r="K115" s="711">
        <v>1370</v>
      </c>
      <c r="L115" s="711"/>
      <c r="M115" s="711">
        <v>685</v>
      </c>
      <c r="N115" s="711"/>
      <c r="O115" s="711"/>
      <c r="P115" s="701"/>
      <c r="Q115" s="712"/>
    </row>
    <row r="116" spans="1:17" ht="14.4" customHeight="1" x14ac:dyDescent="0.3">
      <c r="A116" s="695" t="s">
        <v>1609</v>
      </c>
      <c r="B116" s="696" t="s">
        <v>1444</v>
      </c>
      <c r="C116" s="696" t="s">
        <v>1488</v>
      </c>
      <c r="D116" s="696" t="s">
        <v>1526</v>
      </c>
      <c r="E116" s="696" t="s">
        <v>1527</v>
      </c>
      <c r="F116" s="711">
        <v>2</v>
      </c>
      <c r="G116" s="711">
        <v>3502</v>
      </c>
      <c r="H116" s="711">
        <v>1</v>
      </c>
      <c r="I116" s="711">
        <v>1751</v>
      </c>
      <c r="J116" s="711">
        <v>3</v>
      </c>
      <c r="K116" s="711">
        <v>5262</v>
      </c>
      <c r="L116" s="711">
        <v>1.5025699600228442</v>
      </c>
      <c r="M116" s="711">
        <v>1754</v>
      </c>
      <c r="N116" s="711">
        <v>7</v>
      </c>
      <c r="O116" s="711">
        <v>12302</v>
      </c>
      <c r="P116" s="701">
        <v>3.5128498001142203</v>
      </c>
      <c r="Q116" s="712">
        <v>1757.4285714285713</v>
      </c>
    </row>
    <row r="117" spans="1:17" ht="14.4" customHeight="1" x14ac:dyDescent="0.3">
      <c r="A117" s="695" t="s">
        <v>1609</v>
      </c>
      <c r="B117" s="696" t="s">
        <v>1444</v>
      </c>
      <c r="C117" s="696" t="s">
        <v>1488</v>
      </c>
      <c r="D117" s="696" t="s">
        <v>1530</v>
      </c>
      <c r="E117" s="696" t="s">
        <v>1531</v>
      </c>
      <c r="F117" s="711">
        <v>92</v>
      </c>
      <c r="G117" s="711">
        <v>315652</v>
      </c>
      <c r="H117" s="711">
        <v>1</v>
      </c>
      <c r="I117" s="711">
        <v>3431</v>
      </c>
      <c r="J117" s="711">
        <v>125</v>
      </c>
      <c r="K117" s="711">
        <v>429625</v>
      </c>
      <c r="L117" s="711">
        <v>1.3610716865408741</v>
      </c>
      <c r="M117" s="711">
        <v>3437</v>
      </c>
      <c r="N117" s="711">
        <v>121</v>
      </c>
      <c r="O117" s="711">
        <v>416540</v>
      </c>
      <c r="P117" s="701">
        <v>1.3196178069519597</v>
      </c>
      <c r="Q117" s="712">
        <v>3442.4793388429753</v>
      </c>
    </row>
    <row r="118" spans="1:17" ht="14.4" customHeight="1" x14ac:dyDescent="0.3">
      <c r="A118" s="695" t="s">
        <v>1609</v>
      </c>
      <c r="B118" s="696" t="s">
        <v>1444</v>
      </c>
      <c r="C118" s="696" t="s">
        <v>1488</v>
      </c>
      <c r="D118" s="696" t="s">
        <v>1534</v>
      </c>
      <c r="E118" s="696" t="s">
        <v>1535</v>
      </c>
      <c r="F118" s="711"/>
      <c r="G118" s="711"/>
      <c r="H118" s="711"/>
      <c r="I118" s="711"/>
      <c r="J118" s="711">
        <v>11</v>
      </c>
      <c r="K118" s="711">
        <v>157608</v>
      </c>
      <c r="L118" s="711"/>
      <c r="M118" s="711">
        <v>14328</v>
      </c>
      <c r="N118" s="711">
        <v>12</v>
      </c>
      <c r="O118" s="711">
        <v>171968</v>
      </c>
      <c r="P118" s="701"/>
      <c r="Q118" s="712">
        <v>14330.666666666666</v>
      </c>
    </row>
    <row r="119" spans="1:17" ht="14.4" customHeight="1" x14ac:dyDescent="0.3">
      <c r="A119" s="695" t="s">
        <v>1609</v>
      </c>
      <c r="B119" s="696" t="s">
        <v>1444</v>
      </c>
      <c r="C119" s="696" t="s">
        <v>1488</v>
      </c>
      <c r="D119" s="696" t="s">
        <v>1540</v>
      </c>
      <c r="E119" s="696" t="s">
        <v>1440</v>
      </c>
      <c r="F119" s="711">
        <v>22</v>
      </c>
      <c r="G119" s="711">
        <v>328052</v>
      </c>
      <c r="H119" s="711">
        <v>1</v>
      </c>
      <c r="I119" s="711">
        <v>14911.454545454546</v>
      </c>
      <c r="J119" s="711"/>
      <c r="K119" s="711"/>
      <c r="L119" s="711"/>
      <c r="M119" s="711"/>
      <c r="N119" s="711"/>
      <c r="O119" s="711"/>
      <c r="P119" s="701"/>
      <c r="Q119" s="712"/>
    </row>
    <row r="120" spans="1:17" ht="14.4" customHeight="1" x14ac:dyDescent="0.3">
      <c r="A120" s="695" t="s">
        <v>1609</v>
      </c>
      <c r="B120" s="696" t="s">
        <v>1444</v>
      </c>
      <c r="C120" s="696" t="s">
        <v>1488</v>
      </c>
      <c r="D120" s="696" t="s">
        <v>1551</v>
      </c>
      <c r="E120" s="696" t="s">
        <v>1552</v>
      </c>
      <c r="F120" s="711"/>
      <c r="G120" s="711"/>
      <c r="H120" s="711"/>
      <c r="I120" s="711"/>
      <c r="J120" s="711">
        <v>1</v>
      </c>
      <c r="K120" s="711">
        <v>1286</v>
      </c>
      <c r="L120" s="711"/>
      <c r="M120" s="711">
        <v>1286</v>
      </c>
      <c r="N120" s="711">
        <v>3</v>
      </c>
      <c r="O120" s="711">
        <v>3870</v>
      </c>
      <c r="P120" s="701"/>
      <c r="Q120" s="712">
        <v>1290</v>
      </c>
    </row>
    <row r="121" spans="1:17" ht="14.4" customHeight="1" x14ac:dyDescent="0.3">
      <c r="A121" s="695" t="s">
        <v>1609</v>
      </c>
      <c r="B121" s="696" t="s">
        <v>1444</v>
      </c>
      <c r="C121" s="696" t="s">
        <v>1488</v>
      </c>
      <c r="D121" s="696" t="s">
        <v>1553</v>
      </c>
      <c r="E121" s="696" t="s">
        <v>1554</v>
      </c>
      <c r="F121" s="711">
        <v>1</v>
      </c>
      <c r="G121" s="711">
        <v>486</v>
      </c>
      <c r="H121" s="711">
        <v>1</v>
      </c>
      <c r="I121" s="711">
        <v>486</v>
      </c>
      <c r="J121" s="711">
        <v>1</v>
      </c>
      <c r="K121" s="711">
        <v>487</v>
      </c>
      <c r="L121" s="711">
        <v>1.0020576131687242</v>
      </c>
      <c r="M121" s="711">
        <v>487</v>
      </c>
      <c r="N121" s="711">
        <v>2</v>
      </c>
      <c r="O121" s="711">
        <v>974</v>
      </c>
      <c r="P121" s="701">
        <v>2.0041152263374484</v>
      </c>
      <c r="Q121" s="712">
        <v>487</v>
      </c>
    </row>
    <row r="122" spans="1:17" ht="14.4" customHeight="1" x14ac:dyDescent="0.3">
      <c r="A122" s="695" t="s">
        <v>1609</v>
      </c>
      <c r="B122" s="696" t="s">
        <v>1444</v>
      </c>
      <c r="C122" s="696" t="s">
        <v>1488</v>
      </c>
      <c r="D122" s="696" t="s">
        <v>1555</v>
      </c>
      <c r="E122" s="696" t="s">
        <v>1556</v>
      </c>
      <c r="F122" s="711">
        <v>1</v>
      </c>
      <c r="G122" s="711">
        <v>2236</v>
      </c>
      <c r="H122" s="711">
        <v>1</v>
      </c>
      <c r="I122" s="711">
        <v>2236</v>
      </c>
      <c r="J122" s="711"/>
      <c r="K122" s="711"/>
      <c r="L122" s="711"/>
      <c r="M122" s="711"/>
      <c r="N122" s="711">
        <v>1</v>
      </c>
      <c r="O122" s="711">
        <v>2253</v>
      </c>
      <c r="P122" s="701">
        <v>1.007602862254025</v>
      </c>
      <c r="Q122" s="712">
        <v>2253</v>
      </c>
    </row>
    <row r="123" spans="1:17" ht="14.4" customHeight="1" x14ac:dyDescent="0.3">
      <c r="A123" s="695" t="s">
        <v>1611</v>
      </c>
      <c r="B123" s="696" t="s">
        <v>1444</v>
      </c>
      <c r="C123" s="696" t="s">
        <v>1445</v>
      </c>
      <c r="D123" s="696" t="s">
        <v>1451</v>
      </c>
      <c r="E123" s="696" t="s">
        <v>788</v>
      </c>
      <c r="F123" s="711">
        <v>0.6</v>
      </c>
      <c r="G123" s="711">
        <v>1299.19</v>
      </c>
      <c r="H123" s="711">
        <v>1</v>
      </c>
      <c r="I123" s="711">
        <v>2165.3166666666671</v>
      </c>
      <c r="J123" s="711">
        <v>0.4</v>
      </c>
      <c r="K123" s="711">
        <v>873.72</v>
      </c>
      <c r="L123" s="711">
        <v>0.67251133398502139</v>
      </c>
      <c r="M123" s="711">
        <v>2184.2999999999997</v>
      </c>
      <c r="N123" s="711">
        <v>0.8</v>
      </c>
      <c r="O123" s="711">
        <v>1747.45</v>
      </c>
      <c r="P123" s="701">
        <v>1.3450303650736228</v>
      </c>
      <c r="Q123" s="712">
        <v>2184.3125</v>
      </c>
    </row>
    <row r="124" spans="1:17" ht="14.4" customHeight="1" x14ac:dyDescent="0.3">
      <c r="A124" s="695" t="s">
        <v>1611</v>
      </c>
      <c r="B124" s="696" t="s">
        <v>1444</v>
      </c>
      <c r="C124" s="696" t="s">
        <v>1445</v>
      </c>
      <c r="D124" s="696" t="s">
        <v>1452</v>
      </c>
      <c r="E124" s="696" t="s">
        <v>784</v>
      </c>
      <c r="F124" s="711"/>
      <c r="G124" s="711"/>
      <c r="H124" s="711"/>
      <c r="I124" s="711"/>
      <c r="J124" s="711">
        <v>0.05</v>
      </c>
      <c r="K124" s="711">
        <v>47.24</v>
      </c>
      <c r="L124" s="711"/>
      <c r="M124" s="711">
        <v>944.8</v>
      </c>
      <c r="N124" s="711"/>
      <c r="O124" s="711"/>
      <c r="P124" s="701"/>
      <c r="Q124" s="712"/>
    </row>
    <row r="125" spans="1:17" ht="14.4" customHeight="1" x14ac:dyDescent="0.3">
      <c r="A125" s="695" t="s">
        <v>1611</v>
      </c>
      <c r="B125" s="696" t="s">
        <v>1444</v>
      </c>
      <c r="C125" s="696" t="s">
        <v>1456</v>
      </c>
      <c r="D125" s="696" t="s">
        <v>1459</v>
      </c>
      <c r="E125" s="696" t="s">
        <v>1440</v>
      </c>
      <c r="F125" s="711">
        <v>250</v>
      </c>
      <c r="G125" s="711">
        <v>1132.5</v>
      </c>
      <c r="H125" s="711">
        <v>1</v>
      </c>
      <c r="I125" s="711">
        <v>4.53</v>
      </c>
      <c r="J125" s="711"/>
      <c r="K125" s="711"/>
      <c r="L125" s="711"/>
      <c r="M125" s="711"/>
      <c r="N125" s="711"/>
      <c r="O125" s="711"/>
      <c r="P125" s="701"/>
      <c r="Q125" s="712"/>
    </row>
    <row r="126" spans="1:17" ht="14.4" customHeight="1" x14ac:dyDescent="0.3">
      <c r="A126" s="695" t="s">
        <v>1611</v>
      </c>
      <c r="B126" s="696" t="s">
        <v>1444</v>
      </c>
      <c r="C126" s="696" t="s">
        <v>1456</v>
      </c>
      <c r="D126" s="696" t="s">
        <v>1462</v>
      </c>
      <c r="E126" s="696" t="s">
        <v>1440</v>
      </c>
      <c r="F126" s="711">
        <v>800</v>
      </c>
      <c r="G126" s="711">
        <v>4248</v>
      </c>
      <c r="H126" s="711">
        <v>1</v>
      </c>
      <c r="I126" s="711">
        <v>5.31</v>
      </c>
      <c r="J126" s="711">
        <v>300</v>
      </c>
      <c r="K126" s="711">
        <v>1659</v>
      </c>
      <c r="L126" s="711">
        <v>0.3905367231638418</v>
      </c>
      <c r="M126" s="711">
        <v>5.53</v>
      </c>
      <c r="N126" s="711"/>
      <c r="O126" s="711"/>
      <c r="P126" s="701"/>
      <c r="Q126" s="712"/>
    </row>
    <row r="127" spans="1:17" ht="14.4" customHeight="1" x14ac:dyDescent="0.3">
      <c r="A127" s="695" t="s">
        <v>1611</v>
      </c>
      <c r="B127" s="696" t="s">
        <v>1444</v>
      </c>
      <c r="C127" s="696" t="s">
        <v>1456</v>
      </c>
      <c r="D127" s="696" t="s">
        <v>1464</v>
      </c>
      <c r="E127" s="696" t="s">
        <v>1440</v>
      </c>
      <c r="F127" s="711">
        <v>150</v>
      </c>
      <c r="G127" s="711">
        <v>1093.5</v>
      </c>
      <c r="H127" s="711">
        <v>1</v>
      </c>
      <c r="I127" s="711">
        <v>7.29</v>
      </c>
      <c r="J127" s="711"/>
      <c r="K127" s="711"/>
      <c r="L127" s="711"/>
      <c r="M127" s="711"/>
      <c r="N127" s="711"/>
      <c r="O127" s="711"/>
      <c r="P127" s="701"/>
      <c r="Q127" s="712"/>
    </row>
    <row r="128" spans="1:17" ht="14.4" customHeight="1" x14ac:dyDescent="0.3">
      <c r="A128" s="695" t="s">
        <v>1611</v>
      </c>
      <c r="B128" s="696" t="s">
        <v>1444</v>
      </c>
      <c r="C128" s="696" t="s">
        <v>1456</v>
      </c>
      <c r="D128" s="696" t="s">
        <v>1469</v>
      </c>
      <c r="E128" s="696" t="s">
        <v>1440</v>
      </c>
      <c r="F128" s="711">
        <v>480</v>
      </c>
      <c r="G128" s="711">
        <v>7646.4</v>
      </c>
      <c r="H128" s="711">
        <v>1</v>
      </c>
      <c r="I128" s="711">
        <v>15.93</v>
      </c>
      <c r="J128" s="711"/>
      <c r="K128" s="711"/>
      <c r="L128" s="711"/>
      <c r="M128" s="711"/>
      <c r="N128" s="711">
        <v>400</v>
      </c>
      <c r="O128" s="711">
        <v>7648</v>
      </c>
      <c r="P128" s="701">
        <v>1.0002092487968195</v>
      </c>
      <c r="Q128" s="712">
        <v>19.12</v>
      </c>
    </row>
    <row r="129" spans="1:17" ht="14.4" customHeight="1" x14ac:dyDescent="0.3">
      <c r="A129" s="695" t="s">
        <v>1611</v>
      </c>
      <c r="B129" s="696" t="s">
        <v>1444</v>
      </c>
      <c r="C129" s="696" t="s">
        <v>1456</v>
      </c>
      <c r="D129" s="696" t="s">
        <v>1476</v>
      </c>
      <c r="E129" s="696" t="s">
        <v>1440</v>
      </c>
      <c r="F129" s="711">
        <v>926</v>
      </c>
      <c r="G129" s="711">
        <v>29346.080000000002</v>
      </c>
      <c r="H129" s="711">
        <v>1</v>
      </c>
      <c r="I129" s="711">
        <v>31.691231101511882</v>
      </c>
      <c r="J129" s="711">
        <v>407</v>
      </c>
      <c r="K129" s="711">
        <v>13398.44</v>
      </c>
      <c r="L129" s="711">
        <v>0.45656660105881264</v>
      </c>
      <c r="M129" s="711">
        <v>32.92</v>
      </c>
      <c r="N129" s="711">
        <v>895</v>
      </c>
      <c r="O129" s="711">
        <v>29803.5</v>
      </c>
      <c r="P129" s="701">
        <v>1.015587090337108</v>
      </c>
      <c r="Q129" s="712">
        <v>33.299999999999997</v>
      </c>
    </row>
    <row r="130" spans="1:17" ht="14.4" customHeight="1" x14ac:dyDescent="0.3">
      <c r="A130" s="695" t="s">
        <v>1611</v>
      </c>
      <c r="B130" s="696" t="s">
        <v>1444</v>
      </c>
      <c r="C130" s="696" t="s">
        <v>1485</v>
      </c>
      <c r="D130" s="696" t="s">
        <v>1486</v>
      </c>
      <c r="E130" s="696" t="s">
        <v>1487</v>
      </c>
      <c r="F130" s="711"/>
      <c r="G130" s="711"/>
      <c r="H130" s="711"/>
      <c r="I130" s="711"/>
      <c r="J130" s="711"/>
      <c r="K130" s="711"/>
      <c r="L130" s="711"/>
      <c r="M130" s="711"/>
      <c r="N130" s="711">
        <v>1</v>
      </c>
      <c r="O130" s="711">
        <v>884.32</v>
      </c>
      <c r="P130" s="701"/>
      <c r="Q130" s="712">
        <v>884.32</v>
      </c>
    </row>
    <row r="131" spans="1:17" ht="14.4" customHeight="1" x14ac:dyDescent="0.3">
      <c r="A131" s="695" t="s">
        <v>1611</v>
      </c>
      <c r="B131" s="696" t="s">
        <v>1444</v>
      </c>
      <c r="C131" s="696" t="s">
        <v>1488</v>
      </c>
      <c r="D131" s="696" t="s">
        <v>1489</v>
      </c>
      <c r="E131" s="696" t="s">
        <v>1490</v>
      </c>
      <c r="F131" s="711">
        <v>3</v>
      </c>
      <c r="G131" s="711">
        <v>102</v>
      </c>
      <c r="H131" s="711">
        <v>1</v>
      </c>
      <c r="I131" s="711">
        <v>34</v>
      </c>
      <c r="J131" s="711"/>
      <c r="K131" s="711"/>
      <c r="L131" s="711"/>
      <c r="M131" s="711"/>
      <c r="N131" s="711"/>
      <c r="O131" s="711"/>
      <c r="P131" s="701"/>
      <c r="Q131" s="712"/>
    </row>
    <row r="132" spans="1:17" ht="14.4" customHeight="1" x14ac:dyDescent="0.3">
      <c r="A132" s="695" t="s">
        <v>1611</v>
      </c>
      <c r="B132" s="696" t="s">
        <v>1444</v>
      </c>
      <c r="C132" s="696" t="s">
        <v>1488</v>
      </c>
      <c r="D132" s="696" t="s">
        <v>1502</v>
      </c>
      <c r="E132" s="696" t="s">
        <v>1503</v>
      </c>
      <c r="F132" s="711">
        <v>1</v>
      </c>
      <c r="G132" s="711">
        <v>1961</v>
      </c>
      <c r="H132" s="711">
        <v>1</v>
      </c>
      <c r="I132" s="711">
        <v>1961</v>
      </c>
      <c r="J132" s="711"/>
      <c r="K132" s="711"/>
      <c r="L132" s="711"/>
      <c r="M132" s="711"/>
      <c r="N132" s="711"/>
      <c r="O132" s="711"/>
      <c r="P132" s="701"/>
      <c r="Q132" s="712"/>
    </row>
    <row r="133" spans="1:17" ht="14.4" customHeight="1" x14ac:dyDescent="0.3">
      <c r="A133" s="695" t="s">
        <v>1611</v>
      </c>
      <c r="B133" s="696" t="s">
        <v>1444</v>
      </c>
      <c r="C133" s="696" t="s">
        <v>1488</v>
      </c>
      <c r="D133" s="696" t="s">
        <v>1512</v>
      </c>
      <c r="E133" s="696" t="s">
        <v>1513</v>
      </c>
      <c r="F133" s="711">
        <v>1</v>
      </c>
      <c r="G133" s="711">
        <v>1836</v>
      </c>
      <c r="H133" s="711">
        <v>1</v>
      </c>
      <c r="I133" s="711">
        <v>1836</v>
      </c>
      <c r="J133" s="711"/>
      <c r="K133" s="711"/>
      <c r="L133" s="711"/>
      <c r="M133" s="711"/>
      <c r="N133" s="711"/>
      <c r="O133" s="711"/>
      <c r="P133" s="701"/>
      <c r="Q133" s="712"/>
    </row>
    <row r="134" spans="1:17" ht="14.4" customHeight="1" x14ac:dyDescent="0.3">
      <c r="A134" s="695" t="s">
        <v>1611</v>
      </c>
      <c r="B134" s="696" t="s">
        <v>1444</v>
      </c>
      <c r="C134" s="696" t="s">
        <v>1488</v>
      </c>
      <c r="D134" s="696" t="s">
        <v>1526</v>
      </c>
      <c r="E134" s="696" t="s">
        <v>1527</v>
      </c>
      <c r="F134" s="711">
        <v>3</v>
      </c>
      <c r="G134" s="711">
        <v>5253</v>
      </c>
      <c r="H134" s="711">
        <v>1</v>
      </c>
      <c r="I134" s="711">
        <v>1751</v>
      </c>
      <c r="J134" s="711">
        <v>1</v>
      </c>
      <c r="K134" s="711">
        <v>1754</v>
      </c>
      <c r="L134" s="711">
        <v>0.33390443556063204</v>
      </c>
      <c r="M134" s="711">
        <v>1754</v>
      </c>
      <c r="N134" s="711">
        <v>1</v>
      </c>
      <c r="O134" s="711">
        <v>1754</v>
      </c>
      <c r="P134" s="701">
        <v>0.33390443556063204</v>
      </c>
      <c r="Q134" s="712">
        <v>1754</v>
      </c>
    </row>
    <row r="135" spans="1:17" ht="14.4" customHeight="1" x14ac:dyDescent="0.3">
      <c r="A135" s="695" t="s">
        <v>1611</v>
      </c>
      <c r="B135" s="696" t="s">
        <v>1444</v>
      </c>
      <c r="C135" s="696" t="s">
        <v>1488</v>
      </c>
      <c r="D135" s="696" t="s">
        <v>1528</v>
      </c>
      <c r="E135" s="696" t="s">
        <v>1529</v>
      </c>
      <c r="F135" s="711"/>
      <c r="G135" s="711"/>
      <c r="H135" s="711"/>
      <c r="I135" s="711"/>
      <c r="J135" s="711">
        <v>1</v>
      </c>
      <c r="K135" s="711">
        <v>410</v>
      </c>
      <c r="L135" s="711"/>
      <c r="M135" s="711">
        <v>410</v>
      </c>
      <c r="N135" s="711"/>
      <c r="O135" s="711"/>
      <c r="P135" s="701"/>
      <c r="Q135" s="712"/>
    </row>
    <row r="136" spans="1:17" ht="14.4" customHeight="1" x14ac:dyDescent="0.3">
      <c r="A136" s="695" t="s">
        <v>1611</v>
      </c>
      <c r="B136" s="696" t="s">
        <v>1444</v>
      </c>
      <c r="C136" s="696" t="s">
        <v>1488</v>
      </c>
      <c r="D136" s="696" t="s">
        <v>1534</v>
      </c>
      <c r="E136" s="696" t="s">
        <v>1535</v>
      </c>
      <c r="F136" s="711"/>
      <c r="G136" s="711"/>
      <c r="H136" s="711"/>
      <c r="I136" s="711"/>
      <c r="J136" s="711">
        <v>1</v>
      </c>
      <c r="K136" s="711">
        <v>14328</v>
      </c>
      <c r="L136" s="711"/>
      <c r="M136" s="711">
        <v>14328</v>
      </c>
      <c r="N136" s="711">
        <v>2</v>
      </c>
      <c r="O136" s="711">
        <v>28656</v>
      </c>
      <c r="P136" s="701"/>
      <c r="Q136" s="712">
        <v>14328</v>
      </c>
    </row>
    <row r="137" spans="1:17" ht="14.4" customHeight="1" x14ac:dyDescent="0.3">
      <c r="A137" s="695" t="s">
        <v>1611</v>
      </c>
      <c r="B137" s="696" t="s">
        <v>1444</v>
      </c>
      <c r="C137" s="696" t="s">
        <v>1488</v>
      </c>
      <c r="D137" s="696" t="s">
        <v>1540</v>
      </c>
      <c r="E137" s="696" t="s">
        <v>1440</v>
      </c>
      <c r="F137" s="711">
        <v>3</v>
      </c>
      <c r="G137" s="711">
        <v>42474</v>
      </c>
      <c r="H137" s="711">
        <v>1</v>
      </c>
      <c r="I137" s="711">
        <v>14158</v>
      </c>
      <c r="J137" s="711"/>
      <c r="K137" s="711"/>
      <c r="L137" s="711"/>
      <c r="M137" s="711"/>
      <c r="N137" s="711"/>
      <c r="O137" s="711"/>
      <c r="P137" s="701"/>
      <c r="Q137" s="712"/>
    </row>
    <row r="138" spans="1:17" ht="14.4" customHeight="1" x14ac:dyDescent="0.3">
      <c r="A138" s="695" t="s">
        <v>1611</v>
      </c>
      <c r="B138" s="696" t="s">
        <v>1444</v>
      </c>
      <c r="C138" s="696" t="s">
        <v>1488</v>
      </c>
      <c r="D138" s="696" t="s">
        <v>1545</v>
      </c>
      <c r="E138" s="696" t="s">
        <v>1546</v>
      </c>
      <c r="F138" s="711"/>
      <c r="G138" s="711"/>
      <c r="H138" s="711"/>
      <c r="I138" s="711"/>
      <c r="J138" s="711">
        <v>1</v>
      </c>
      <c r="K138" s="711">
        <v>580</v>
      </c>
      <c r="L138" s="711"/>
      <c r="M138" s="711">
        <v>580</v>
      </c>
      <c r="N138" s="711"/>
      <c r="O138" s="711"/>
      <c r="P138" s="701"/>
      <c r="Q138" s="712"/>
    </row>
    <row r="139" spans="1:17" ht="14.4" customHeight="1" x14ac:dyDescent="0.3">
      <c r="A139" s="695" t="s">
        <v>1611</v>
      </c>
      <c r="B139" s="696" t="s">
        <v>1444</v>
      </c>
      <c r="C139" s="696" t="s">
        <v>1488</v>
      </c>
      <c r="D139" s="696" t="s">
        <v>1553</v>
      </c>
      <c r="E139" s="696" t="s">
        <v>1554</v>
      </c>
      <c r="F139" s="711">
        <v>1</v>
      </c>
      <c r="G139" s="711">
        <v>486</v>
      </c>
      <c r="H139" s="711">
        <v>1</v>
      </c>
      <c r="I139" s="711">
        <v>486</v>
      </c>
      <c r="J139" s="711"/>
      <c r="K139" s="711"/>
      <c r="L139" s="711"/>
      <c r="M139" s="711"/>
      <c r="N139" s="711"/>
      <c r="O139" s="711"/>
      <c r="P139" s="701"/>
      <c r="Q139" s="712"/>
    </row>
    <row r="140" spans="1:17" ht="14.4" customHeight="1" x14ac:dyDescent="0.3">
      <c r="A140" s="695" t="s">
        <v>1611</v>
      </c>
      <c r="B140" s="696" t="s">
        <v>1444</v>
      </c>
      <c r="C140" s="696" t="s">
        <v>1488</v>
      </c>
      <c r="D140" s="696" t="s">
        <v>1555</v>
      </c>
      <c r="E140" s="696" t="s">
        <v>1556</v>
      </c>
      <c r="F140" s="711">
        <v>1</v>
      </c>
      <c r="G140" s="711">
        <v>2236</v>
      </c>
      <c r="H140" s="711">
        <v>1</v>
      </c>
      <c r="I140" s="711">
        <v>2236</v>
      </c>
      <c r="J140" s="711"/>
      <c r="K140" s="711"/>
      <c r="L140" s="711"/>
      <c r="M140" s="711"/>
      <c r="N140" s="711">
        <v>1</v>
      </c>
      <c r="O140" s="711">
        <v>2242</v>
      </c>
      <c r="P140" s="701">
        <v>1.0026833631484795</v>
      </c>
      <c r="Q140" s="712">
        <v>2242</v>
      </c>
    </row>
    <row r="141" spans="1:17" ht="14.4" customHeight="1" x14ac:dyDescent="0.3">
      <c r="A141" s="695" t="s">
        <v>1612</v>
      </c>
      <c r="B141" s="696" t="s">
        <v>1444</v>
      </c>
      <c r="C141" s="696" t="s">
        <v>1445</v>
      </c>
      <c r="D141" s="696" t="s">
        <v>1446</v>
      </c>
      <c r="E141" s="696" t="s">
        <v>777</v>
      </c>
      <c r="F141" s="711"/>
      <c r="G141" s="711"/>
      <c r="H141" s="711"/>
      <c r="I141" s="711"/>
      <c r="J141" s="711"/>
      <c r="K141" s="711"/>
      <c r="L141" s="711"/>
      <c r="M141" s="711"/>
      <c r="N141" s="711">
        <v>1</v>
      </c>
      <c r="O141" s="711">
        <v>1978.03</v>
      </c>
      <c r="P141" s="701"/>
      <c r="Q141" s="712">
        <v>1978.03</v>
      </c>
    </row>
    <row r="142" spans="1:17" ht="14.4" customHeight="1" x14ac:dyDescent="0.3">
      <c r="A142" s="695" t="s">
        <v>1612</v>
      </c>
      <c r="B142" s="696" t="s">
        <v>1444</v>
      </c>
      <c r="C142" s="696" t="s">
        <v>1445</v>
      </c>
      <c r="D142" s="696" t="s">
        <v>1451</v>
      </c>
      <c r="E142" s="696" t="s">
        <v>788</v>
      </c>
      <c r="F142" s="711">
        <v>1</v>
      </c>
      <c r="G142" s="711">
        <v>2165.3200000000002</v>
      </c>
      <c r="H142" s="711">
        <v>1</v>
      </c>
      <c r="I142" s="711">
        <v>2165.3200000000002</v>
      </c>
      <c r="J142" s="711"/>
      <c r="K142" s="711"/>
      <c r="L142" s="711"/>
      <c r="M142" s="711"/>
      <c r="N142" s="711"/>
      <c r="O142" s="711"/>
      <c r="P142" s="701"/>
      <c r="Q142" s="712"/>
    </row>
    <row r="143" spans="1:17" ht="14.4" customHeight="1" x14ac:dyDescent="0.3">
      <c r="A143" s="695" t="s">
        <v>1612</v>
      </c>
      <c r="B143" s="696" t="s">
        <v>1444</v>
      </c>
      <c r="C143" s="696" t="s">
        <v>1445</v>
      </c>
      <c r="D143" s="696" t="s">
        <v>1452</v>
      </c>
      <c r="E143" s="696" t="s">
        <v>784</v>
      </c>
      <c r="F143" s="711">
        <v>0.05</v>
      </c>
      <c r="G143" s="711">
        <v>46.83</v>
      </c>
      <c r="H143" s="711">
        <v>1</v>
      </c>
      <c r="I143" s="711">
        <v>936.59999999999991</v>
      </c>
      <c r="J143" s="711"/>
      <c r="K143" s="711"/>
      <c r="L143" s="711"/>
      <c r="M143" s="711"/>
      <c r="N143" s="711"/>
      <c r="O143" s="711"/>
      <c r="P143" s="701"/>
      <c r="Q143" s="712"/>
    </row>
    <row r="144" spans="1:17" ht="14.4" customHeight="1" x14ac:dyDescent="0.3">
      <c r="A144" s="695" t="s">
        <v>1612</v>
      </c>
      <c r="B144" s="696" t="s">
        <v>1444</v>
      </c>
      <c r="C144" s="696" t="s">
        <v>1456</v>
      </c>
      <c r="D144" s="696" t="s">
        <v>1462</v>
      </c>
      <c r="E144" s="696" t="s">
        <v>1440</v>
      </c>
      <c r="F144" s="711"/>
      <c r="G144" s="711"/>
      <c r="H144" s="711"/>
      <c r="I144" s="711"/>
      <c r="J144" s="711"/>
      <c r="K144" s="711"/>
      <c r="L144" s="711"/>
      <c r="M144" s="711"/>
      <c r="N144" s="711">
        <v>1000</v>
      </c>
      <c r="O144" s="711">
        <v>5550</v>
      </c>
      <c r="P144" s="701"/>
      <c r="Q144" s="712">
        <v>5.55</v>
      </c>
    </row>
    <row r="145" spans="1:17" ht="14.4" customHeight="1" x14ac:dyDescent="0.3">
      <c r="A145" s="695" t="s">
        <v>1612</v>
      </c>
      <c r="B145" s="696" t="s">
        <v>1444</v>
      </c>
      <c r="C145" s="696" t="s">
        <v>1456</v>
      </c>
      <c r="D145" s="696" t="s">
        <v>1476</v>
      </c>
      <c r="E145" s="696" t="s">
        <v>1440</v>
      </c>
      <c r="F145" s="711">
        <v>903</v>
      </c>
      <c r="G145" s="711">
        <v>28658.82</v>
      </c>
      <c r="H145" s="711">
        <v>1</v>
      </c>
      <c r="I145" s="711">
        <v>31.737342192691031</v>
      </c>
      <c r="J145" s="711"/>
      <c r="K145" s="711"/>
      <c r="L145" s="711"/>
      <c r="M145" s="711"/>
      <c r="N145" s="711">
        <v>1019</v>
      </c>
      <c r="O145" s="711">
        <v>33932.699999999997</v>
      </c>
      <c r="P145" s="701">
        <v>1.1840229290668631</v>
      </c>
      <c r="Q145" s="712">
        <v>33.299999999999997</v>
      </c>
    </row>
    <row r="146" spans="1:17" ht="14.4" customHeight="1" x14ac:dyDescent="0.3">
      <c r="A146" s="695" t="s">
        <v>1612</v>
      </c>
      <c r="B146" s="696" t="s">
        <v>1444</v>
      </c>
      <c r="C146" s="696" t="s">
        <v>1485</v>
      </c>
      <c r="D146" s="696" t="s">
        <v>1486</v>
      </c>
      <c r="E146" s="696" t="s">
        <v>1487</v>
      </c>
      <c r="F146" s="711"/>
      <c r="G146" s="711"/>
      <c r="H146" s="711"/>
      <c r="I146" s="711"/>
      <c r="J146" s="711"/>
      <c r="K146" s="711"/>
      <c r="L146" s="711"/>
      <c r="M146" s="711"/>
      <c r="N146" s="711">
        <v>2</v>
      </c>
      <c r="O146" s="711">
        <v>1768.64</v>
      </c>
      <c r="P146" s="701"/>
      <c r="Q146" s="712">
        <v>884.32</v>
      </c>
    </row>
    <row r="147" spans="1:17" ht="14.4" customHeight="1" x14ac:dyDescent="0.3">
      <c r="A147" s="695" t="s">
        <v>1612</v>
      </c>
      <c r="B147" s="696" t="s">
        <v>1444</v>
      </c>
      <c r="C147" s="696" t="s">
        <v>1488</v>
      </c>
      <c r="D147" s="696" t="s">
        <v>1526</v>
      </c>
      <c r="E147" s="696" t="s">
        <v>1527</v>
      </c>
      <c r="F147" s="711"/>
      <c r="G147" s="711"/>
      <c r="H147" s="711"/>
      <c r="I147" s="711"/>
      <c r="J147" s="711"/>
      <c r="K147" s="711"/>
      <c r="L147" s="711"/>
      <c r="M147" s="711"/>
      <c r="N147" s="711">
        <v>2</v>
      </c>
      <c r="O147" s="711">
        <v>3508</v>
      </c>
      <c r="P147" s="701"/>
      <c r="Q147" s="712">
        <v>1754</v>
      </c>
    </row>
    <row r="148" spans="1:17" ht="14.4" customHeight="1" x14ac:dyDescent="0.3">
      <c r="A148" s="695" t="s">
        <v>1612</v>
      </c>
      <c r="B148" s="696" t="s">
        <v>1444</v>
      </c>
      <c r="C148" s="696" t="s">
        <v>1488</v>
      </c>
      <c r="D148" s="696" t="s">
        <v>1528</v>
      </c>
      <c r="E148" s="696" t="s">
        <v>1529</v>
      </c>
      <c r="F148" s="711"/>
      <c r="G148" s="711"/>
      <c r="H148" s="711"/>
      <c r="I148" s="711"/>
      <c r="J148" s="711"/>
      <c r="K148" s="711"/>
      <c r="L148" s="711"/>
      <c r="M148" s="711"/>
      <c r="N148" s="711">
        <v>2</v>
      </c>
      <c r="O148" s="711">
        <v>820</v>
      </c>
      <c r="P148" s="701"/>
      <c r="Q148" s="712">
        <v>410</v>
      </c>
    </row>
    <row r="149" spans="1:17" ht="14.4" customHeight="1" x14ac:dyDescent="0.3">
      <c r="A149" s="695" t="s">
        <v>1612</v>
      </c>
      <c r="B149" s="696" t="s">
        <v>1444</v>
      </c>
      <c r="C149" s="696" t="s">
        <v>1488</v>
      </c>
      <c r="D149" s="696" t="s">
        <v>1534</v>
      </c>
      <c r="E149" s="696" t="s">
        <v>1535</v>
      </c>
      <c r="F149" s="711"/>
      <c r="G149" s="711"/>
      <c r="H149" s="711"/>
      <c r="I149" s="711"/>
      <c r="J149" s="711"/>
      <c r="K149" s="711"/>
      <c r="L149" s="711"/>
      <c r="M149" s="711"/>
      <c r="N149" s="711">
        <v>2</v>
      </c>
      <c r="O149" s="711">
        <v>28664</v>
      </c>
      <c r="P149" s="701"/>
      <c r="Q149" s="712">
        <v>14332</v>
      </c>
    </row>
    <row r="150" spans="1:17" ht="14.4" customHeight="1" x14ac:dyDescent="0.3">
      <c r="A150" s="695" t="s">
        <v>1612</v>
      </c>
      <c r="B150" s="696" t="s">
        <v>1444</v>
      </c>
      <c r="C150" s="696" t="s">
        <v>1488</v>
      </c>
      <c r="D150" s="696" t="s">
        <v>1540</v>
      </c>
      <c r="E150" s="696" t="s">
        <v>1440</v>
      </c>
      <c r="F150" s="711">
        <v>2</v>
      </c>
      <c r="G150" s="711">
        <v>30684</v>
      </c>
      <c r="H150" s="711">
        <v>1</v>
      </c>
      <c r="I150" s="711">
        <v>15342</v>
      </c>
      <c r="J150" s="711"/>
      <c r="K150" s="711"/>
      <c r="L150" s="711"/>
      <c r="M150" s="711"/>
      <c r="N150" s="711"/>
      <c r="O150" s="711"/>
      <c r="P150" s="701"/>
      <c r="Q150" s="712"/>
    </row>
    <row r="151" spans="1:17" ht="14.4" customHeight="1" x14ac:dyDescent="0.3">
      <c r="A151" s="695" t="s">
        <v>1612</v>
      </c>
      <c r="B151" s="696" t="s">
        <v>1444</v>
      </c>
      <c r="C151" s="696" t="s">
        <v>1488</v>
      </c>
      <c r="D151" s="696" t="s">
        <v>1545</v>
      </c>
      <c r="E151" s="696" t="s">
        <v>1546</v>
      </c>
      <c r="F151" s="711"/>
      <c r="G151" s="711"/>
      <c r="H151" s="711"/>
      <c r="I151" s="711"/>
      <c r="J151" s="711"/>
      <c r="K151" s="711"/>
      <c r="L151" s="711"/>
      <c r="M151" s="711"/>
      <c r="N151" s="711">
        <v>1</v>
      </c>
      <c r="O151" s="711">
        <v>580</v>
      </c>
      <c r="P151" s="701"/>
      <c r="Q151" s="712">
        <v>580</v>
      </c>
    </row>
    <row r="152" spans="1:17" ht="14.4" customHeight="1" x14ac:dyDescent="0.3">
      <c r="A152" s="695" t="s">
        <v>1613</v>
      </c>
      <c r="B152" s="696" t="s">
        <v>1444</v>
      </c>
      <c r="C152" s="696" t="s">
        <v>1445</v>
      </c>
      <c r="D152" s="696" t="s">
        <v>1451</v>
      </c>
      <c r="E152" s="696" t="s">
        <v>788</v>
      </c>
      <c r="F152" s="711">
        <v>0.3</v>
      </c>
      <c r="G152" s="711">
        <v>649.59</v>
      </c>
      <c r="H152" s="711">
        <v>1</v>
      </c>
      <c r="I152" s="711">
        <v>2165.3000000000002</v>
      </c>
      <c r="J152" s="711"/>
      <c r="K152" s="711"/>
      <c r="L152" s="711"/>
      <c r="M152" s="711"/>
      <c r="N152" s="711"/>
      <c r="O152" s="711"/>
      <c r="P152" s="701"/>
      <c r="Q152" s="712"/>
    </row>
    <row r="153" spans="1:17" ht="14.4" customHeight="1" x14ac:dyDescent="0.3">
      <c r="A153" s="695" t="s">
        <v>1613</v>
      </c>
      <c r="B153" s="696" t="s">
        <v>1444</v>
      </c>
      <c r="C153" s="696" t="s">
        <v>1456</v>
      </c>
      <c r="D153" s="696" t="s">
        <v>1476</v>
      </c>
      <c r="E153" s="696" t="s">
        <v>1440</v>
      </c>
      <c r="F153" s="711">
        <v>404</v>
      </c>
      <c r="G153" s="711">
        <v>12572.48</v>
      </c>
      <c r="H153" s="711">
        <v>1</v>
      </c>
      <c r="I153" s="711">
        <v>31.119999999999997</v>
      </c>
      <c r="J153" s="711"/>
      <c r="K153" s="711"/>
      <c r="L153" s="711"/>
      <c r="M153" s="711"/>
      <c r="N153" s="711"/>
      <c r="O153" s="711"/>
      <c r="P153" s="701"/>
      <c r="Q153" s="712"/>
    </row>
    <row r="154" spans="1:17" ht="14.4" customHeight="1" x14ac:dyDescent="0.3">
      <c r="A154" s="695" t="s">
        <v>1613</v>
      </c>
      <c r="B154" s="696" t="s">
        <v>1444</v>
      </c>
      <c r="C154" s="696" t="s">
        <v>1488</v>
      </c>
      <c r="D154" s="696" t="s">
        <v>1540</v>
      </c>
      <c r="E154" s="696" t="s">
        <v>1440</v>
      </c>
      <c r="F154" s="711">
        <v>1</v>
      </c>
      <c r="G154" s="711">
        <v>14158</v>
      </c>
      <c r="H154" s="711">
        <v>1</v>
      </c>
      <c r="I154" s="711">
        <v>14158</v>
      </c>
      <c r="J154" s="711"/>
      <c r="K154" s="711"/>
      <c r="L154" s="711"/>
      <c r="M154" s="711"/>
      <c r="N154" s="711"/>
      <c r="O154" s="711"/>
      <c r="P154" s="701"/>
      <c r="Q154" s="712"/>
    </row>
    <row r="155" spans="1:17" ht="14.4" customHeight="1" x14ac:dyDescent="0.3">
      <c r="A155" s="695" t="s">
        <v>1614</v>
      </c>
      <c r="B155" s="696" t="s">
        <v>1444</v>
      </c>
      <c r="C155" s="696" t="s">
        <v>1445</v>
      </c>
      <c r="D155" s="696" t="s">
        <v>1451</v>
      </c>
      <c r="E155" s="696" t="s">
        <v>788</v>
      </c>
      <c r="F155" s="711">
        <v>1.1000000000000001</v>
      </c>
      <c r="G155" s="711">
        <v>2381.86</v>
      </c>
      <c r="H155" s="711">
        <v>1</v>
      </c>
      <c r="I155" s="711">
        <v>2165.3272727272729</v>
      </c>
      <c r="J155" s="711"/>
      <c r="K155" s="711"/>
      <c r="L155" s="711"/>
      <c r="M155" s="711"/>
      <c r="N155" s="711">
        <v>1.05</v>
      </c>
      <c r="O155" s="711">
        <v>2293.5299999999997</v>
      </c>
      <c r="P155" s="701">
        <v>0.96291553659744888</v>
      </c>
      <c r="Q155" s="712">
        <v>2184.3142857142852</v>
      </c>
    </row>
    <row r="156" spans="1:17" ht="14.4" customHeight="1" x14ac:dyDescent="0.3">
      <c r="A156" s="695" t="s">
        <v>1614</v>
      </c>
      <c r="B156" s="696" t="s">
        <v>1444</v>
      </c>
      <c r="C156" s="696" t="s">
        <v>1445</v>
      </c>
      <c r="D156" s="696" t="s">
        <v>1452</v>
      </c>
      <c r="E156" s="696" t="s">
        <v>784</v>
      </c>
      <c r="F156" s="711">
        <v>0.05</v>
      </c>
      <c r="G156" s="711">
        <v>46.83</v>
      </c>
      <c r="H156" s="711">
        <v>1</v>
      </c>
      <c r="I156" s="711">
        <v>936.59999999999991</v>
      </c>
      <c r="J156" s="711"/>
      <c r="K156" s="711"/>
      <c r="L156" s="711"/>
      <c r="M156" s="711"/>
      <c r="N156" s="711">
        <v>0.1</v>
      </c>
      <c r="O156" s="711">
        <v>94.48</v>
      </c>
      <c r="P156" s="701">
        <v>2.0175101430706812</v>
      </c>
      <c r="Q156" s="712">
        <v>944.8</v>
      </c>
    </row>
    <row r="157" spans="1:17" ht="14.4" customHeight="1" x14ac:dyDescent="0.3">
      <c r="A157" s="695" t="s">
        <v>1614</v>
      </c>
      <c r="B157" s="696" t="s">
        <v>1444</v>
      </c>
      <c r="C157" s="696" t="s">
        <v>1456</v>
      </c>
      <c r="D157" s="696" t="s">
        <v>1459</v>
      </c>
      <c r="E157" s="696" t="s">
        <v>1440</v>
      </c>
      <c r="F157" s="711">
        <v>150</v>
      </c>
      <c r="G157" s="711">
        <v>679.5</v>
      </c>
      <c r="H157" s="711">
        <v>1</v>
      </c>
      <c r="I157" s="711">
        <v>4.53</v>
      </c>
      <c r="J157" s="711">
        <v>180</v>
      </c>
      <c r="K157" s="711">
        <v>871.2</v>
      </c>
      <c r="L157" s="711">
        <v>1.2821192052980133</v>
      </c>
      <c r="M157" s="711">
        <v>4.84</v>
      </c>
      <c r="N157" s="711">
        <v>80</v>
      </c>
      <c r="O157" s="711">
        <v>408</v>
      </c>
      <c r="P157" s="701">
        <v>0.60044150110375272</v>
      </c>
      <c r="Q157" s="712">
        <v>5.0999999999999996</v>
      </c>
    </row>
    <row r="158" spans="1:17" ht="14.4" customHeight="1" x14ac:dyDescent="0.3">
      <c r="A158" s="695" t="s">
        <v>1614</v>
      </c>
      <c r="B158" s="696" t="s">
        <v>1444</v>
      </c>
      <c r="C158" s="696" t="s">
        <v>1456</v>
      </c>
      <c r="D158" s="696" t="s">
        <v>1472</v>
      </c>
      <c r="E158" s="696" t="s">
        <v>1440</v>
      </c>
      <c r="F158" s="711">
        <v>1</v>
      </c>
      <c r="G158" s="711">
        <v>2135.09</v>
      </c>
      <c r="H158" s="711">
        <v>1</v>
      </c>
      <c r="I158" s="711">
        <v>2135.09</v>
      </c>
      <c r="J158" s="711"/>
      <c r="K158" s="711"/>
      <c r="L158" s="711"/>
      <c r="M158" s="711"/>
      <c r="N158" s="711"/>
      <c r="O158" s="711"/>
      <c r="P158" s="701"/>
      <c r="Q158" s="712"/>
    </row>
    <row r="159" spans="1:17" ht="14.4" customHeight="1" x14ac:dyDescent="0.3">
      <c r="A159" s="695" t="s">
        <v>1614</v>
      </c>
      <c r="B159" s="696" t="s">
        <v>1444</v>
      </c>
      <c r="C159" s="696" t="s">
        <v>1456</v>
      </c>
      <c r="D159" s="696" t="s">
        <v>1476</v>
      </c>
      <c r="E159" s="696" t="s">
        <v>1440</v>
      </c>
      <c r="F159" s="711">
        <v>978</v>
      </c>
      <c r="G159" s="711">
        <v>30435.360000000001</v>
      </c>
      <c r="H159" s="711">
        <v>1</v>
      </c>
      <c r="I159" s="711">
        <v>31.12</v>
      </c>
      <c r="J159" s="711"/>
      <c r="K159" s="711"/>
      <c r="L159" s="711"/>
      <c r="M159" s="711"/>
      <c r="N159" s="711">
        <v>818</v>
      </c>
      <c r="O159" s="711">
        <v>27239.4</v>
      </c>
      <c r="P159" s="701">
        <v>0.8949918778683742</v>
      </c>
      <c r="Q159" s="712">
        <v>33.300000000000004</v>
      </c>
    </row>
    <row r="160" spans="1:17" ht="14.4" customHeight="1" x14ac:dyDescent="0.3">
      <c r="A160" s="695" t="s">
        <v>1614</v>
      </c>
      <c r="B160" s="696" t="s">
        <v>1444</v>
      </c>
      <c r="C160" s="696" t="s">
        <v>1485</v>
      </c>
      <c r="D160" s="696" t="s">
        <v>1486</v>
      </c>
      <c r="E160" s="696" t="s">
        <v>1487</v>
      </c>
      <c r="F160" s="711">
        <v>1</v>
      </c>
      <c r="G160" s="711">
        <v>884.32</v>
      </c>
      <c r="H160" s="711">
        <v>1</v>
      </c>
      <c r="I160" s="711">
        <v>884.32</v>
      </c>
      <c r="J160" s="711"/>
      <c r="K160" s="711"/>
      <c r="L160" s="711"/>
      <c r="M160" s="711"/>
      <c r="N160" s="711">
        <v>2</v>
      </c>
      <c r="O160" s="711">
        <v>1768.64</v>
      </c>
      <c r="P160" s="701">
        <v>2</v>
      </c>
      <c r="Q160" s="712">
        <v>884.32</v>
      </c>
    </row>
    <row r="161" spans="1:17" ht="14.4" customHeight="1" x14ac:dyDescent="0.3">
      <c r="A161" s="695" t="s">
        <v>1614</v>
      </c>
      <c r="B161" s="696" t="s">
        <v>1444</v>
      </c>
      <c r="C161" s="696" t="s">
        <v>1488</v>
      </c>
      <c r="D161" s="696" t="s">
        <v>1520</v>
      </c>
      <c r="E161" s="696" t="s">
        <v>1521</v>
      </c>
      <c r="F161" s="711">
        <v>1</v>
      </c>
      <c r="G161" s="711">
        <v>653</v>
      </c>
      <c r="H161" s="711">
        <v>1</v>
      </c>
      <c r="I161" s="711">
        <v>653</v>
      </c>
      <c r="J161" s="711"/>
      <c r="K161" s="711"/>
      <c r="L161" s="711"/>
      <c r="M161" s="711"/>
      <c r="N161" s="711"/>
      <c r="O161" s="711"/>
      <c r="P161" s="701"/>
      <c r="Q161" s="712"/>
    </row>
    <row r="162" spans="1:17" ht="14.4" customHeight="1" x14ac:dyDescent="0.3">
      <c r="A162" s="695" t="s">
        <v>1614</v>
      </c>
      <c r="B162" s="696" t="s">
        <v>1444</v>
      </c>
      <c r="C162" s="696" t="s">
        <v>1488</v>
      </c>
      <c r="D162" s="696" t="s">
        <v>1526</v>
      </c>
      <c r="E162" s="696" t="s">
        <v>1527</v>
      </c>
      <c r="F162" s="711"/>
      <c r="G162" s="711"/>
      <c r="H162" s="711"/>
      <c r="I162" s="711"/>
      <c r="J162" s="711">
        <v>1</v>
      </c>
      <c r="K162" s="711">
        <v>1754</v>
      </c>
      <c r="L162" s="711"/>
      <c r="M162" s="711">
        <v>1754</v>
      </c>
      <c r="N162" s="711"/>
      <c r="O162" s="711"/>
      <c r="P162" s="701"/>
      <c r="Q162" s="712"/>
    </row>
    <row r="163" spans="1:17" ht="14.4" customHeight="1" x14ac:dyDescent="0.3">
      <c r="A163" s="695" t="s">
        <v>1614</v>
      </c>
      <c r="B163" s="696" t="s">
        <v>1444</v>
      </c>
      <c r="C163" s="696" t="s">
        <v>1488</v>
      </c>
      <c r="D163" s="696" t="s">
        <v>1534</v>
      </c>
      <c r="E163" s="696" t="s">
        <v>1535</v>
      </c>
      <c r="F163" s="711"/>
      <c r="G163" s="711"/>
      <c r="H163" s="711"/>
      <c r="I163" s="711"/>
      <c r="J163" s="711"/>
      <c r="K163" s="711"/>
      <c r="L163" s="711"/>
      <c r="M163" s="711"/>
      <c r="N163" s="711">
        <v>2</v>
      </c>
      <c r="O163" s="711">
        <v>28664</v>
      </c>
      <c r="P163" s="701"/>
      <c r="Q163" s="712">
        <v>14332</v>
      </c>
    </row>
    <row r="164" spans="1:17" ht="14.4" customHeight="1" x14ac:dyDescent="0.3">
      <c r="A164" s="695" t="s">
        <v>1614</v>
      </c>
      <c r="B164" s="696" t="s">
        <v>1444</v>
      </c>
      <c r="C164" s="696" t="s">
        <v>1488</v>
      </c>
      <c r="D164" s="696" t="s">
        <v>1540</v>
      </c>
      <c r="E164" s="696" t="s">
        <v>1440</v>
      </c>
      <c r="F164" s="711">
        <v>2</v>
      </c>
      <c r="G164" s="711">
        <v>30684</v>
      </c>
      <c r="H164" s="711">
        <v>1</v>
      </c>
      <c r="I164" s="711">
        <v>15342</v>
      </c>
      <c r="J164" s="711"/>
      <c r="K164" s="711"/>
      <c r="L164" s="711"/>
      <c r="M164" s="711"/>
      <c r="N164" s="711"/>
      <c r="O164" s="711"/>
      <c r="P164" s="701"/>
      <c r="Q164" s="712"/>
    </row>
    <row r="165" spans="1:17" ht="14.4" customHeight="1" x14ac:dyDescent="0.3">
      <c r="A165" s="695" t="s">
        <v>1614</v>
      </c>
      <c r="B165" s="696" t="s">
        <v>1444</v>
      </c>
      <c r="C165" s="696" t="s">
        <v>1488</v>
      </c>
      <c r="D165" s="696" t="s">
        <v>1553</v>
      </c>
      <c r="E165" s="696" t="s">
        <v>1554</v>
      </c>
      <c r="F165" s="711">
        <v>1</v>
      </c>
      <c r="G165" s="711">
        <v>486</v>
      </c>
      <c r="H165" s="711">
        <v>1</v>
      </c>
      <c r="I165" s="711">
        <v>486</v>
      </c>
      <c r="J165" s="711">
        <v>1</v>
      </c>
      <c r="K165" s="711">
        <v>487</v>
      </c>
      <c r="L165" s="711">
        <v>1.0020576131687242</v>
      </c>
      <c r="M165" s="711">
        <v>487</v>
      </c>
      <c r="N165" s="711">
        <v>1</v>
      </c>
      <c r="O165" s="711">
        <v>487</v>
      </c>
      <c r="P165" s="701">
        <v>1.0020576131687242</v>
      </c>
      <c r="Q165" s="712">
        <v>487</v>
      </c>
    </row>
    <row r="166" spans="1:17" ht="14.4" customHeight="1" x14ac:dyDescent="0.3">
      <c r="A166" s="695" t="s">
        <v>1615</v>
      </c>
      <c r="B166" s="696" t="s">
        <v>1444</v>
      </c>
      <c r="C166" s="696" t="s">
        <v>1445</v>
      </c>
      <c r="D166" s="696" t="s">
        <v>1450</v>
      </c>
      <c r="E166" s="696" t="s">
        <v>788</v>
      </c>
      <c r="F166" s="711"/>
      <c r="G166" s="711"/>
      <c r="H166" s="711"/>
      <c r="I166" s="711"/>
      <c r="J166" s="711"/>
      <c r="K166" s="711"/>
      <c r="L166" s="711"/>
      <c r="M166" s="711"/>
      <c r="N166" s="711">
        <v>0.89999999999999991</v>
      </c>
      <c r="O166" s="711">
        <v>982.93</v>
      </c>
      <c r="P166" s="701"/>
      <c r="Q166" s="712">
        <v>1092.1444444444444</v>
      </c>
    </row>
    <row r="167" spans="1:17" ht="14.4" customHeight="1" x14ac:dyDescent="0.3">
      <c r="A167" s="695" t="s">
        <v>1615</v>
      </c>
      <c r="B167" s="696" t="s">
        <v>1444</v>
      </c>
      <c r="C167" s="696" t="s">
        <v>1445</v>
      </c>
      <c r="D167" s="696" t="s">
        <v>1451</v>
      </c>
      <c r="E167" s="696" t="s">
        <v>788</v>
      </c>
      <c r="F167" s="711">
        <v>1.2999999999999998</v>
      </c>
      <c r="G167" s="711">
        <v>2814.93</v>
      </c>
      <c r="H167" s="711">
        <v>1</v>
      </c>
      <c r="I167" s="711">
        <v>2165.3307692307694</v>
      </c>
      <c r="J167" s="711">
        <v>0.4</v>
      </c>
      <c r="K167" s="711">
        <v>873.72</v>
      </c>
      <c r="L167" s="711">
        <v>0.31038782491926981</v>
      </c>
      <c r="M167" s="711">
        <v>2184.2999999999997</v>
      </c>
      <c r="N167" s="711">
        <v>0.2</v>
      </c>
      <c r="O167" s="711">
        <v>436.86</v>
      </c>
      <c r="P167" s="701">
        <v>0.1551939124596349</v>
      </c>
      <c r="Q167" s="712">
        <v>2184.2999999999997</v>
      </c>
    </row>
    <row r="168" spans="1:17" ht="14.4" customHeight="1" x14ac:dyDescent="0.3">
      <c r="A168" s="695" t="s">
        <v>1615</v>
      </c>
      <c r="B168" s="696" t="s">
        <v>1444</v>
      </c>
      <c r="C168" s="696" t="s">
        <v>1445</v>
      </c>
      <c r="D168" s="696" t="s">
        <v>1452</v>
      </c>
      <c r="E168" s="696" t="s">
        <v>784</v>
      </c>
      <c r="F168" s="711">
        <v>0.13</v>
      </c>
      <c r="G168" s="711">
        <v>117.07</v>
      </c>
      <c r="H168" s="711">
        <v>1</v>
      </c>
      <c r="I168" s="711">
        <v>900.53846153846143</v>
      </c>
      <c r="J168" s="711"/>
      <c r="K168" s="711"/>
      <c r="L168" s="711"/>
      <c r="M168" s="711"/>
      <c r="N168" s="711">
        <v>0.03</v>
      </c>
      <c r="O168" s="711">
        <v>23.62</v>
      </c>
      <c r="P168" s="701">
        <v>0.20175963099000599</v>
      </c>
      <c r="Q168" s="712">
        <v>787.33333333333337</v>
      </c>
    </row>
    <row r="169" spans="1:17" ht="14.4" customHeight="1" x14ac:dyDescent="0.3">
      <c r="A169" s="695" t="s">
        <v>1615</v>
      </c>
      <c r="B169" s="696" t="s">
        <v>1444</v>
      </c>
      <c r="C169" s="696" t="s">
        <v>1456</v>
      </c>
      <c r="D169" s="696" t="s">
        <v>1458</v>
      </c>
      <c r="E169" s="696" t="s">
        <v>1440</v>
      </c>
      <c r="F169" s="711">
        <v>600</v>
      </c>
      <c r="G169" s="711">
        <v>1104</v>
      </c>
      <c r="H169" s="711">
        <v>1</v>
      </c>
      <c r="I169" s="711">
        <v>1.84</v>
      </c>
      <c r="J169" s="711">
        <v>120</v>
      </c>
      <c r="K169" s="711">
        <v>228</v>
      </c>
      <c r="L169" s="711">
        <v>0.20652173913043478</v>
      </c>
      <c r="M169" s="711">
        <v>1.9</v>
      </c>
      <c r="N169" s="711">
        <v>150</v>
      </c>
      <c r="O169" s="711">
        <v>300</v>
      </c>
      <c r="P169" s="701">
        <v>0.27173913043478259</v>
      </c>
      <c r="Q169" s="712">
        <v>2</v>
      </c>
    </row>
    <row r="170" spans="1:17" ht="14.4" customHeight="1" x14ac:dyDescent="0.3">
      <c r="A170" s="695" t="s">
        <v>1615</v>
      </c>
      <c r="B170" s="696" t="s">
        <v>1444</v>
      </c>
      <c r="C170" s="696" t="s">
        <v>1456</v>
      </c>
      <c r="D170" s="696" t="s">
        <v>1459</v>
      </c>
      <c r="E170" s="696" t="s">
        <v>1440</v>
      </c>
      <c r="F170" s="711"/>
      <c r="G170" s="711"/>
      <c r="H170" s="711"/>
      <c r="I170" s="711"/>
      <c r="J170" s="711"/>
      <c r="K170" s="711"/>
      <c r="L170" s="711"/>
      <c r="M170" s="711"/>
      <c r="N170" s="711">
        <v>150</v>
      </c>
      <c r="O170" s="711">
        <v>765</v>
      </c>
      <c r="P170" s="701"/>
      <c r="Q170" s="712">
        <v>5.0999999999999996</v>
      </c>
    </row>
    <row r="171" spans="1:17" ht="14.4" customHeight="1" x14ac:dyDescent="0.3">
      <c r="A171" s="695" t="s">
        <v>1615</v>
      </c>
      <c r="B171" s="696" t="s">
        <v>1444</v>
      </c>
      <c r="C171" s="696" t="s">
        <v>1456</v>
      </c>
      <c r="D171" s="696" t="s">
        <v>1463</v>
      </c>
      <c r="E171" s="696" t="s">
        <v>1440</v>
      </c>
      <c r="F171" s="711">
        <v>279</v>
      </c>
      <c r="G171" s="711">
        <v>2043.84</v>
      </c>
      <c r="H171" s="711">
        <v>1</v>
      </c>
      <c r="I171" s="711">
        <v>7.325591397849462</v>
      </c>
      <c r="J171" s="711">
        <v>223</v>
      </c>
      <c r="K171" s="711">
        <v>1729.73</v>
      </c>
      <c r="L171" s="711">
        <v>0.84631380147173951</v>
      </c>
      <c r="M171" s="711">
        <v>7.7566367713004487</v>
      </c>
      <c r="N171" s="711">
        <v>40</v>
      </c>
      <c r="O171" s="711">
        <v>328.8</v>
      </c>
      <c r="P171" s="701">
        <v>0.16087364960075154</v>
      </c>
      <c r="Q171" s="712">
        <v>8.2200000000000006</v>
      </c>
    </row>
    <row r="172" spans="1:17" ht="14.4" customHeight="1" x14ac:dyDescent="0.3">
      <c r="A172" s="695" t="s">
        <v>1615</v>
      </c>
      <c r="B172" s="696" t="s">
        <v>1444</v>
      </c>
      <c r="C172" s="696" t="s">
        <v>1456</v>
      </c>
      <c r="D172" s="696" t="s">
        <v>1465</v>
      </c>
      <c r="E172" s="696" t="s">
        <v>1440</v>
      </c>
      <c r="F172" s="711">
        <v>305</v>
      </c>
      <c r="G172" s="711">
        <v>2583.35</v>
      </c>
      <c r="H172" s="711">
        <v>1</v>
      </c>
      <c r="I172" s="711">
        <v>8.4699999999999989</v>
      </c>
      <c r="J172" s="711">
        <v>84</v>
      </c>
      <c r="K172" s="711">
        <v>737.52</v>
      </c>
      <c r="L172" s="711">
        <v>0.2854897710337353</v>
      </c>
      <c r="M172" s="711">
        <v>8.7799999999999994</v>
      </c>
      <c r="N172" s="711">
        <v>76</v>
      </c>
      <c r="O172" s="711">
        <v>715.92000000000007</v>
      </c>
      <c r="P172" s="701">
        <v>0.27712853465461518</v>
      </c>
      <c r="Q172" s="712">
        <v>9.4200000000000017</v>
      </c>
    </row>
    <row r="173" spans="1:17" ht="14.4" customHeight="1" x14ac:dyDescent="0.3">
      <c r="A173" s="695" t="s">
        <v>1615</v>
      </c>
      <c r="B173" s="696" t="s">
        <v>1444</v>
      </c>
      <c r="C173" s="696" t="s">
        <v>1456</v>
      </c>
      <c r="D173" s="696" t="s">
        <v>1469</v>
      </c>
      <c r="E173" s="696" t="s">
        <v>1440</v>
      </c>
      <c r="F173" s="711">
        <v>410</v>
      </c>
      <c r="G173" s="711">
        <v>6740.4</v>
      </c>
      <c r="H173" s="711">
        <v>1</v>
      </c>
      <c r="I173" s="711">
        <v>16.439999999999998</v>
      </c>
      <c r="J173" s="711"/>
      <c r="K173" s="711"/>
      <c r="L173" s="711"/>
      <c r="M173" s="711"/>
      <c r="N173" s="711"/>
      <c r="O173" s="711"/>
      <c r="P173" s="701"/>
      <c r="Q173" s="712"/>
    </row>
    <row r="174" spans="1:17" ht="14.4" customHeight="1" x14ac:dyDescent="0.3">
      <c r="A174" s="695" t="s">
        <v>1615</v>
      </c>
      <c r="B174" s="696" t="s">
        <v>1444</v>
      </c>
      <c r="C174" s="696" t="s">
        <v>1456</v>
      </c>
      <c r="D174" s="696" t="s">
        <v>1472</v>
      </c>
      <c r="E174" s="696" t="s">
        <v>1440</v>
      </c>
      <c r="F174" s="711"/>
      <c r="G174" s="711"/>
      <c r="H174" s="711"/>
      <c r="I174" s="711"/>
      <c r="J174" s="711"/>
      <c r="K174" s="711"/>
      <c r="L174" s="711"/>
      <c r="M174" s="711"/>
      <c r="N174" s="711">
        <v>1</v>
      </c>
      <c r="O174" s="711">
        <v>2193.58</v>
      </c>
      <c r="P174" s="701"/>
      <c r="Q174" s="712">
        <v>2193.58</v>
      </c>
    </row>
    <row r="175" spans="1:17" ht="14.4" customHeight="1" x14ac:dyDescent="0.3">
      <c r="A175" s="695" t="s">
        <v>1615</v>
      </c>
      <c r="B175" s="696" t="s">
        <v>1444</v>
      </c>
      <c r="C175" s="696" t="s">
        <v>1456</v>
      </c>
      <c r="D175" s="696" t="s">
        <v>1474</v>
      </c>
      <c r="E175" s="696" t="s">
        <v>1440</v>
      </c>
      <c r="F175" s="711"/>
      <c r="G175" s="711"/>
      <c r="H175" s="711"/>
      <c r="I175" s="711"/>
      <c r="J175" s="711">
        <v>346</v>
      </c>
      <c r="K175" s="711">
        <v>1079.52</v>
      </c>
      <c r="L175" s="711"/>
      <c r="M175" s="711">
        <v>3.12</v>
      </c>
      <c r="N175" s="711">
        <v>260</v>
      </c>
      <c r="O175" s="711">
        <v>847.6</v>
      </c>
      <c r="P175" s="701"/>
      <c r="Q175" s="712">
        <v>3.2600000000000002</v>
      </c>
    </row>
    <row r="176" spans="1:17" ht="14.4" customHeight="1" x14ac:dyDescent="0.3">
      <c r="A176" s="695" t="s">
        <v>1615</v>
      </c>
      <c r="B176" s="696" t="s">
        <v>1444</v>
      </c>
      <c r="C176" s="696" t="s">
        <v>1456</v>
      </c>
      <c r="D176" s="696" t="s">
        <v>1475</v>
      </c>
      <c r="E176" s="696" t="s">
        <v>1440</v>
      </c>
      <c r="F176" s="711"/>
      <c r="G176" s="711"/>
      <c r="H176" s="711"/>
      <c r="I176" s="711"/>
      <c r="J176" s="711">
        <v>220</v>
      </c>
      <c r="K176" s="711">
        <v>51442.6</v>
      </c>
      <c r="L176" s="711"/>
      <c r="M176" s="711">
        <v>233.82999999999998</v>
      </c>
      <c r="N176" s="711"/>
      <c r="O176" s="711"/>
      <c r="P176" s="701"/>
      <c r="Q176" s="712"/>
    </row>
    <row r="177" spans="1:17" ht="14.4" customHeight="1" x14ac:dyDescent="0.3">
      <c r="A177" s="695" t="s">
        <v>1615</v>
      </c>
      <c r="B177" s="696" t="s">
        <v>1444</v>
      </c>
      <c r="C177" s="696" t="s">
        <v>1456</v>
      </c>
      <c r="D177" s="696" t="s">
        <v>1476</v>
      </c>
      <c r="E177" s="696" t="s">
        <v>1440</v>
      </c>
      <c r="F177" s="711">
        <v>1500</v>
      </c>
      <c r="G177" s="711">
        <v>47587.44</v>
      </c>
      <c r="H177" s="711">
        <v>1</v>
      </c>
      <c r="I177" s="711">
        <v>31.724960000000003</v>
      </c>
      <c r="J177" s="711">
        <v>390</v>
      </c>
      <c r="K177" s="711">
        <v>12975.3</v>
      </c>
      <c r="L177" s="711">
        <v>0.27266228231651035</v>
      </c>
      <c r="M177" s="711">
        <v>33.269999999999996</v>
      </c>
      <c r="N177" s="711">
        <v>920</v>
      </c>
      <c r="O177" s="711">
        <v>30636</v>
      </c>
      <c r="P177" s="701">
        <v>0.64378331761490004</v>
      </c>
      <c r="Q177" s="712">
        <v>33.299999999999997</v>
      </c>
    </row>
    <row r="178" spans="1:17" ht="14.4" customHeight="1" x14ac:dyDescent="0.3">
      <c r="A178" s="695" t="s">
        <v>1615</v>
      </c>
      <c r="B178" s="696" t="s">
        <v>1444</v>
      </c>
      <c r="C178" s="696" t="s">
        <v>1456</v>
      </c>
      <c r="D178" s="696" t="s">
        <v>1483</v>
      </c>
      <c r="E178" s="696" t="s">
        <v>1440</v>
      </c>
      <c r="F178" s="711"/>
      <c r="G178" s="711"/>
      <c r="H178" s="711"/>
      <c r="I178" s="711"/>
      <c r="J178" s="711"/>
      <c r="K178" s="711"/>
      <c r="L178" s="711"/>
      <c r="M178" s="711"/>
      <c r="N178" s="711">
        <v>373</v>
      </c>
      <c r="O178" s="711">
        <v>21939.86</v>
      </c>
      <c r="P178" s="701"/>
      <c r="Q178" s="712">
        <v>58.82</v>
      </c>
    </row>
    <row r="179" spans="1:17" ht="14.4" customHeight="1" x14ac:dyDescent="0.3">
      <c r="A179" s="695" t="s">
        <v>1615</v>
      </c>
      <c r="B179" s="696" t="s">
        <v>1444</v>
      </c>
      <c r="C179" s="696" t="s">
        <v>1485</v>
      </c>
      <c r="D179" s="696" t="s">
        <v>1486</v>
      </c>
      <c r="E179" s="696" t="s">
        <v>1487</v>
      </c>
      <c r="F179" s="711"/>
      <c r="G179" s="711"/>
      <c r="H179" s="711"/>
      <c r="I179" s="711"/>
      <c r="J179" s="711"/>
      <c r="K179" s="711"/>
      <c r="L179" s="711"/>
      <c r="M179" s="711"/>
      <c r="N179" s="711">
        <v>3</v>
      </c>
      <c r="O179" s="711">
        <v>2652.96</v>
      </c>
      <c r="P179" s="701"/>
      <c r="Q179" s="712">
        <v>884.32</v>
      </c>
    </row>
    <row r="180" spans="1:17" ht="14.4" customHeight="1" x14ac:dyDescent="0.3">
      <c r="A180" s="695" t="s">
        <v>1615</v>
      </c>
      <c r="B180" s="696" t="s">
        <v>1444</v>
      </c>
      <c r="C180" s="696" t="s">
        <v>1488</v>
      </c>
      <c r="D180" s="696" t="s">
        <v>1508</v>
      </c>
      <c r="E180" s="696" t="s">
        <v>1509</v>
      </c>
      <c r="F180" s="711">
        <v>3</v>
      </c>
      <c r="G180" s="711">
        <v>3906</v>
      </c>
      <c r="H180" s="711">
        <v>1</v>
      </c>
      <c r="I180" s="711">
        <v>1302</v>
      </c>
      <c r="J180" s="711">
        <v>1</v>
      </c>
      <c r="K180" s="711">
        <v>1306</v>
      </c>
      <c r="L180" s="711">
        <v>0.33435739887352789</v>
      </c>
      <c r="M180" s="711">
        <v>1306</v>
      </c>
      <c r="N180" s="711">
        <v>2</v>
      </c>
      <c r="O180" s="711">
        <v>2619</v>
      </c>
      <c r="P180" s="701">
        <v>0.67050691244239635</v>
      </c>
      <c r="Q180" s="712">
        <v>1309.5</v>
      </c>
    </row>
    <row r="181" spans="1:17" ht="14.4" customHeight="1" x14ac:dyDescent="0.3">
      <c r="A181" s="695" t="s">
        <v>1615</v>
      </c>
      <c r="B181" s="696" t="s">
        <v>1444</v>
      </c>
      <c r="C181" s="696" t="s">
        <v>1488</v>
      </c>
      <c r="D181" s="696" t="s">
        <v>1510</v>
      </c>
      <c r="E181" s="696" t="s">
        <v>1511</v>
      </c>
      <c r="F181" s="711">
        <v>5</v>
      </c>
      <c r="G181" s="711">
        <v>6900</v>
      </c>
      <c r="H181" s="711">
        <v>1</v>
      </c>
      <c r="I181" s="711">
        <v>1380</v>
      </c>
      <c r="J181" s="711">
        <v>6</v>
      </c>
      <c r="K181" s="711">
        <v>8298</v>
      </c>
      <c r="L181" s="711">
        <v>1.202608695652174</v>
      </c>
      <c r="M181" s="711">
        <v>1383</v>
      </c>
      <c r="N181" s="711">
        <v>1</v>
      </c>
      <c r="O181" s="711">
        <v>1389</v>
      </c>
      <c r="P181" s="701">
        <v>0.20130434782608694</v>
      </c>
      <c r="Q181" s="712">
        <v>1389</v>
      </c>
    </row>
    <row r="182" spans="1:17" ht="14.4" customHeight="1" x14ac:dyDescent="0.3">
      <c r="A182" s="695" t="s">
        <v>1615</v>
      </c>
      <c r="B182" s="696" t="s">
        <v>1444</v>
      </c>
      <c r="C182" s="696" t="s">
        <v>1488</v>
      </c>
      <c r="D182" s="696" t="s">
        <v>1512</v>
      </c>
      <c r="E182" s="696" t="s">
        <v>1513</v>
      </c>
      <c r="F182" s="711">
        <v>4</v>
      </c>
      <c r="G182" s="711">
        <v>7344</v>
      </c>
      <c r="H182" s="711">
        <v>1</v>
      </c>
      <c r="I182" s="711">
        <v>1836</v>
      </c>
      <c r="J182" s="711">
        <v>2</v>
      </c>
      <c r="K182" s="711">
        <v>3680</v>
      </c>
      <c r="L182" s="711">
        <v>0.50108932461873634</v>
      </c>
      <c r="M182" s="711">
        <v>1840</v>
      </c>
      <c r="N182" s="711">
        <v>2</v>
      </c>
      <c r="O182" s="711">
        <v>3692</v>
      </c>
      <c r="P182" s="701">
        <v>0.50272331154684091</v>
      </c>
      <c r="Q182" s="712">
        <v>1846</v>
      </c>
    </row>
    <row r="183" spans="1:17" ht="14.4" customHeight="1" x14ac:dyDescent="0.3">
      <c r="A183" s="695" t="s">
        <v>1615</v>
      </c>
      <c r="B183" s="696" t="s">
        <v>1444</v>
      </c>
      <c r="C183" s="696" t="s">
        <v>1488</v>
      </c>
      <c r="D183" s="696" t="s">
        <v>1516</v>
      </c>
      <c r="E183" s="696" t="s">
        <v>1517</v>
      </c>
      <c r="F183" s="711"/>
      <c r="G183" s="711"/>
      <c r="H183" s="711"/>
      <c r="I183" s="711"/>
      <c r="J183" s="711">
        <v>1</v>
      </c>
      <c r="K183" s="711">
        <v>1169</v>
      </c>
      <c r="L183" s="711"/>
      <c r="M183" s="711">
        <v>1169</v>
      </c>
      <c r="N183" s="711">
        <v>1</v>
      </c>
      <c r="O183" s="711">
        <v>1175</v>
      </c>
      <c r="P183" s="701"/>
      <c r="Q183" s="712">
        <v>1175</v>
      </c>
    </row>
    <row r="184" spans="1:17" ht="14.4" customHeight="1" x14ac:dyDescent="0.3">
      <c r="A184" s="695" t="s">
        <v>1615</v>
      </c>
      <c r="B184" s="696" t="s">
        <v>1444</v>
      </c>
      <c r="C184" s="696" t="s">
        <v>1488</v>
      </c>
      <c r="D184" s="696" t="s">
        <v>1520</v>
      </c>
      <c r="E184" s="696" t="s">
        <v>1521</v>
      </c>
      <c r="F184" s="711"/>
      <c r="G184" s="711"/>
      <c r="H184" s="711"/>
      <c r="I184" s="711"/>
      <c r="J184" s="711"/>
      <c r="K184" s="711"/>
      <c r="L184" s="711"/>
      <c r="M184" s="711"/>
      <c r="N184" s="711">
        <v>1</v>
      </c>
      <c r="O184" s="711">
        <v>657</v>
      </c>
      <c r="P184" s="701"/>
      <c r="Q184" s="712">
        <v>657</v>
      </c>
    </row>
    <row r="185" spans="1:17" ht="14.4" customHeight="1" x14ac:dyDescent="0.3">
      <c r="A185" s="695" t="s">
        <v>1615</v>
      </c>
      <c r="B185" s="696" t="s">
        <v>1444</v>
      </c>
      <c r="C185" s="696" t="s">
        <v>1488</v>
      </c>
      <c r="D185" s="696" t="s">
        <v>1526</v>
      </c>
      <c r="E185" s="696" t="s">
        <v>1527</v>
      </c>
      <c r="F185" s="711">
        <v>2</v>
      </c>
      <c r="G185" s="711">
        <v>3502</v>
      </c>
      <c r="H185" s="711">
        <v>1</v>
      </c>
      <c r="I185" s="711">
        <v>1751</v>
      </c>
      <c r="J185" s="711">
        <v>2</v>
      </c>
      <c r="K185" s="711">
        <v>3508</v>
      </c>
      <c r="L185" s="711">
        <v>1.001713306681896</v>
      </c>
      <c r="M185" s="711">
        <v>1754</v>
      </c>
      <c r="N185" s="711">
        <v>1</v>
      </c>
      <c r="O185" s="711">
        <v>1760</v>
      </c>
      <c r="P185" s="701">
        <v>0.50256996002284404</v>
      </c>
      <c r="Q185" s="712">
        <v>1760</v>
      </c>
    </row>
    <row r="186" spans="1:17" ht="14.4" customHeight="1" x14ac:dyDescent="0.3">
      <c r="A186" s="695" t="s">
        <v>1615</v>
      </c>
      <c r="B186" s="696" t="s">
        <v>1444</v>
      </c>
      <c r="C186" s="696" t="s">
        <v>1488</v>
      </c>
      <c r="D186" s="696" t="s">
        <v>1534</v>
      </c>
      <c r="E186" s="696" t="s">
        <v>1535</v>
      </c>
      <c r="F186" s="711"/>
      <c r="G186" s="711"/>
      <c r="H186" s="711"/>
      <c r="I186" s="711"/>
      <c r="J186" s="711">
        <v>1</v>
      </c>
      <c r="K186" s="711">
        <v>14328</v>
      </c>
      <c r="L186" s="711"/>
      <c r="M186" s="711">
        <v>14328</v>
      </c>
      <c r="N186" s="711">
        <v>5</v>
      </c>
      <c r="O186" s="711">
        <v>71656</v>
      </c>
      <c r="P186" s="701"/>
      <c r="Q186" s="712">
        <v>14331.2</v>
      </c>
    </row>
    <row r="187" spans="1:17" ht="14.4" customHeight="1" x14ac:dyDescent="0.3">
      <c r="A187" s="695" t="s">
        <v>1615</v>
      </c>
      <c r="B187" s="696" t="s">
        <v>1444</v>
      </c>
      <c r="C187" s="696" t="s">
        <v>1488</v>
      </c>
      <c r="D187" s="696" t="s">
        <v>1540</v>
      </c>
      <c r="E187" s="696" t="s">
        <v>1440</v>
      </c>
      <c r="F187" s="711">
        <v>5</v>
      </c>
      <c r="G187" s="711">
        <v>70790</v>
      </c>
      <c r="H187" s="711">
        <v>1</v>
      </c>
      <c r="I187" s="711">
        <v>14158</v>
      </c>
      <c r="J187" s="711"/>
      <c r="K187" s="711"/>
      <c r="L187" s="711"/>
      <c r="M187" s="711"/>
      <c r="N187" s="711"/>
      <c r="O187" s="711"/>
      <c r="P187" s="701"/>
      <c r="Q187" s="712"/>
    </row>
    <row r="188" spans="1:17" ht="14.4" customHeight="1" x14ac:dyDescent="0.3">
      <c r="A188" s="695" t="s">
        <v>1615</v>
      </c>
      <c r="B188" s="696" t="s">
        <v>1444</v>
      </c>
      <c r="C188" s="696" t="s">
        <v>1488</v>
      </c>
      <c r="D188" s="696" t="s">
        <v>1551</v>
      </c>
      <c r="E188" s="696" t="s">
        <v>1552</v>
      </c>
      <c r="F188" s="711"/>
      <c r="G188" s="711"/>
      <c r="H188" s="711"/>
      <c r="I188" s="711"/>
      <c r="J188" s="711">
        <v>1</v>
      </c>
      <c r="K188" s="711">
        <v>1286</v>
      </c>
      <c r="L188" s="711"/>
      <c r="M188" s="711">
        <v>1286</v>
      </c>
      <c r="N188" s="711">
        <v>1</v>
      </c>
      <c r="O188" s="711">
        <v>1292</v>
      </c>
      <c r="P188" s="701"/>
      <c r="Q188" s="712">
        <v>1292</v>
      </c>
    </row>
    <row r="189" spans="1:17" ht="14.4" customHeight="1" x14ac:dyDescent="0.3">
      <c r="A189" s="695" t="s">
        <v>1615</v>
      </c>
      <c r="B189" s="696" t="s">
        <v>1444</v>
      </c>
      <c r="C189" s="696" t="s">
        <v>1488</v>
      </c>
      <c r="D189" s="696" t="s">
        <v>1553</v>
      </c>
      <c r="E189" s="696" t="s">
        <v>1554</v>
      </c>
      <c r="F189" s="711"/>
      <c r="G189" s="711"/>
      <c r="H189" s="711"/>
      <c r="I189" s="711"/>
      <c r="J189" s="711"/>
      <c r="K189" s="711"/>
      <c r="L189" s="711"/>
      <c r="M189" s="711"/>
      <c r="N189" s="711">
        <v>1</v>
      </c>
      <c r="O189" s="711">
        <v>489</v>
      </c>
      <c r="P189" s="701"/>
      <c r="Q189" s="712">
        <v>489</v>
      </c>
    </row>
    <row r="190" spans="1:17" ht="14.4" customHeight="1" x14ac:dyDescent="0.3">
      <c r="A190" s="695" t="s">
        <v>1615</v>
      </c>
      <c r="B190" s="696" t="s">
        <v>1444</v>
      </c>
      <c r="C190" s="696" t="s">
        <v>1488</v>
      </c>
      <c r="D190" s="696" t="s">
        <v>1555</v>
      </c>
      <c r="E190" s="696" t="s">
        <v>1556</v>
      </c>
      <c r="F190" s="711">
        <v>1</v>
      </c>
      <c r="G190" s="711">
        <v>2236</v>
      </c>
      <c r="H190" s="711">
        <v>1</v>
      </c>
      <c r="I190" s="711">
        <v>2236</v>
      </c>
      <c r="J190" s="711"/>
      <c r="K190" s="711"/>
      <c r="L190" s="711"/>
      <c r="M190" s="711"/>
      <c r="N190" s="711"/>
      <c r="O190" s="711"/>
      <c r="P190" s="701"/>
      <c r="Q190" s="712"/>
    </row>
    <row r="191" spans="1:17" ht="14.4" customHeight="1" x14ac:dyDescent="0.3">
      <c r="A191" s="695" t="s">
        <v>1615</v>
      </c>
      <c r="B191" s="696" t="s">
        <v>1444</v>
      </c>
      <c r="C191" s="696" t="s">
        <v>1488</v>
      </c>
      <c r="D191" s="696" t="s">
        <v>1557</v>
      </c>
      <c r="E191" s="696" t="s">
        <v>1558</v>
      </c>
      <c r="F191" s="711"/>
      <c r="G191" s="711"/>
      <c r="H191" s="711"/>
      <c r="I191" s="711"/>
      <c r="J191" s="711">
        <v>1</v>
      </c>
      <c r="K191" s="711">
        <v>2535</v>
      </c>
      <c r="L191" s="711"/>
      <c r="M191" s="711">
        <v>2535</v>
      </c>
      <c r="N191" s="711"/>
      <c r="O191" s="711"/>
      <c r="P191" s="701"/>
      <c r="Q191" s="712"/>
    </row>
    <row r="192" spans="1:17" ht="14.4" customHeight="1" x14ac:dyDescent="0.3">
      <c r="A192" s="695" t="s">
        <v>1616</v>
      </c>
      <c r="B192" s="696" t="s">
        <v>1444</v>
      </c>
      <c r="C192" s="696" t="s">
        <v>1456</v>
      </c>
      <c r="D192" s="696" t="s">
        <v>1459</v>
      </c>
      <c r="E192" s="696" t="s">
        <v>1440</v>
      </c>
      <c r="F192" s="711">
        <v>250</v>
      </c>
      <c r="G192" s="711">
        <v>1132.5</v>
      </c>
      <c r="H192" s="711">
        <v>1</v>
      </c>
      <c r="I192" s="711">
        <v>4.53</v>
      </c>
      <c r="J192" s="711"/>
      <c r="K192" s="711"/>
      <c r="L192" s="711"/>
      <c r="M192" s="711"/>
      <c r="N192" s="711">
        <v>180</v>
      </c>
      <c r="O192" s="711">
        <v>918</v>
      </c>
      <c r="P192" s="701">
        <v>0.81059602649006623</v>
      </c>
      <c r="Q192" s="712">
        <v>5.0999999999999996</v>
      </c>
    </row>
    <row r="193" spans="1:17" ht="14.4" customHeight="1" x14ac:dyDescent="0.3">
      <c r="A193" s="695" t="s">
        <v>1616</v>
      </c>
      <c r="B193" s="696" t="s">
        <v>1444</v>
      </c>
      <c r="C193" s="696" t="s">
        <v>1456</v>
      </c>
      <c r="D193" s="696" t="s">
        <v>1469</v>
      </c>
      <c r="E193" s="696" t="s">
        <v>1440</v>
      </c>
      <c r="F193" s="711">
        <v>461</v>
      </c>
      <c r="G193" s="711">
        <v>7343.73</v>
      </c>
      <c r="H193" s="711">
        <v>1</v>
      </c>
      <c r="I193" s="711">
        <v>15.93</v>
      </c>
      <c r="J193" s="711"/>
      <c r="K193" s="711"/>
      <c r="L193" s="711"/>
      <c r="M193" s="711"/>
      <c r="N193" s="711">
        <v>461</v>
      </c>
      <c r="O193" s="711">
        <v>8814.32</v>
      </c>
      <c r="P193" s="701">
        <v>1.2002510985561834</v>
      </c>
      <c r="Q193" s="712">
        <v>19.12</v>
      </c>
    </row>
    <row r="194" spans="1:17" ht="14.4" customHeight="1" x14ac:dyDescent="0.3">
      <c r="A194" s="695" t="s">
        <v>1616</v>
      </c>
      <c r="B194" s="696" t="s">
        <v>1444</v>
      </c>
      <c r="C194" s="696" t="s">
        <v>1456</v>
      </c>
      <c r="D194" s="696" t="s">
        <v>1474</v>
      </c>
      <c r="E194" s="696" t="s">
        <v>1440</v>
      </c>
      <c r="F194" s="711"/>
      <c r="G194" s="711"/>
      <c r="H194" s="711"/>
      <c r="I194" s="711"/>
      <c r="J194" s="711"/>
      <c r="K194" s="711"/>
      <c r="L194" s="711"/>
      <c r="M194" s="711"/>
      <c r="N194" s="711">
        <v>1255</v>
      </c>
      <c r="O194" s="711">
        <v>4091.2999999999997</v>
      </c>
      <c r="P194" s="701"/>
      <c r="Q194" s="712">
        <v>3.26</v>
      </c>
    </row>
    <row r="195" spans="1:17" ht="14.4" customHeight="1" x14ac:dyDescent="0.3">
      <c r="A195" s="695" t="s">
        <v>1616</v>
      </c>
      <c r="B195" s="696" t="s">
        <v>1444</v>
      </c>
      <c r="C195" s="696" t="s">
        <v>1488</v>
      </c>
      <c r="D195" s="696" t="s">
        <v>1516</v>
      </c>
      <c r="E195" s="696" t="s">
        <v>1517</v>
      </c>
      <c r="F195" s="711"/>
      <c r="G195" s="711"/>
      <c r="H195" s="711"/>
      <c r="I195" s="711"/>
      <c r="J195" s="711"/>
      <c r="K195" s="711"/>
      <c r="L195" s="711"/>
      <c r="M195" s="711"/>
      <c r="N195" s="711">
        <v>1</v>
      </c>
      <c r="O195" s="711">
        <v>1169</v>
      </c>
      <c r="P195" s="701"/>
      <c r="Q195" s="712">
        <v>1169</v>
      </c>
    </row>
    <row r="196" spans="1:17" ht="14.4" customHeight="1" x14ac:dyDescent="0.3">
      <c r="A196" s="695" t="s">
        <v>1616</v>
      </c>
      <c r="B196" s="696" t="s">
        <v>1444</v>
      </c>
      <c r="C196" s="696" t="s">
        <v>1488</v>
      </c>
      <c r="D196" s="696" t="s">
        <v>1526</v>
      </c>
      <c r="E196" s="696" t="s">
        <v>1527</v>
      </c>
      <c r="F196" s="711">
        <v>3</v>
      </c>
      <c r="G196" s="711">
        <v>5253</v>
      </c>
      <c r="H196" s="711">
        <v>1</v>
      </c>
      <c r="I196" s="711">
        <v>1751</v>
      </c>
      <c r="J196" s="711"/>
      <c r="K196" s="711"/>
      <c r="L196" s="711"/>
      <c r="M196" s="711"/>
      <c r="N196" s="711">
        <v>4</v>
      </c>
      <c r="O196" s="711">
        <v>7028</v>
      </c>
      <c r="P196" s="701">
        <v>1.3379021511517228</v>
      </c>
      <c r="Q196" s="712">
        <v>1757</v>
      </c>
    </row>
    <row r="197" spans="1:17" ht="14.4" customHeight="1" x14ac:dyDescent="0.3">
      <c r="A197" s="695" t="s">
        <v>1616</v>
      </c>
      <c r="B197" s="696" t="s">
        <v>1444</v>
      </c>
      <c r="C197" s="696" t="s">
        <v>1488</v>
      </c>
      <c r="D197" s="696" t="s">
        <v>1551</v>
      </c>
      <c r="E197" s="696" t="s">
        <v>1552</v>
      </c>
      <c r="F197" s="711"/>
      <c r="G197" s="711"/>
      <c r="H197" s="711"/>
      <c r="I197" s="711"/>
      <c r="J197" s="711"/>
      <c r="K197" s="711"/>
      <c r="L197" s="711"/>
      <c r="M197" s="711"/>
      <c r="N197" s="711">
        <v>2</v>
      </c>
      <c r="O197" s="711">
        <v>2578</v>
      </c>
      <c r="P197" s="701"/>
      <c r="Q197" s="712">
        <v>1289</v>
      </c>
    </row>
    <row r="198" spans="1:17" ht="14.4" customHeight="1" x14ac:dyDescent="0.3">
      <c r="A198" s="695" t="s">
        <v>1616</v>
      </c>
      <c r="B198" s="696" t="s">
        <v>1444</v>
      </c>
      <c r="C198" s="696" t="s">
        <v>1488</v>
      </c>
      <c r="D198" s="696" t="s">
        <v>1553</v>
      </c>
      <c r="E198" s="696" t="s">
        <v>1554</v>
      </c>
      <c r="F198" s="711">
        <v>1</v>
      </c>
      <c r="G198" s="711">
        <v>486</v>
      </c>
      <c r="H198" s="711">
        <v>1</v>
      </c>
      <c r="I198" s="711">
        <v>486</v>
      </c>
      <c r="J198" s="711"/>
      <c r="K198" s="711"/>
      <c r="L198" s="711"/>
      <c r="M198" s="711"/>
      <c r="N198" s="711">
        <v>1</v>
      </c>
      <c r="O198" s="711">
        <v>489</v>
      </c>
      <c r="P198" s="701">
        <v>1.0061728395061729</v>
      </c>
      <c r="Q198" s="712">
        <v>489</v>
      </c>
    </row>
    <row r="199" spans="1:17" ht="14.4" customHeight="1" x14ac:dyDescent="0.3">
      <c r="A199" s="695" t="s">
        <v>1616</v>
      </c>
      <c r="B199" s="696" t="s">
        <v>1444</v>
      </c>
      <c r="C199" s="696" t="s">
        <v>1488</v>
      </c>
      <c r="D199" s="696" t="s">
        <v>1555</v>
      </c>
      <c r="E199" s="696" t="s">
        <v>1556</v>
      </c>
      <c r="F199" s="711">
        <v>1</v>
      </c>
      <c r="G199" s="711">
        <v>2236</v>
      </c>
      <c r="H199" s="711">
        <v>1</v>
      </c>
      <c r="I199" s="711">
        <v>2236</v>
      </c>
      <c r="J199" s="711"/>
      <c r="K199" s="711"/>
      <c r="L199" s="711"/>
      <c r="M199" s="711"/>
      <c r="N199" s="711">
        <v>1</v>
      </c>
      <c r="O199" s="711">
        <v>2242</v>
      </c>
      <c r="P199" s="701">
        <v>1.0026833631484795</v>
      </c>
      <c r="Q199" s="712">
        <v>2242</v>
      </c>
    </row>
    <row r="200" spans="1:17" ht="14.4" customHeight="1" x14ac:dyDescent="0.3">
      <c r="A200" s="695" t="s">
        <v>1617</v>
      </c>
      <c r="B200" s="696" t="s">
        <v>1444</v>
      </c>
      <c r="C200" s="696" t="s">
        <v>1445</v>
      </c>
      <c r="D200" s="696" t="s">
        <v>1446</v>
      </c>
      <c r="E200" s="696" t="s">
        <v>777</v>
      </c>
      <c r="F200" s="711">
        <v>0.6</v>
      </c>
      <c r="G200" s="711">
        <v>1485.85</v>
      </c>
      <c r="H200" s="711">
        <v>1</v>
      </c>
      <c r="I200" s="711">
        <v>2476.4166666666665</v>
      </c>
      <c r="J200" s="711"/>
      <c r="K200" s="711"/>
      <c r="L200" s="711"/>
      <c r="M200" s="711"/>
      <c r="N200" s="711"/>
      <c r="O200" s="711"/>
      <c r="P200" s="701"/>
      <c r="Q200" s="712"/>
    </row>
    <row r="201" spans="1:17" ht="14.4" customHeight="1" x14ac:dyDescent="0.3">
      <c r="A201" s="695" t="s">
        <v>1617</v>
      </c>
      <c r="B201" s="696" t="s">
        <v>1444</v>
      </c>
      <c r="C201" s="696" t="s">
        <v>1445</v>
      </c>
      <c r="D201" s="696" t="s">
        <v>1451</v>
      </c>
      <c r="E201" s="696" t="s">
        <v>788</v>
      </c>
      <c r="F201" s="711"/>
      <c r="G201" s="711"/>
      <c r="H201" s="711"/>
      <c r="I201" s="711"/>
      <c r="J201" s="711"/>
      <c r="K201" s="711"/>
      <c r="L201" s="711"/>
      <c r="M201" s="711"/>
      <c r="N201" s="711">
        <v>0.5</v>
      </c>
      <c r="O201" s="711">
        <v>1092.1600000000001</v>
      </c>
      <c r="P201" s="701"/>
      <c r="Q201" s="712">
        <v>2184.3200000000002</v>
      </c>
    </row>
    <row r="202" spans="1:17" ht="14.4" customHeight="1" x14ac:dyDescent="0.3">
      <c r="A202" s="695" t="s">
        <v>1617</v>
      </c>
      <c r="B202" s="696" t="s">
        <v>1444</v>
      </c>
      <c r="C202" s="696" t="s">
        <v>1445</v>
      </c>
      <c r="D202" s="696" t="s">
        <v>1452</v>
      </c>
      <c r="E202" s="696" t="s">
        <v>784</v>
      </c>
      <c r="F202" s="711">
        <v>0.1</v>
      </c>
      <c r="G202" s="711">
        <v>93.66</v>
      </c>
      <c r="H202" s="711">
        <v>1</v>
      </c>
      <c r="I202" s="711">
        <v>936.59999999999991</v>
      </c>
      <c r="J202" s="711"/>
      <c r="K202" s="711"/>
      <c r="L202" s="711"/>
      <c r="M202" s="711"/>
      <c r="N202" s="711">
        <v>0.05</v>
      </c>
      <c r="O202" s="711">
        <v>47.24</v>
      </c>
      <c r="P202" s="701">
        <v>0.5043775357676703</v>
      </c>
      <c r="Q202" s="712">
        <v>944.8</v>
      </c>
    </row>
    <row r="203" spans="1:17" ht="14.4" customHeight="1" x14ac:dyDescent="0.3">
      <c r="A203" s="695" t="s">
        <v>1617</v>
      </c>
      <c r="B203" s="696" t="s">
        <v>1444</v>
      </c>
      <c r="C203" s="696" t="s">
        <v>1456</v>
      </c>
      <c r="D203" s="696" t="s">
        <v>1459</v>
      </c>
      <c r="E203" s="696" t="s">
        <v>1440</v>
      </c>
      <c r="F203" s="711">
        <v>400</v>
      </c>
      <c r="G203" s="711">
        <v>1812</v>
      </c>
      <c r="H203" s="711">
        <v>1</v>
      </c>
      <c r="I203" s="711">
        <v>4.53</v>
      </c>
      <c r="J203" s="711">
        <v>180</v>
      </c>
      <c r="K203" s="711">
        <v>871.2</v>
      </c>
      <c r="L203" s="711">
        <v>0.480794701986755</v>
      </c>
      <c r="M203" s="711">
        <v>4.84</v>
      </c>
      <c r="N203" s="711">
        <v>150</v>
      </c>
      <c r="O203" s="711">
        <v>765</v>
      </c>
      <c r="P203" s="701">
        <v>0.42218543046357615</v>
      </c>
      <c r="Q203" s="712">
        <v>5.0999999999999996</v>
      </c>
    </row>
    <row r="204" spans="1:17" ht="14.4" customHeight="1" x14ac:dyDescent="0.3">
      <c r="A204" s="695" t="s">
        <v>1617</v>
      </c>
      <c r="B204" s="696" t="s">
        <v>1444</v>
      </c>
      <c r="C204" s="696" t="s">
        <v>1456</v>
      </c>
      <c r="D204" s="696" t="s">
        <v>1463</v>
      </c>
      <c r="E204" s="696" t="s">
        <v>1440</v>
      </c>
      <c r="F204" s="711">
        <v>570</v>
      </c>
      <c r="G204" s="711">
        <v>4150.5</v>
      </c>
      <c r="H204" s="711">
        <v>1</v>
      </c>
      <c r="I204" s="711">
        <v>7.2815789473684207</v>
      </c>
      <c r="J204" s="711">
        <v>270</v>
      </c>
      <c r="K204" s="711">
        <v>2072.6999999999998</v>
      </c>
      <c r="L204" s="711">
        <v>0.49938561619082034</v>
      </c>
      <c r="M204" s="711">
        <v>7.6766666666666659</v>
      </c>
      <c r="N204" s="711">
        <v>644</v>
      </c>
      <c r="O204" s="711">
        <v>5293.68</v>
      </c>
      <c r="P204" s="701">
        <v>1.2754318756776293</v>
      </c>
      <c r="Q204" s="712">
        <v>8.2200000000000006</v>
      </c>
    </row>
    <row r="205" spans="1:17" ht="14.4" customHeight="1" x14ac:dyDescent="0.3">
      <c r="A205" s="695" t="s">
        <v>1617</v>
      </c>
      <c r="B205" s="696" t="s">
        <v>1444</v>
      </c>
      <c r="C205" s="696" t="s">
        <v>1456</v>
      </c>
      <c r="D205" s="696" t="s">
        <v>1465</v>
      </c>
      <c r="E205" s="696" t="s">
        <v>1440</v>
      </c>
      <c r="F205" s="711">
        <v>570</v>
      </c>
      <c r="G205" s="711">
        <v>4827.8999999999996</v>
      </c>
      <c r="H205" s="711">
        <v>1</v>
      </c>
      <c r="I205" s="711">
        <v>8.4699999999999989</v>
      </c>
      <c r="J205" s="711"/>
      <c r="K205" s="711"/>
      <c r="L205" s="711"/>
      <c r="M205" s="711"/>
      <c r="N205" s="711">
        <v>255</v>
      </c>
      <c r="O205" s="711">
        <v>2402.1</v>
      </c>
      <c r="P205" s="701">
        <v>0.49754551668427266</v>
      </c>
      <c r="Q205" s="712">
        <v>9.42</v>
      </c>
    </row>
    <row r="206" spans="1:17" ht="14.4" customHeight="1" x14ac:dyDescent="0.3">
      <c r="A206" s="695" t="s">
        <v>1617</v>
      </c>
      <c r="B206" s="696" t="s">
        <v>1444</v>
      </c>
      <c r="C206" s="696" t="s">
        <v>1456</v>
      </c>
      <c r="D206" s="696" t="s">
        <v>1472</v>
      </c>
      <c r="E206" s="696" t="s">
        <v>1440</v>
      </c>
      <c r="F206" s="711">
        <v>1</v>
      </c>
      <c r="G206" s="711">
        <v>2135.09</v>
      </c>
      <c r="H206" s="711">
        <v>1</v>
      </c>
      <c r="I206" s="711">
        <v>2135.09</v>
      </c>
      <c r="J206" s="711"/>
      <c r="K206" s="711"/>
      <c r="L206" s="711"/>
      <c r="M206" s="711"/>
      <c r="N206" s="711">
        <v>1</v>
      </c>
      <c r="O206" s="711">
        <v>2193.58</v>
      </c>
      <c r="P206" s="701">
        <v>1.0273946297345777</v>
      </c>
      <c r="Q206" s="712">
        <v>2193.58</v>
      </c>
    </row>
    <row r="207" spans="1:17" ht="14.4" customHeight="1" x14ac:dyDescent="0.3">
      <c r="A207" s="695" t="s">
        <v>1617</v>
      </c>
      <c r="B207" s="696" t="s">
        <v>1444</v>
      </c>
      <c r="C207" s="696" t="s">
        <v>1456</v>
      </c>
      <c r="D207" s="696" t="s">
        <v>1474</v>
      </c>
      <c r="E207" s="696" t="s">
        <v>1440</v>
      </c>
      <c r="F207" s="711">
        <v>3911</v>
      </c>
      <c r="G207" s="711">
        <v>11641.34</v>
      </c>
      <c r="H207" s="711">
        <v>1</v>
      </c>
      <c r="I207" s="711">
        <v>2.9765635387368961</v>
      </c>
      <c r="J207" s="711">
        <v>2159</v>
      </c>
      <c r="K207" s="711">
        <v>6660.28</v>
      </c>
      <c r="L207" s="711">
        <v>0.57212314046321122</v>
      </c>
      <c r="M207" s="711">
        <v>3.0848911533117183</v>
      </c>
      <c r="N207" s="711">
        <v>1434</v>
      </c>
      <c r="O207" s="711">
        <v>4674.84</v>
      </c>
      <c r="P207" s="701">
        <v>0.40157232758428152</v>
      </c>
      <c r="Q207" s="712">
        <v>3.2600000000000002</v>
      </c>
    </row>
    <row r="208" spans="1:17" ht="14.4" customHeight="1" x14ac:dyDescent="0.3">
      <c r="A208" s="695" t="s">
        <v>1617</v>
      </c>
      <c r="B208" s="696" t="s">
        <v>1444</v>
      </c>
      <c r="C208" s="696" t="s">
        <v>1456</v>
      </c>
      <c r="D208" s="696" t="s">
        <v>1476</v>
      </c>
      <c r="E208" s="696" t="s">
        <v>1440</v>
      </c>
      <c r="F208" s="711">
        <v>1009</v>
      </c>
      <c r="G208" s="711">
        <v>31907.38</v>
      </c>
      <c r="H208" s="711">
        <v>1</v>
      </c>
      <c r="I208" s="711">
        <v>31.62277502477701</v>
      </c>
      <c r="J208" s="711"/>
      <c r="K208" s="711"/>
      <c r="L208" s="711"/>
      <c r="M208" s="711"/>
      <c r="N208" s="711">
        <v>436</v>
      </c>
      <c r="O208" s="711">
        <v>14518.8</v>
      </c>
      <c r="P208" s="701">
        <v>0.45502952608456099</v>
      </c>
      <c r="Q208" s="712">
        <v>33.299999999999997</v>
      </c>
    </row>
    <row r="209" spans="1:17" ht="14.4" customHeight="1" x14ac:dyDescent="0.3">
      <c r="A209" s="695" t="s">
        <v>1617</v>
      </c>
      <c r="B209" s="696" t="s">
        <v>1444</v>
      </c>
      <c r="C209" s="696" t="s">
        <v>1485</v>
      </c>
      <c r="D209" s="696" t="s">
        <v>1486</v>
      </c>
      <c r="E209" s="696" t="s">
        <v>1487</v>
      </c>
      <c r="F209" s="711">
        <v>1</v>
      </c>
      <c r="G209" s="711">
        <v>884.32</v>
      </c>
      <c r="H209" s="711">
        <v>1</v>
      </c>
      <c r="I209" s="711">
        <v>884.32</v>
      </c>
      <c r="J209" s="711"/>
      <c r="K209" s="711"/>
      <c r="L209" s="711"/>
      <c r="M209" s="711"/>
      <c r="N209" s="711"/>
      <c r="O209" s="711"/>
      <c r="P209" s="701"/>
      <c r="Q209" s="712"/>
    </row>
    <row r="210" spans="1:17" ht="14.4" customHeight="1" x14ac:dyDescent="0.3">
      <c r="A210" s="695" t="s">
        <v>1617</v>
      </c>
      <c r="B210" s="696" t="s">
        <v>1444</v>
      </c>
      <c r="C210" s="696" t="s">
        <v>1488</v>
      </c>
      <c r="D210" s="696" t="s">
        <v>1510</v>
      </c>
      <c r="E210" s="696" t="s">
        <v>1511</v>
      </c>
      <c r="F210" s="711">
        <v>4</v>
      </c>
      <c r="G210" s="711">
        <v>5520</v>
      </c>
      <c r="H210" s="711">
        <v>1</v>
      </c>
      <c r="I210" s="711">
        <v>1380</v>
      </c>
      <c r="J210" s="711">
        <v>1</v>
      </c>
      <c r="K210" s="711">
        <v>1383</v>
      </c>
      <c r="L210" s="711">
        <v>0.25054347826086959</v>
      </c>
      <c r="M210" s="711">
        <v>1383</v>
      </c>
      <c r="N210" s="711">
        <v>5</v>
      </c>
      <c r="O210" s="711">
        <v>6921</v>
      </c>
      <c r="P210" s="701">
        <v>1.253804347826087</v>
      </c>
      <c r="Q210" s="712">
        <v>1384.2</v>
      </c>
    </row>
    <row r="211" spans="1:17" ht="14.4" customHeight="1" x14ac:dyDescent="0.3">
      <c r="A211" s="695" t="s">
        <v>1617</v>
      </c>
      <c r="B211" s="696" t="s">
        <v>1444</v>
      </c>
      <c r="C211" s="696" t="s">
        <v>1488</v>
      </c>
      <c r="D211" s="696" t="s">
        <v>1512</v>
      </c>
      <c r="E211" s="696" t="s">
        <v>1513</v>
      </c>
      <c r="F211" s="711">
        <v>4</v>
      </c>
      <c r="G211" s="711">
        <v>7344</v>
      </c>
      <c r="H211" s="711">
        <v>1</v>
      </c>
      <c r="I211" s="711">
        <v>1836</v>
      </c>
      <c r="J211" s="711"/>
      <c r="K211" s="711"/>
      <c r="L211" s="711"/>
      <c r="M211" s="711"/>
      <c r="N211" s="711">
        <v>2</v>
      </c>
      <c r="O211" s="711">
        <v>3686</v>
      </c>
      <c r="P211" s="701">
        <v>0.50190631808278863</v>
      </c>
      <c r="Q211" s="712">
        <v>1843</v>
      </c>
    </row>
    <row r="212" spans="1:17" ht="14.4" customHeight="1" x14ac:dyDescent="0.3">
      <c r="A212" s="695" t="s">
        <v>1617</v>
      </c>
      <c r="B212" s="696" t="s">
        <v>1444</v>
      </c>
      <c r="C212" s="696" t="s">
        <v>1488</v>
      </c>
      <c r="D212" s="696" t="s">
        <v>1520</v>
      </c>
      <c r="E212" s="696" t="s">
        <v>1521</v>
      </c>
      <c r="F212" s="711">
        <v>1</v>
      </c>
      <c r="G212" s="711">
        <v>653</v>
      </c>
      <c r="H212" s="711">
        <v>1</v>
      </c>
      <c r="I212" s="711">
        <v>653</v>
      </c>
      <c r="J212" s="711"/>
      <c r="K212" s="711"/>
      <c r="L212" s="711"/>
      <c r="M212" s="711"/>
      <c r="N212" s="711">
        <v>1</v>
      </c>
      <c r="O212" s="711">
        <v>657</v>
      </c>
      <c r="P212" s="701">
        <v>1.0061255742725881</v>
      </c>
      <c r="Q212" s="712">
        <v>657</v>
      </c>
    </row>
    <row r="213" spans="1:17" ht="14.4" customHeight="1" x14ac:dyDescent="0.3">
      <c r="A213" s="695" t="s">
        <v>1617</v>
      </c>
      <c r="B213" s="696" t="s">
        <v>1444</v>
      </c>
      <c r="C213" s="696" t="s">
        <v>1488</v>
      </c>
      <c r="D213" s="696" t="s">
        <v>1526</v>
      </c>
      <c r="E213" s="696" t="s">
        <v>1527</v>
      </c>
      <c r="F213" s="711">
        <v>12</v>
      </c>
      <c r="G213" s="711">
        <v>21012</v>
      </c>
      <c r="H213" s="711">
        <v>1</v>
      </c>
      <c r="I213" s="711">
        <v>1751</v>
      </c>
      <c r="J213" s="711">
        <v>8</v>
      </c>
      <c r="K213" s="711">
        <v>14032</v>
      </c>
      <c r="L213" s="711">
        <v>0.66780887112126408</v>
      </c>
      <c r="M213" s="711">
        <v>1754</v>
      </c>
      <c r="N213" s="711">
        <v>2</v>
      </c>
      <c r="O213" s="711">
        <v>3514</v>
      </c>
      <c r="P213" s="701">
        <v>0.16723776889396536</v>
      </c>
      <c r="Q213" s="712">
        <v>1757</v>
      </c>
    </row>
    <row r="214" spans="1:17" ht="14.4" customHeight="1" x14ac:dyDescent="0.3">
      <c r="A214" s="695" t="s">
        <v>1617</v>
      </c>
      <c r="B214" s="696" t="s">
        <v>1444</v>
      </c>
      <c r="C214" s="696" t="s">
        <v>1488</v>
      </c>
      <c r="D214" s="696" t="s">
        <v>1534</v>
      </c>
      <c r="E214" s="696" t="s">
        <v>1535</v>
      </c>
      <c r="F214" s="711"/>
      <c r="G214" s="711"/>
      <c r="H214" s="711"/>
      <c r="I214" s="711"/>
      <c r="J214" s="711"/>
      <c r="K214" s="711"/>
      <c r="L214" s="711"/>
      <c r="M214" s="711"/>
      <c r="N214" s="711">
        <v>1</v>
      </c>
      <c r="O214" s="711">
        <v>14328</v>
      </c>
      <c r="P214" s="701"/>
      <c r="Q214" s="712">
        <v>14328</v>
      </c>
    </row>
    <row r="215" spans="1:17" ht="14.4" customHeight="1" x14ac:dyDescent="0.3">
      <c r="A215" s="695" t="s">
        <v>1617</v>
      </c>
      <c r="B215" s="696" t="s">
        <v>1444</v>
      </c>
      <c r="C215" s="696" t="s">
        <v>1488</v>
      </c>
      <c r="D215" s="696" t="s">
        <v>1540</v>
      </c>
      <c r="E215" s="696" t="s">
        <v>1440</v>
      </c>
      <c r="F215" s="711">
        <v>2</v>
      </c>
      <c r="G215" s="711">
        <v>30684</v>
      </c>
      <c r="H215" s="711">
        <v>1</v>
      </c>
      <c r="I215" s="711">
        <v>15342</v>
      </c>
      <c r="J215" s="711"/>
      <c r="K215" s="711"/>
      <c r="L215" s="711"/>
      <c r="M215" s="711"/>
      <c r="N215" s="711"/>
      <c r="O215" s="711"/>
      <c r="P215" s="701"/>
      <c r="Q215" s="712"/>
    </row>
    <row r="216" spans="1:17" ht="14.4" customHeight="1" x14ac:dyDescent="0.3">
      <c r="A216" s="695" t="s">
        <v>1617</v>
      </c>
      <c r="B216" s="696" t="s">
        <v>1444</v>
      </c>
      <c r="C216" s="696" t="s">
        <v>1488</v>
      </c>
      <c r="D216" s="696" t="s">
        <v>1551</v>
      </c>
      <c r="E216" s="696" t="s">
        <v>1552</v>
      </c>
      <c r="F216" s="711">
        <v>6</v>
      </c>
      <c r="G216" s="711">
        <v>7698</v>
      </c>
      <c r="H216" s="711">
        <v>1</v>
      </c>
      <c r="I216" s="711">
        <v>1283</v>
      </c>
      <c r="J216" s="711">
        <v>3</v>
      </c>
      <c r="K216" s="711">
        <v>3858</v>
      </c>
      <c r="L216" s="711">
        <v>0.50116913484021819</v>
      </c>
      <c r="M216" s="711">
        <v>1286</v>
      </c>
      <c r="N216" s="711">
        <v>2</v>
      </c>
      <c r="O216" s="711">
        <v>2578</v>
      </c>
      <c r="P216" s="701">
        <v>0.33489217978695768</v>
      </c>
      <c r="Q216" s="712">
        <v>1289</v>
      </c>
    </row>
    <row r="217" spans="1:17" ht="14.4" customHeight="1" x14ac:dyDescent="0.3">
      <c r="A217" s="695" t="s">
        <v>1617</v>
      </c>
      <c r="B217" s="696" t="s">
        <v>1444</v>
      </c>
      <c r="C217" s="696" t="s">
        <v>1488</v>
      </c>
      <c r="D217" s="696" t="s">
        <v>1553</v>
      </c>
      <c r="E217" s="696" t="s">
        <v>1554</v>
      </c>
      <c r="F217" s="711">
        <v>2</v>
      </c>
      <c r="G217" s="711">
        <v>972</v>
      </c>
      <c r="H217" s="711">
        <v>1</v>
      </c>
      <c r="I217" s="711">
        <v>486</v>
      </c>
      <c r="J217" s="711">
        <v>1</v>
      </c>
      <c r="K217" s="711">
        <v>487</v>
      </c>
      <c r="L217" s="711">
        <v>0.50102880658436211</v>
      </c>
      <c r="M217" s="711">
        <v>487</v>
      </c>
      <c r="N217" s="711">
        <v>1</v>
      </c>
      <c r="O217" s="711">
        <v>489</v>
      </c>
      <c r="P217" s="701">
        <v>0.50308641975308643</v>
      </c>
      <c r="Q217" s="712">
        <v>489</v>
      </c>
    </row>
    <row r="218" spans="1:17" ht="14.4" customHeight="1" x14ac:dyDescent="0.3">
      <c r="A218" s="695" t="s">
        <v>1617</v>
      </c>
      <c r="B218" s="696" t="s">
        <v>1444</v>
      </c>
      <c r="C218" s="696" t="s">
        <v>1488</v>
      </c>
      <c r="D218" s="696" t="s">
        <v>1565</v>
      </c>
      <c r="E218" s="696" t="s">
        <v>1566</v>
      </c>
      <c r="F218" s="711"/>
      <c r="G218" s="711"/>
      <c r="H218" s="711"/>
      <c r="I218" s="711"/>
      <c r="J218" s="711">
        <v>1</v>
      </c>
      <c r="K218" s="711">
        <v>499</v>
      </c>
      <c r="L218" s="711"/>
      <c r="M218" s="711">
        <v>499</v>
      </c>
      <c r="N218" s="711"/>
      <c r="O218" s="711"/>
      <c r="P218" s="701"/>
      <c r="Q218" s="712"/>
    </row>
    <row r="219" spans="1:17" ht="14.4" customHeight="1" x14ac:dyDescent="0.3">
      <c r="A219" s="695" t="s">
        <v>1618</v>
      </c>
      <c r="B219" s="696" t="s">
        <v>1444</v>
      </c>
      <c r="C219" s="696" t="s">
        <v>1445</v>
      </c>
      <c r="D219" s="696" t="s">
        <v>1446</v>
      </c>
      <c r="E219" s="696" t="s">
        <v>777</v>
      </c>
      <c r="F219" s="711"/>
      <c r="G219" s="711"/>
      <c r="H219" s="711"/>
      <c r="I219" s="711"/>
      <c r="J219" s="711"/>
      <c r="K219" s="711"/>
      <c r="L219" s="711"/>
      <c r="M219" s="711"/>
      <c r="N219" s="711">
        <v>1.05</v>
      </c>
      <c r="O219" s="711">
        <v>2076.9300000000003</v>
      </c>
      <c r="P219" s="701"/>
      <c r="Q219" s="712">
        <v>1978.0285714285717</v>
      </c>
    </row>
    <row r="220" spans="1:17" ht="14.4" customHeight="1" x14ac:dyDescent="0.3">
      <c r="A220" s="695" t="s">
        <v>1618</v>
      </c>
      <c r="B220" s="696" t="s">
        <v>1444</v>
      </c>
      <c r="C220" s="696" t="s">
        <v>1445</v>
      </c>
      <c r="D220" s="696" t="s">
        <v>1451</v>
      </c>
      <c r="E220" s="696" t="s">
        <v>788</v>
      </c>
      <c r="F220" s="711">
        <v>1</v>
      </c>
      <c r="G220" s="711">
        <v>2165.3200000000002</v>
      </c>
      <c r="H220" s="711">
        <v>1</v>
      </c>
      <c r="I220" s="711">
        <v>2165.3200000000002</v>
      </c>
      <c r="J220" s="711">
        <v>0.5</v>
      </c>
      <c r="K220" s="711">
        <v>1092.1600000000001</v>
      </c>
      <c r="L220" s="711">
        <v>0.50438734228659043</v>
      </c>
      <c r="M220" s="711">
        <v>2184.3200000000002</v>
      </c>
      <c r="N220" s="711">
        <v>1.45</v>
      </c>
      <c r="O220" s="711">
        <v>3167.26</v>
      </c>
      <c r="P220" s="701">
        <v>1.4627214453290969</v>
      </c>
      <c r="Q220" s="712">
        <v>2184.3172413793104</v>
      </c>
    </row>
    <row r="221" spans="1:17" ht="14.4" customHeight="1" x14ac:dyDescent="0.3">
      <c r="A221" s="695" t="s">
        <v>1618</v>
      </c>
      <c r="B221" s="696" t="s">
        <v>1444</v>
      </c>
      <c r="C221" s="696" t="s">
        <v>1445</v>
      </c>
      <c r="D221" s="696" t="s">
        <v>1452</v>
      </c>
      <c r="E221" s="696" t="s">
        <v>784</v>
      </c>
      <c r="F221" s="711">
        <v>0.13</v>
      </c>
      <c r="G221" s="711">
        <v>117.07</v>
      </c>
      <c r="H221" s="711">
        <v>1</v>
      </c>
      <c r="I221" s="711">
        <v>900.53846153846143</v>
      </c>
      <c r="J221" s="711">
        <v>0.05</v>
      </c>
      <c r="K221" s="711">
        <v>47.24</v>
      </c>
      <c r="L221" s="711">
        <v>0.40351926198001198</v>
      </c>
      <c r="M221" s="711">
        <v>944.8</v>
      </c>
      <c r="N221" s="711">
        <v>0.06</v>
      </c>
      <c r="O221" s="711">
        <v>47.24</v>
      </c>
      <c r="P221" s="701">
        <v>0.40351926198001198</v>
      </c>
      <c r="Q221" s="712">
        <v>787.33333333333337</v>
      </c>
    </row>
    <row r="222" spans="1:17" ht="14.4" customHeight="1" x14ac:dyDescent="0.3">
      <c r="A222" s="695" t="s">
        <v>1618</v>
      </c>
      <c r="B222" s="696" t="s">
        <v>1444</v>
      </c>
      <c r="C222" s="696" t="s">
        <v>1456</v>
      </c>
      <c r="D222" s="696" t="s">
        <v>1619</v>
      </c>
      <c r="E222" s="696" t="s">
        <v>1440</v>
      </c>
      <c r="F222" s="711"/>
      <c r="G222" s="711"/>
      <c r="H222" s="711"/>
      <c r="I222" s="711"/>
      <c r="J222" s="711"/>
      <c r="K222" s="711"/>
      <c r="L222" s="711"/>
      <c r="M222" s="711"/>
      <c r="N222" s="711">
        <v>0</v>
      </c>
      <c r="O222" s="711">
        <v>0</v>
      </c>
      <c r="P222" s="701"/>
      <c r="Q222" s="712"/>
    </row>
    <row r="223" spans="1:17" ht="14.4" customHeight="1" x14ac:dyDescent="0.3">
      <c r="A223" s="695" t="s">
        <v>1618</v>
      </c>
      <c r="B223" s="696" t="s">
        <v>1444</v>
      </c>
      <c r="C223" s="696" t="s">
        <v>1456</v>
      </c>
      <c r="D223" s="696" t="s">
        <v>1464</v>
      </c>
      <c r="E223" s="696" t="s">
        <v>1440</v>
      </c>
      <c r="F223" s="711"/>
      <c r="G223" s="711"/>
      <c r="H223" s="711"/>
      <c r="I223" s="711"/>
      <c r="J223" s="711">
        <v>140</v>
      </c>
      <c r="K223" s="711">
        <v>1054.2</v>
      </c>
      <c r="L223" s="711"/>
      <c r="M223" s="711">
        <v>7.53</v>
      </c>
      <c r="N223" s="711"/>
      <c r="O223" s="711"/>
      <c r="P223" s="701"/>
      <c r="Q223" s="712"/>
    </row>
    <row r="224" spans="1:17" ht="14.4" customHeight="1" x14ac:dyDescent="0.3">
      <c r="A224" s="695" t="s">
        <v>1618</v>
      </c>
      <c r="B224" s="696" t="s">
        <v>1444</v>
      </c>
      <c r="C224" s="696" t="s">
        <v>1456</v>
      </c>
      <c r="D224" s="696" t="s">
        <v>1469</v>
      </c>
      <c r="E224" s="696" t="s">
        <v>1440</v>
      </c>
      <c r="F224" s="711">
        <v>1838</v>
      </c>
      <c r="G224" s="711">
        <v>29279.34</v>
      </c>
      <c r="H224" s="711">
        <v>1</v>
      </c>
      <c r="I224" s="711">
        <v>15.93</v>
      </c>
      <c r="J224" s="711"/>
      <c r="K224" s="711"/>
      <c r="L224" s="711"/>
      <c r="M224" s="711"/>
      <c r="N224" s="711"/>
      <c r="O224" s="711"/>
      <c r="P224" s="701"/>
      <c r="Q224" s="712"/>
    </row>
    <row r="225" spans="1:17" ht="14.4" customHeight="1" x14ac:dyDescent="0.3">
      <c r="A225" s="695" t="s">
        <v>1618</v>
      </c>
      <c r="B225" s="696" t="s">
        <v>1444</v>
      </c>
      <c r="C225" s="696" t="s">
        <v>1456</v>
      </c>
      <c r="D225" s="696" t="s">
        <v>1476</v>
      </c>
      <c r="E225" s="696" t="s">
        <v>1440</v>
      </c>
      <c r="F225" s="711">
        <v>1235</v>
      </c>
      <c r="G225" s="711">
        <v>38906.300000000003</v>
      </c>
      <c r="H225" s="711">
        <v>1</v>
      </c>
      <c r="I225" s="711">
        <v>31.503076923076925</v>
      </c>
      <c r="J225" s="711">
        <v>416</v>
      </c>
      <c r="K225" s="711">
        <v>13694.72</v>
      </c>
      <c r="L225" s="711">
        <v>0.35199235085320368</v>
      </c>
      <c r="M225" s="711">
        <v>32.92</v>
      </c>
      <c r="N225" s="711">
        <v>2094</v>
      </c>
      <c r="O225" s="711">
        <v>69730.2</v>
      </c>
      <c r="P225" s="701">
        <v>1.7922598653688475</v>
      </c>
      <c r="Q225" s="712">
        <v>33.299999999999997</v>
      </c>
    </row>
    <row r="226" spans="1:17" ht="14.4" customHeight="1" x14ac:dyDescent="0.3">
      <c r="A226" s="695" t="s">
        <v>1618</v>
      </c>
      <c r="B226" s="696" t="s">
        <v>1444</v>
      </c>
      <c r="C226" s="696" t="s">
        <v>1485</v>
      </c>
      <c r="D226" s="696" t="s">
        <v>1486</v>
      </c>
      <c r="E226" s="696" t="s">
        <v>1487</v>
      </c>
      <c r="F226" s="711">
        <v>1</v>
      </c>
      <c r="G226" s="711">
        <v>884.32</v>
      </c>
      <c r="H226" s="711">
        <v>1</v>
      </c>
      <c r="I226" s="711">
        <v>884.32</v>
      </c>
      <c r="J226" s="711"/>
      <c r="K226" s="711"/>
      <c r="L226" s="711"/>
      <c r="M226" s="711"/>
      <c r="N226" s="711">
        <v>5</v>
      </c>
      <c r="O226" s="711">
        <v>4421.6000000000004</v>
      </c>
      <c r="P226" s="701">
        <v>5</v>
      </c>
      <c r="Q226" s="712">
        <v>884.32</v>
      </c>
    </row>
    <row r="227" spans="1:17" ht="14.4" customHeight="1" x14ac:dyDescent="0.3">
      <c r="A227" s="695" t="s">
        <v>1618</v>
      </c>
      <c r="B227" s="696" t="s">
        <v>1444</v>
      </c>
      <c r="C227" s="696" t="s">
        <v>1488</v>
      </c>
      <c r="D227" s="696" t="s">
        <v>1489</v>
      </c>
      <c r="E227" s="696" t="s">
        <v>1490</v>
      </c>
      <c r="F227" s="711"/>
      <c r="G227" s="711"/>
      <c r="H227" s="711"/>
      <c r="I227" s="711"/>
      <c r="J227" s="711">
        <v>2</v>
      </c>
      <c r="K227" s="711">
        <v>68</v>
      </c>
      <c r="L227" s="711"/>
      <c r="M227" s="711">
        <v>34</v>
      </c>
      <c r="N227" s="711">
        <v>1</v>
      </c>
      <c r="O227" s="711">
        <v>35</v>
      </c>
      <c r="P227" s="701"/>
      <c r="Q227" s="712">
        <v>35</v>
      </c>
    </row>
    <row r="228" spans="1:17" ht="14.4" customHeight="1" x14ac:dyDescent="0.3">
      <c r="A228" s="695" t="s">
        <v>1618</v>
      </c>
      <c r="B228" s="696" t="s">
        <v>1444</v>
      </c>
      <c r="C228" s="696" t="s">
        <v>1488</v>
      </c>
      <c r="D228" s="696" t="s">
        <v>1512</v>
      </c>
      <c r="E228" s="696" t="s">
        <v>1513</v>
      </c>
      <c r="F228" s="711"/>
      <c r="G228" s="711"/>
      <c r="H228" s="711"/>
      <c r="I228" s="711"/>
      <c r="J228" s="711">
        <v>1</v>
      </c>
      <c r="K228" s="711">
        <v>1840</v>
      </c>
      <c r="L228" s="711"/>
      <c r="M228" s="711">
        <v>1840</v>
      </c>
      <c r="N228" s="711"/>
      <c r="O228" s="711"/>
      <c r="P228" s="701"/>
      <c r="Q228" s="712"/>
    </row>
    <row r="229" spans="1:17" ht="14.4" customHeight="1" x14ac:dyDescent="0.3">
      <c r="A229" s="695" t="s">
        <v>1618</v>
      </c>
      <c r="B229" s="696" t="s">
        <v>1444</v>
      </c>
      <c r="C229" s="696" t="s">
        <v>1488</v>
      </c>
      <c r="D229" s="696" t="s">
        <v>1526</v>
      </c>
      <c r="E229" s="696" t="s">
        <v>1527</v>
      </c>
      <c r="F229" s="711">
        <v>3</v>
      </c>
      <c r="G229" s="711">
        <v>5253</v>
      </c>
      <c r="H229" s="711">
        <v>1</v>
      </c>
      <c r="I229" s="711">
        <v>1751</v>
      </c>
      <c r="J229" s="711"/>
      <c r="K229" s="711"/>
      <c r="L229" s="711"/>
      <c r="M229" s="711"/>
      <c r="N229" s="711"/>
      <c r="O229" s="711"/>
      <c r="P229" s="701"/>
      <c r="Q229" s="712"/>
    </row>
    <row r="230" spans="1:17" ht="14.4" customHeight="1" x14ac:dyDescent="0.3">
      <c r="A230" s="695" t="s">
        <v>1618</v>
      </c>
      <c r="B230" s="696" t="s">
        <v>1444</v>
      </c>
      <c r="C230" s="696" t="s">
        <v>1488</v>
      </c>
      <c r="D230" s="696" t="s">
        <v>1530</v>
      </c>
      <c r="E230" s="696" t="s">
        <v>1531</v>
      </c>
      <c r="F230" s="711"/>
      <c r="G230" s="711"/>
      <c r="H230" s="711"/>
      <c r="I230" s="711"/>
      <c r="J230" s="711"/>
      <c r="K230" s="711"/>
      <c r="L230" s="711"/>
      <c r="M230" s="711"/>
      <c r="N230" s="711">
        <v>1</v>
      </c>
      <c r="O230" s="711">
        <v>3437</v>
      </c>
      <c r="P230" s="701"/>
      <c r="Q230" s="712">
        <v>3437</v>
      </c>
    </row>
    <row r="231" spans="1:17" ht="14.4" customHeight="1" x14ac:dyDescent="0.3">
      <c r="A231" s="695" t="s">
        <v>1618</v>
      </c>
      <c r="B231" s="696" t="s">
        <v>1444</v>
      </c>
      <c r="C231" s="696" t="s">
        <v>1488</v>
      </c>
      <c r="D231" s="696" t="s">
        <v>1534</v>
      </c>
      <c r="E231" s="696" t="s">
        <v>1535</v>
      </c>
      <c r="F231" s="711"/>
      <c r="G231" s="711"/>
      <c r="H231" s="711"/>
      <c r="I231" s="711"/>
      <c r="J231" s="711">
        <v>1</v>
      </c>
      <c r="K231" s="711">
        <v>14328</v>
      </c>
      <c r="L231" s="711"/>
      <c r="M231" s="711">
        <v>14328</v>
      </c>
      <c r="N231" s="711">
        <v>5</v>
      </c>
      <c r="O231" s="711">
        <v>71656</v>
      </c>
      <c r="P231" s="701"/>
      <c r="Q231" s="712">
        <v>14331.2</v>
      </c>
    </row>
    <row r="232" spans="1:17" ht="14.4" customHeight="1" x14ac:dyDescent="0.3">
      <c r="A232" s="695" t="s">
        <v>1618</v>
      </c>
      <c r="B232" s="696" t="s">
        <v>1444</v>
      </c>
      <c r="C232" s="696" t="s">
        <v>1488</v>
      </c>
      <c r="D232" s="696" t="s">
        <v>1540</v>
      </c>
      <c r="E232" s="696" t="s">
        <v>1440</v>
      </c>
      <c r="F232" s="711">
        <v>3</v>
      </c>
      <c r="G232" s="711">
        <v>44842</v>
      </c>
      <c r="H232" s="711">
        <v>1</v>
      </c>
      <c r="I232" s="711">
        <v>14947.333333333334</v>
      </c>
      <c r="J232" s="711"/>
      <c r="K232" s="711"/>
      <c r="L232" s="711"/>
      <c r="M232" s="711"/>
      <c r="N232" s="711"/>
      <c r="O232" s="711"/>
      <c r="P232" s="701"/>
      <c r="Q232" s="712"/>
    </row>
    <row r="233" spans="1:17" ht="14.4" customHeight="1" x14ac:dyDescent="0.3">
      <c r="A233" s="695" t="s">
        <v>1618</v>
      </c>
      <c r="B233" s="696" t="s">
        <v>1444</v>
      </c>
      <c r="C233" s="696" t="s">
        <v>1488</v>
      </c>
      <c r="D233" s="696" t="s">
        <v>1555</v>
      </c>
      <c r="E233" s="696" t="s">
        <v>1556</v>
      </c>
      <c r="F233" s="711">
        <v>3</v>
      </c>
      <c r="G233" s="711">
        <v>6708</v>
      </c>
      <c r="H233" s="711">
        <v>1</v>
      </c>
      <c r="I233" s="711">
        <v>2236</v>
      </c>
      <c r="J233" s="711"/>
      <c r="K233" s="711"/>
      <c r="L233" s="711"/>
      <c r="M233" s="711"/>
      <c r="N233" s="711"/>
      <c r="O233" s="711"/>
      <c r="P233" s="701"/>
      <c r="Q233" s="712"/>
    </row>
    <row r="234" spans="1:17" ht="14.4" customHeight="1" x14ac:dyDescent="0.3">
      <c r="A234" s="695" t="s">
        <v>1618</v>
      </c>
      <c r="B234" s="696" t="s">
        <v>1444</v>
      </c>
      <c r="C234" s="696" t="s">
        <v>1488</v>
      </c>
      <c r="D234" s="696" t="s">
        <v>1559</v>
      </c>
      <c r="E234" s="696" t="s">
        <v>1560</v>
      </c>
      <c r="F234" s="711"/>
      <c r="G234" s="711"/>
      <c r="H234" s="711"/>
      <c r="I234" s="711"/>
      <c r="J234" s="711"/>
      <c r="K234" s="711"/>
      <c r="L234" s="711"/>
      <c r="M234" s="711"/>
      <c r="N234" s="711">
        <v>1</v>
      </c>
      <c r="O234" s="711">
        <v>327</v>
      </c>
      <c r="P234" s="701"/>
      <c r="Q234" s="712">
        <v>327</v>
      </c>
    </row>
    <row r="235" spans="1:17" ht="14.4" customHeight="1" x14ac:dyDescent="0.3">
      <c r="A235" s="695" t="s">
        <v>1620</v>
      </c>
      <c r="B235" s="696" t="s">
        <v>1444</v>
      </c>
      <c r="C235" s="696" t="s">
        <v>1445</v>
      </c>
      <c r="D235" s="696" t="s">
        <v>1451</v>
      </c>
      <c r="E235" s="696" t="s">
        <v>788</v>
      </c>
      <c r="F235" s="711">
        <v>0.5</v>
      </c>
      <c r="G235" s="711">
        <v>1082.67</v>
      </c>
      <c r="H235" s="711">
        <v>1</v>
      </c>
      <c r="I235" s="711">
        <v>2165.34</v>
      </c>
      <c r="J235" s="711"/>
      <c r="K235" s="711"/>
      <c r="L235" s="711"/>
      <c r="M235" s="711"/>
      <c r="N235" s="711"/>
      <c r="O235" s="711"/>
      <c r="P235" s="701"/>
      <c r="Q235" s="712"/>
    </row>
    <row r="236" spans="1:17" ht="14.4" customHeight="1" x14ac:dyDescent="0.3">
      <c r="A236" s="695" t="s">
        <v>1620</v>
      </c>
      <c r="B236" s="696" t="s">
        <v>1444</v>
      </c>
      <c r="C236" s="696" t="s">
        <v>1456</v>
      </c>
      <c r="D236" s="696" t="s">
        <v>1476</v>
      </c>
      <c r="E236" s="696" t="s">
        <v>1440</v>
      </c>
      <c r="F236" s="711">
        <v>427</v>
      </c>
      <c r="G236" s="711">
        <v>13288.24</v>
      </c>
      <c r="H236" s="711">
        <v>1</v>
      </c>
      <c r="I236" s="711">
        <v>31.12</v>
      </c>
      <c r="J236" s="711"/>
      <c r="K236" s="711"/>
      <c r="L236" s="711"/>
      <c r="M236" s="711"/>
      <c r="N236" s="711"/>
      <c r="O236" s="711"/>
      <c r="P236" s="701"/>
      <c r="Q236" s="712"/>
    </row>
    <row r="237" spans="1:17" ht="14.4" customHeight="1" x14ac:dyDescent="0.3">
      <c r="A237" s="695" t="s">
        <v>1620</v>
      </c>
      <c r="B237" s="696" t="s">
        <v>1444</v>
      </c>
      <c r="C237" s="696" t="s">
        <v>1488</v>
      </c>
      <c r="D237" s="696" t="s">
        <v>1540</v>
      </c>
      <c r="E237" s="696" t="s">
        <v>1440</v>
      </c>
      <c r="F237" s="711">
        <v>1</v>
      </c>
      <c r="G237" s="711">
        <v>14158</v>
      </c>
      <c r="H237" s="711">
        <v>1</v>
      </c>
      <c r="I237" s="711">
        <v>14158</v>
      </c>
      <c r="J237" s="711"/>
      <c r="K237" s="711"/>
      <c r="L237" s="711"/>
      <c r="M237" s="711"/>
      <c r="N237" s="711"/>
      <c r="O237" s="711"/>
      <c r="P237" s="701"/>
      <c r="Q237" s="712"/>
    </row>
    <row r="238" spans="1:17" ht="14.4" customHeight="1" x14ac:dyDescent="0.3">
      <c r="A238" s="695" t="s">
        <v>1621</v>
      </c>
      <c r="B238" s="696" t="s">
        <v>1444</v>
      </c>
      <c r="C238" s="696" t="s">
        <v>1445</v>
      </c>
      <c r="D238" s="696" t="s">
        <v>1446</v>
      </c>
      <c r="E238" s="696" t="s">
        <v>777</v>
      </c>
      <c r="F238" s="711"/>
      <c r="G238" s="711"/>
      <c r="H238" s="711"/>
      <c r="I238" s="711"/>
      <c r="J238" s="711">
        <v>0.1</v>
      </c>
      <c r="K238" s="711">
        <v>197.8</v>
      </c>
      <c r="L238" s="711"/>
      <c r="M238" s="711">
        <v>1978</v>
      </c>
      <c r="N238" s="711">
        <v>1.55</v>
      </c>
      <c r="O238" s="711">
        <v>3065.9500000000003</v>
      </c>
      <c r="P238" s="701"/>
      <c r="Q238" s="712">
        <v>1978.0322580645163</v>
      </c>
    </row>
    <row r="239" spans="1:17" ht="14.4" customHeight="1" x14ac:dyDescent="0.3">
      <c r="A239" s="695" t="s">
        <v>1621</v>
      </c>
      <c r="B239" s="696" t="s">
        <v>1444</v>
      </c>
      <c r="C239" s="696" t="s">
        <v>1445</v>
      </c>
      <c r="D239" s="696" t="s">
        <v>1450</v>
      </c>
      <c r="E239" s="696" t="s">
        <v>788</v>
      </c>
      <c r="F239" s="711">
        <v>0.2</v>
      </c>
      <c r="G239" s="711">
        <v>216.53</v>
      </c>
      <c r="H239" s="711">
        <v>1</v>
      </c>
      <c r="I239" s="711">
        <v>1082.6499999999999</v>
      </c>
      <c r="J239" s="711">
        <v>2.65</v>
      </c>
      <c r="K239" s="711">
        <v>2888.0299999999997</v>
      </c>
      <c r="L239" s="711">
        <v>13.337782293446635</v>
      </c>
      <c r="M239" s="711">
        <v>1089.8226415094339</v>
      </c>
      <c r="N239" s="711">
        <v>0.2</v>
      </c>
      <c r="O239" s="711">
        <v>218.43</v>
      </c>
      <c r="P239" s="701">
        <v>1.0087747656213919</v>
      </c>
      <c r="Q239" s="712">
        <v>1092.1499999999999</v>
      </c>
    </row>
    <row r="240" spans="1:17" ht="14.4" customHeight="1" x14ac:dyDescent="0.3">
      <c r="A240" s="695" t="s">
        <v>1621</v>
      </c>
      <c r="B240" s="696" t="s">
        <v>1444</v>
      </c>
      <c r="C240" s="696" t="s">
        <v>1445</v>
      </c>
      <c r="D240" s="696" t="s">
        <v>1451</v>
      </c>
      <c r="E240" s="696" t="s">
        <v>788</v>
      </c>
      <c r="F240" s="711">
        <v>16.350000000000001</v>
      </c>
      <c r="G240" s="711">
        <v>35403.040000000001</v>
      </c>
      <c r="H240" s="711">
        <v>1</v>
      </c>
      <c r="I240" s="711">
        <v>2165.3235474006115</v>
      </c>
      <c r="J240" s="711">
        <v>17.5</v>
      </c>
      <c r="K240" s="711">
        <v>38180.9</v>
      </c>
      <c r="L240" s="711">
        <v>1.0784638833275335</v>
      </c>
      <c r="M240" s="711">
        <v>2181.7657142857142</v>
      </c>
      <c r="N240" s="711">
        <v>9.5500000000000007</v>
      </c>
      <c r="O240" s="711">
        <v>20860.219999999998</v>
      </c>
      <c r="P240" s="701">
        <v>0.5892211516299164</v>
      </c>
      <c r="Q240" s="712">
        <v>2184.3162303664917</v>
      </c>
    </row>
    <row r="241" spans="1:17" ht="14.4" customHeight="1" x14ac:dyDescent="0.3">
      <c r="A241" s="695" t="s">
        <v>1621</v>
      </c>
      <c r="B241" s="696" t="s">
        <v>1444</v>
      </c>
      <c r="C241" s="696" t="s">
        <v>1445</v>
      </c>
      <c r="D241" s="696" t="s">
        <v>1452</v>
      </c>
      <c r="E241" s="696" t="s">
        <v>784</v>
      </c>
      <c r="F241" s="711">
        <v>2</v>
      </c>
      <c r="G241" s="711">
        <v>1873.1999999999998</v>
      </c>
      <c r="H241" s="711">
        <v>1</v>
      </c>
      <c r="I241" s="711">
        <v>936.59999999999991</v>
      </c>
      <c r="J241" s="711">
        <v>1.2000000000000002</v>
      </c>
      <c r="K241" s="711">
        <v>1133.76</v>
      </c>
      <c r="L241" s="711">
        <v>0.60525304292120441</v>
      </c>
      <c r="M241" s="711">
        <v>944.79999999999984</v>
      </c>
      <c r="N241" s="711">
        <v>0.95000000000000007</v>
      </c>
      <c r="O241" s="711">
        <v>897.56</v>
      </c>
      <c r="P241" s="701">
        <v>0.47915865897928678</v>
      </c>
      <c r="Q241" s="712">
        <v>944.79999999999984</v>
      </c>
    </row>
    <row r="242" spans="1:17" ht="14.4" customHeight="1" x14ac:dyDescent="0.3">
      <c r="A242" s="695" t="s">
        <v>1621</v>
      </c>
      <c r="B242" s="696" t="s">
        <v>1444</v>
      </c>
      <c r="C242" s="696" t="s">
        <v>1456</v>
      </c>
      <c r="D242" s="696" t="s">
        <v>1459</v>
      </c>
      <c r="E242" s="696" t="s">
        <v>1440</v>
      </c>
      <c r="F242" s="711">
        <v>3480</v>
      </c>
      <c r="G242" s="711">
        <v>15881.2</v>
      </c>
      <c r="H242" s="711">
        <v>1</v>
      </c>
      <c r="I242" s="711">
        <v>4.5635632183908044</v>
      </c>
      <c r="J242" s="711">
        <v>5440</v>
      </c>
      <c r="K242" s="711">
        <v>26074</v>
      </c>
      <c r="L242" s="711">
        <v>1.6418154799385436</v>
      </c>
      <c r="M242" s="711">
        <v>4.7930147058823529</v>
      </c>
      <c r="N242" s="711">
        <v>5060</v>
      </c>
      <c r="O242" s="711">
        <v>25806</v>
      </c>
      <c r="P242" s="701">
        <v>1.6249401808427575</v>
      </c>
      <c r="Q242" s="712">
        <v>5.0999999999999996</v>
      </c>
    </row>
    <row r="243" spans="1:17" ht="14.4" customHeight="1" x14ac:dyDescent="0.3">
      <c r="A243" s="695" t="s">
        <v>1621</v>
      </c>
      <c r="B243" s="696" t="s">
        <v>1444</v>
      </c>
      <c r="C243" s="696" t="s">
        <v>1456</v>
      </c>
      <c r="D243" s="696" t="s">
        <v>1462</v>
      </c>
      <c r="E243" s="696" t="s">
        <v>1440</v>
      </c>
      <c r="F243" s="711">
        <v>3600</v>
      </c>
      <c r="G243" s="711">
        <v>19458</v>
      </c>
      <c r="H243" s="711">
        <v>1</v>
      </c>
      <c r="I243" s="711">
        <v>5.4050000000000002</v>
      </c>
      <c r="J243" s="711">
        <v>2000</v>
      </c>
      <c r="K243" s="711">
        <v>11069</v>
      </c>
      <c r="L243" s="711">
        <v>0.56886627608181728</v>
      </c>
      <c r="M243" s="711">
        <v>5.5345000000000004</v>
      </c>
      <c r="N243" s="711">
        <v>1315</v>
      </c>
      <c r="O243" s="711">
        <v>7298.25</v>
      </c>
      <c r="P243" s="701">
        <v>0.37507708911501697</v>
      </c>
      <c r="Q243" s="712">
        <v>5.55</v>
      </c>
    </row>
    <row r="244" spans="1:17" ht="14.4" customHeight="1" x14ac:dyDescent="0.3">
      <c r="A244" s="695" t="s">
        <v>1621</v>
      </c>
      <c r="B244" s="696" t="s">
        <v>1444</v>
      </c>
      <c r="C244" s="696" t="s">
        <v>1456</v>
      </c>
      <c r="D244" s="696" t="s">
        <v>1464</v>
      </c>
      <c r="E244" s="696" t="s">
        <v>1440</v>
      </c>
      <c r="F244" s="711">
        <v>3572</v>
      </c>
      <c r="G244" s="711">
        <v>26765.579999999994</v>
      </c>
      <c r="H244" s="711">
        <v>1</v>
      </c>
      <c r="I244" s="711">
        <v>7.4931634938409841</v>
      </c>
      <c r="J244" s="711">
        <v>450</v>
      </c>
      <c r="K244" s="711">
        <v>3457.5</v>
      </c>
      <c r="L244" s="711">
        <v>0.12917709984240958</v>
      </c>
      <c r="M244" s="711">
        <v>7.6833333333333336</v>
      </c>
      <c r="N244" s="711">
        <v>1180</v>
      </c>
      <c r="O244" s="711">
        <v>9310.2000000000007</v>
      </c>
      <c r="P244" s="701">
        <v>0.34784226607456303</v>
      </c>
      <c r="Q244" s="712">
        <v>7.8900000000000006</v>
      </c>
    </row>
    <row r="245" spans="1:17" ht="14.4" customHeight="1" x14ac:dyDescent="0.3">
      <c r="A245" s="695" t="s">
        <v>1621</v>
      </c>
      <c r="B245" s="696" t="s">
        <v>1444</v>
      </c>
      <c r="C245" s="696" t="s">
        <v>1456</v>
      </c>
      <c r="D245" s="696" t="s">
        <v>1465</v>
      </c>
      <c r="E245" s="696" t="s">
        <v>1440</v>
      </c>
      <c r="F245" s="711">
        <v>170</v>
      </c>
      <c r="G245" s="711">
        <v>1439.9</v>
      </c>
      <c r="H245" s="711">
        <v>1</v>
      </c>
      <c r="I245" s="711">
        <v>8.4700000000000006</v>
      </c>
      <c r="J245" s="711"/>
      <c r="K245" s="711"/>
      <c r="L245" s="711"/>
      <c r="M245" s="711"/>
      <c r="N245" s="711">
        <v>120</v>
      </c>
      <c r="O245" s="711">
        <v>1130.4000000000001</v>
      </c>
      <c r="P245" s="701">
        <v>0.78505451767483858</v>
      </c>
      <c r="Q245" s="712">
        <v>9.42</v>
      </c>
    </row>
    <row r="246" spans="1:17" ht="14.4" customHeight="1" x14ac:dyDescent="0.3">
      <c r="A246" s="695" t="s">
        <v>1621</v>
      </c>
      <c r="B246" s="696" t="s">
        <v>1444</v>
      </c>
      <c r="C246" s="696" t="s">
        <v>1456</v>
      </c>
      <c r="D246" s="696" t="s">
        <v>1472</v>
      </c>
      <c r="E246" s="696" t="s">
        <v>1440</v>
      </c>
      <c r="F246" s="711">
        <v>18</v>
      </c>
      <c r="G246" s="711">
        <v>38585.94</v>
      </c>
      <c r="H246" s="711">
        <v>1</v>
      </c>
      <c r="I246" s="711">
        <v>2143.6633333333334</v>
      </c>
      <c r="J246" s="711">
        <v>33</v>
      </c>
      <c r="K246" s="711">
        <v>75545.760000000009</v>
      </c>
      <c r="L246" s="711">
        <v>1.957857188395566</v>
      </c>
      <c r="M246" s="711">
        <v>2289.2654545454548</v>
      </c>
      <c r="N246" s="711">
        <v>23</v>
      </c>
      <c r="O246" s="711">
        <v>50475.35</v>
      </c>
      <c r="P246" s="701">
        <v>1.3081280383476468</v>
      </c>
      <c r="Q246" s="712">
        <v>2194.5804347826088</v>
      </c>
    </row>
    <row r="247" spans="1:17" ht="14.4" customHeight="1" x14ac:dyDescent="0.3">
      <c r="A247" s="695" t="s">
        <v>1621</v>
      </c>
      <c r="B247" s="696" t="s">
        <v>1444</v>
      </c>
      <c r="C247" s="696" t="s">
        <v>1456</v>
      </c>
      <c r="D247" s="696" t="s">
        <v>1474</v>
      </c>
      <c r="E247" s="696" t="s">
        <v>1440</v>
      </c>
      <c r="F247" s="711">
        <v>5316</v>
      </c>
      <c r="G247" s="711">
        <v>15772.810000000001</v>
      </c>
      <c r="H247" s="711">
        <v>1</v>
      </c>
      <c r="I247" s="711">
        <v>2.9670447705041387</v>
      </c>
      <c r="J247" s="711">
        <v>15339</v>
      </c>
      <c r="K247" s="711">
        <v>47585.73</v>
      </c>
      <c r="L247" s="711">
        <v>3.0169468851777204</v>
      </c>
      <c r="M247" s="711">
        <v>3.1022706825738315</v>
      </c>
      <c r="N247" s="711">
        <v>14386</v>
      </c>
      <c r="O247" s="711">
        <v>46898.360000000008</v>
      </c>
      <c r="P247" s="701">
        <v>2.9733674595712496</v>
      </c>
      <c r="Q247" s="712">
        <v>3.2600000000000007</v>
      </c>
    </row>
    <row r="248" spans="1:17" ht="14.4" customHeight="1" x14ac:dyDescent="0.3">
      <c r="A248" s="695" t="s">
        <v>1621</v>
      </c>
      <c r="B248" s="696" t="s">
        <v>1444</v>
      </c>
      <c r="C248" s="696" t="s">
        <v>1456</v>
      </c>
      <c r="D248" s="696" t="s">
        <v>1475</v>
      </c>
      <c r="E248" s="696" t="s">
        <v>1440</v>
      </c>
      <c r="F248" s="711"/>
      <c r="G248" s="711"/>
      <c r="H248" s="711"/>
      <c r="I248" s="711"/>
      <c r="J248" s="711"/>
      <c r="K248" s="711"/>
      <c r="L248" s="711"/>
      <c r="M248" s="711"/>
      <c r="N248" s="711">
        <v>220</v>
      </c>
      <c r="O248" s="711">
        <v>53528.2</v>
      </c>
      <c r="P248" s="701"/>
      <c r="Q248" s="712">
        <v>243.30999999999997</v>
      </c>
    </row>
    <row r="249" spans="1:17" ht="14.4" customHeight="1" x14ac:dyDescent="0.3">
      <c r="A249" s="695" t="s">
        <v>1621</v>
      </c>
      <c r="B249" s="696" t="s">
        <v>1444</v>
      </c>
      <c r="C249" s="696" t="s">
        <v>1456</v>
      </c>
      <c r="D249" s="696" t="s">
        <v>1476</v>
      </c>
      <c r="E249" s="696" t="s">
        <v>1440</v>
      </c>
      <c r="F249" s="711">
        <v>13358</v>
      </c>
      <c r="G249" s="711">
        <v>419389.99999999994</v>
      </c>
      <c r="H249" s="711">
        <v>1</v>
      </c>
      <c r="I249" s="711">
        <v>31.396167090881864</v>
      </c>
      <c r="J249" s="711">
        <v>19664</v>
      </c>
      <c r="K249" s="711">
        <v>652008.23</v>
      </c>
      <c r="L249" s="711">
        <v>1.5546585040177403</v>
      </c>
      <c r="M249" s="711">
        <v>33.157456773799836</v>
      </c>
      <c r="N249" s="711">
        <v>8268</v>
      </c>
      <c r="O249" s="711">
        <v>275324.40000000002</v>
      </c>
      <c r="P249" s="701">
        <v>0.65648775602661025</v>
      </c>
      <c r="Q249" s="712">
        <v>33.300000000000004</v>
      </c>
    </row>
    <row r="250" spans="1:17" ht="14.4" customHeight="1" x14ac:dyDescent="0.3">
      <c r="A250" s="695" t="s">
        <v>1621</v>
      </c>
      <c r="B250" s="696" t="s">
        <v>1444</v>
      </c>
      <c r="C250" s="696" t="s">
        <v>1456</v>
      </c>
      <c r="D250" s="696" t="s">
        <v>1480</v>
      </c>
      <c r="E250" s="696" t="s">
        <v>1440</v>
      </c>
      <c r="F250" s="711">
        <v>3000</v>
      </c>
      <c r="G250" s="711">
        <v>37500</v>
      </c>
      <c r="H250" s="711">
        <v>1</v>
      </c>
      <c r="I250" s="711">
        <v>12.5</v>
      </c>
      <c r="J250" s="711"/>
      <c r="K250" s="711"/>
      <c r="L250" s="711"/>
      <c r="M250" s="711"/>
      <c r="N250" s="711"/>
      <c r="O250" s="711"/>
      <c r="P250" s="701"/>
      <c r="Q250" s="712"/>
    </row>
    <row r="251" spans="1:17" ht="14.4" customHeight="1" x14ac:dyDescent="0.3">
      <c r="A251" s="695" t="s">
        <v>1621</v>
      </c>
      <c r="B251" s="696" t="s">
        <v>1444</v>
      </c>
      <c r="C251" s="696" t="s">
        <v>1456</v>
      </c>
      <c r="D251" s="696" t="s">
        <v>1483</v>
      </c>
      <c r="E251" s="696" t="s">
        <v>1440</v>
      </c>
      <c r="F251" s="711"/>
      <c r="G251" s="711"/>
      <c r="H251" s="711"/>
      <c r="I251" s="711"/>
      <c r="J251" s="711"/>
      <c r="K251" s="711"/>
      <c r="L251" s="711"/>
      <c r="M251" s="711"/>
      <c r="N251" s="711">
        <v>1644</v>
      </c>
      <c r="O251" s="711">
        <v>96700.079999999987</v>
      </c>
      <c r="P251" s="701"/>
      <c r="Q251" s="712">
        <v>58.819999999999993</v>
      </c>
    </row>
    <row r="252" spans="1:17" ht="14.4" customHeight="1" x14ac:dyDescent="0.3">
      <c r="A252" s="695" t="s">
        <v>1621</v>
      </c>
      <c r="B252" s="696" t="s">
        <v>1444</v>
      </c>
      <c r="C252" s="696" t="s">
        <v>1485</v>
      </c>
      <c r="D252" s="696" t="s">
        <v>1486</v>
      </c>
      <c r="E252" s="696" t="s">
        <v>1487</v>
      </c>
      <c r="F252" s="711">
        <v>4</v>
      </c>
      <c r="G252" s="711">
        <v>3537.28</v>
      </c>
      <c r="H252" s="711">
        <v>1</v>
      </c>
      <c r="I252" s="711">
        <v>884.32</v>
      </c>
      <c r="J252" s="711"/>
      <c r="K252" s="711"/>
      <c r="L252" s="711"/>
      <c r="M252" s="711"/>
      <c r="N252" s="711">
        <v>15</v>
      </c>
      <c r="O252" s="711">
        <v>13264.8</v>
      </c>
      <c r="P252" s="701">
        <v>3.7499999999999996</v>
      </c>
      <c r="Q252" s="712">
        <v>884.31999999999994</v>
      </c>
    </row>
    <row r="253" spans="1:17" ht="14.4" customHeight="1" x14ac:dyDescent="0.3">
      <c r="A253" s="695" t="s">
        <v>1621</v>
      </c>
      <c r="B253" s="696" t="s">
        <v>1444</v>
      </c>
      <c r="C253" s="696" t="s">
        <v>1488</v>
      </c>
      <c r="D253" s="696" t="s">
        <v>1489</v>
      </c>
      <c r="E253" s="696" t="s">
        <v>1490</v>
      </c>
      <c r="F253" s="711"/>
      <c r="G253" s="711"/>
      <c r="H253" s="711"/>
      <c r="I253" s="711"/>
      <c r="J253" s="711">
        <v>1</v>
      </c>
      <c r="K253" s="711">
        <v>34</v>
      </c>
      <c r="L253" s="711"/>
      <c r="M253" s="711">
        <v>34</v>
      </c>
      <c r="N253" s="711"/>
      <c r="O253" s="711"/>
      <c r="P253" s="701"/>
      <c r="Q253" s="712"/>
    </row>
    <row r="254" spans="1:17" ht="14.4" customHeight="1" x14ac:dyDescent="0.3">
      <c r="A254" s="695" t="s">
        <v>1621</v>
      </c>
      <c r="B254" s="696" t="s">
        <v>1444</v>
      </c>
      <c r="C254" s="696" t="s">
        <v>1488</v>
      </c>
      <c r="D254" s="696" t="s">
        <v>1491</v>
      </c>
      <c r="E254" s="696" t="s">
        <v>1492</v>
      </c>
      <c r="F254" s="711"/>
      <c r="G254" s="711"/>
      <c r="H254" s="711"/>
      <c r="I254" s="711"/>
      <c r="J254" s="711">
        <v>2</v>
      </c>
      <c r="K254" s="711">
        <v>840</v>
      </c>
      <c r="L254" s="711"/>
      <c r="M254" s="711">
        <v>420</v>
      </c>
      <c r="N254" s="711">
        <v>1</v>
      </c>
      <c r="O254" s="711">
        <v>420</v>
      </c>
      <c r="P254" s="701"/>
      <c r="Q254" s="712">
        <v>420</v>
      </c>
    </row>
    <row r="255" spans="1:17" ht="14.4" customHeight="1" x14ac:dyDescent="0.3">
      <c r="A255" s="695" t="s">
        <v>1621</v>
      </c>
      <c r="B255" s="696" t="s">
        <v>1444</v>
      </c>
      <c r="C255" s="696" t="s">
        <v>1488</v>
      </c>
      <c r="D255" s="696" t="s">
        <v>1512</v>
      </c>
      <c r="E255" s="696" t="s">
        <v>1513</v>
      </c>
      <c r="F255" s="711">
        <v>25</v>
      </c>
      <c r="G255" s="711">
        <v>45900</v>
      </c>
      <c r="H255" s="711">
        <v>1</v>
      </c>
      <c r="I255" s="711">
        <v>1836</v>
      </c>
      <c r="J255" s="711">
        <v>3</v>
      </c>
      <c r="K255" s="711">
        <v>5520</v>
      </c>
      <c r="L255" s="711">
        <v>0.12026143790849673</v>
      </c>
      <c r="M255" s="711">
        <v>1840</v>
      </c>
      <c r="N255" s="711">
        <v>9</v>
      </c>
      <c r="O255" s="711">
        <v>16584</v>
      </c>
      <c r="P255" s="701">
        <v>0.36130718954248364</v>
      </c>
      <c r="Q255" s="712">
        <v>1842.6666666666667</v>
      </c>
    </row>
    <row r="256" spans="1:17" ht="14.4" customHeight="1" x14ac:dyDescent="0.3">
      <c r="A256" s="695" t="s">
        <v>1621</v>
      </c>
      <c r="B256" s="696" t="s">
        <v>1444</v>
      </c>
      <c r="C256" s="696" t="s">
        <v>1488</v>
      </c>
      <c r="D256" s="696" t="s">
        <v>1520</v>
      </c>
      <c r="E256" s="696" t="s">
        <v>1521</v>
      </c>
      <c r="F256" s="711">
        <v>18</v>
      </c>
      <c r="G256" s="711">
        <v>11754</v>
      </c>
      <c r="H256" s="711">
        <v>1</v>
      </c>
      <c r="I256" s="711">
        <v>653</v>
      </c>
      <c r="J256" s="711">
        <v>33</v>
      </c>
      <c r="K256" s="711">
        <v>21582</v>
      </c>
      <c r="L256" s="711">
        <v>1.8361408882082695</v>
      </c>
      <c r="M256" s="711">
        <v>654</v>
      </c>
      <c r="N256" s="711">
        <v>23</v>
      </c>
      <c r="O256" s="711">
        <v>15072</v>
      </c>
      <c r="P256" s="701">
        <v>1.2822868810617662</v>
      </c>
      <c r="Q256" s="712">
        <v>655.304347826087</v>
      </c>
    </row>
    <row r="257" spans="1:17" ht="14.4" customHeight="1" x14ac:dyDescent="0.3">
      <c r="A257" s="695" t="s">
        <v>1621</v>
      </c>
      <c r="B257" s="696" t="s">
        <v>1444</v>
      </c>
      <c r="C257" s="696" t="s">
        <v>1488</v>
      </c>
      <c r="D257" s="696" t="s">
        <v>1526</v>
      </c>
      <c r="E257" s="696" t="s">
        <v>1527</v>
      </c>
      <c r="F257" s="711">
        <v>30</v>
      </c>
      <c r="G257" s="711">
        <v>52530</v>
      </c>
      <c r="H257" s="711">
        <v>1</v>
      </c>
      <c r="I257" s="711">
        <v>1751</v>
      </c>
      <c r="J257" s="711">
        <v>49</v>
      </c>
      <c r="K257" s="711">
        <v>85946</v>
      </c>
      <c r="L257" s="711">
        <v>1.6361317342470969</v>
      </c>
      <c r="M257" s="711">
        <v>1754</v>
      </c>
      <c r="N257" s="711">
        <v>49</v>
      </c>
      <c r="O257" s="711">
        <v>86000</v>
      </c>
      <c r="P257" s="701">
        <v>1.6371597182562345</v>
      </c>
      <c r="Q257" s="712">
        <v>1755.1020408163265</v>
      </c>
    </row>
    <row r="258" spans="1:17" ht="14.4" customHeight="1" x14ac:dyDescent="0.3">
      <c r="A258" s="695" t="s">
        <v>1621</v>
      </c>
      <c r="B258" s="696" t="s">
        <v>1444</v>
      </c>
      <c r="C258" s="696" t="s">
        <v>1488</v>
      </c>
      <c r="D258" s="696" t="s">
        <v>1528</v>
      </c>
      <c r="E258" s="696" t="s">
        <v>1529</v>
      </c>
      <c r="F258" s="711">
        <v>4</v>
      </c>
      <c r="G258" s="711">
        <v>1636</v>
      </c>
      <c r="H258" s="711">
        <v>1</v>
      </c>
      <c r="I258" s="711">
        <v>409</v>
      </c>
      <c r="J258" s="711">
        <v>5</v>
      </c>
      <c r="K258" s="711">
        <v>2050</v>
      </c>
      <c r="L258" s="711">
        <v>1.2530562347188263</v>
      </c>
      <c r="M258" s="711">
        <v>410</v>
      </c>
      <c r="N258" s="711">
        <v>3</v>
      </c>
      <c r="O258" s="711">
        <v>1232</v>
      </c>
      <c r="P258" s="701">
        <v>0.75305623471882643</v>
      </c>
      <c r="Q258" s="712">
        <v>410.66666666666669</v>
      </c>
    </row>
    <row r="259" spans="1:17" ht="14.4" customHeight="1" x14ac:dyDescent="0.3">
      <c r="A259" s="695" t="s">
        <v>1621</v>
      </c>
      <c r="B259" s="696" t="s">
        <v>1444</v>
      </c>
      <c r="C259" s="696" t="s">
        <v>1488</v>
      </c>
      <c r="D259" s="696" t="s">
        <v>1534</v>
      </c>
      <c r="E259" s="696" t="s">
        <v>1535</v>
      </c>
      <c r="F259" s="711"/>
      <c r="G259" s="711"/>
      <c r="H259" s="711"/>
      <c r="I259" s="711"/>
      <c r="J259" s="711">
        <v>46</v>
      </c>
      <c r="K259" s="711">
        <v>659088</v>
      </c>
      <c r="L259" s="711"/>
      <c r="M259" s="711">
        <v>14328</v>
      </c>
      <c r="N259" s="711">
        <v>23</v>
      </c>
      <c r="O259" s="711">
        <v>329560</v>
      </c>
      <c r="P259" s="701"/>
      <c r="Q259" s="712">
        <v>14328.695652173914</v>
      </c>
    </row>
    <row r="260" spans="1:17" ht="14.4" customHeight="1" x14ac:dyDescent="0.3">
      <c r="A260" s="695" t="s">
        <v>1621</v>
      </c>
      <c r="B260" s="696" t="s">
        <v>1444</v>
      </c>
      <c r="C260" s="696" t="s">
        <v>1488</v>
      </c>
      <c r="D260" s="696" t="s">
        <v>1540</v>
      </c>
      <c r="E260" s="696" t="s">
        <v>1440</v>
      </c>
      <c r="F260" s="711">
        <v>53</v>
      </c>
      <c r="G260" s="711">
        <v>783526</v>
      </c>
      <c r="H260" s="711">
        <v>1</v>
      </c>
      <c r="I260" s="711">
        <v>14783.509433962265</v>
      </c>
      <c r="J260" s="711"/>
      <c r="K260" s="711"/>
      <c r="L260" s="711"/>
      <c r="M260" s="711"/>
      <c r="N260" s="711"/>
      <c r="O260" s="711"/>
      <c r="P260" s="701"/>
      <c r="Q260" s="712"/>
    </row>
    <row r="261" spans="1:17" ht="14.4" customHeight="1" x14ac:dyDescent="0.3">
      <c r="A261" s="695" t="s">
        <v>1621</v>
      </c>
      <c r="B261" s="696" t="s">
        <v>1444</v>
      </c>
      <c r="C261" s="696" t="s">
        <v>1488</v>
      </c>
      <c r="D261" s="696" t="s">
        <v>1545</v>
      </c>
      <c r="E261" s="696" t="s">
        <v>1546</v>
      </c>
      <c r="F261" s="711">
        <v>3</v>
      </c>
      <c r="G261" s="711">
        <v>1734</v>
      </c>
      <c r="H261" s="711">
        <v>1</v>
      </c>
      <c r="I261" s="711">
        <v>578</v>
      </c>
      <c r="J261" s="711">
        <v>2</v>
      </c>
      <c r="K261" s="711">
        <v>1160</v>
      </c>
      <c r="L261" s="711">
        <v>0.66897347174163779</v>
      </c>
      <c r="M261" s="711">
        <v>580</v>
      </c>
      <c r="N261" s="711">
        <v>1</v>
      </c>
      <c r="O261" s="711">
        <v>580</v>
      </c>
      <c r="P261" s="701">
        <v>0.3344867358708189</v>
      </c>
      <c r="Q261" s="712">
        <v>580</v>
      </c>
    </row>
    <row r="262" spans="1:17" ht="14.4" customHeight="1" x14ac:dyDescent="0.3">
      <c r="A262" s="695" t="s">
        <v>1621</v>
      </c>
      <c r="B262" s="696" t="s">
        <v>1444</v>
      </c>
      <c r="C262" s="696" t="s">
        <v>1488</v>
      </c>
      <c r="D262" s="696" t="s">
        <v>1551</v>
      </c>
      <c r="E262" s="696" t="s">
        <v>1552</v>
      </c>
      <c r="F262" s="711">
        <v>8</v>
      </c>
      <c r="G262" s="711">
        <v>10264</v>
      </c>
      <c r="H262" s="711">
        <v>1</v>
      </c>
      <c r="I262" s="711">
        <v>1283</v>
      </c>
      <c r="J262" s="711">
        <v>22</v>
      </c>
      <c r="K262" s="711">
        <v>28292</v>
      </c>
      <c r="L262" s="711">
        <v>2.7564302416212003</v>
      </c>
      <c r="M262" s="711">
        <v>1286</v>
      </c>
      <c r="N262" s="711">
        <v>22</v>
      </c>
      <c r="O262" s="711">
        <v>28316</v>
      </c>
      <c r="P262" s="701">
        <v>2.7587685113016369</v>
      </c>
      <c r="Q262" s="712">
        <v>1287.090909090909</v>
      </c>
    </row>
    <row r="263" spans="1:17" ht="14.4" customHeight="1" x14ac:dyDescent="0.3">
      <c r="A263" s="695" t="s">
        <v>1621</v>
      </c>
      <c r="B263" s="696" t="s">
        <v>1444</v>
      </c>
      <c r="C263" s="696" t="s">
        <v>1488</v>
      </c>
      <c r="D263" s="696" t="s">
        <v>1553</v>
      </c>
      <c r="E263" s="696" t="s">
        <v>1554</v>
      </c>
      <c r="F263" s="711">
        <v>21</v>
      </c>
      <c r="G263" s="711">
        <v>10206</v>
      </c>
      <c r="H263" s="711">
        <v>1</v>
      </c>
      <c r="I263" s="711">
        <v>486</v>
      </c>
      <c r="J263" s="711">
        <v>35</v>
      </c>
      <c r="K263" s="711">
        <v>17045</v>
      </c>
      <c r="L263" s="711">
        <v>1.6700960219478738</v>
      </c>
      <c r="M263" s="711">
        <v>487</v>
      </c>
      <c r="N263" s="711">
        <v>32</v>
      </c>
      <c r="O263" s="711">
        <v>15612</v>
      </c>
      <c r="P263" s="701">
        <v>1.5296884185773074</v>
      </c>
      <c r="Q263" s="712">
        <v>487.875</v>
      </c>
    </row>
    <row r="264" spans="1:17" ht="14.4" customHeight="1" x14ac:dyDescent="0.3">
      <c r="A264" s="695" t="s">
        <v>1621</v>
      </c>
      <c r="B264" s="696" t="s">
        <v>1444</v>
      </c>
      <c r="C264" s="696" t="s">
        <v>1488</v>
      </c>
      <c r="D264" s="696" t="s">
        <v>1557</v>
      </c>
      <c r="E264" s="696" t="s">
        <v>1558</v>
      </c>
      <c r="F264" s="711">
        <v>3</v>
      </c>
      <c r="G264" s="711">
        <v>7587</v>
      </c>
      <c r="H264" s="711">
        <v>1</v>
      </c>
      <c r="I264" s="711">
        <v>2529</v>
      </c>
      <c r="J264" s="711"/>
      <c r="K264" s="711"/>
      <c r="L264" s="711"/>
      <c r="M264" s="711"/>
      <c r="N264" s="711">
        <v>1</v>
      </c>
      <c r="O264" s="711">
        <v>2535</v>
      </c>
      <c r="P264" s="701">
        <v>0.33412415974693555</v>
      </c>
      <c r="Q264" s="712">
        <v>2535</v>
      </c>
    </row>
    <row r="265" spans="1:17" ht="14.4" customHeight="1" x14ac:dyDescent="0.3">
      <c r="A265" s="695" t="s">
        <v>1622</v>
      </c>
      <c r="B265" s="696" t="s">
        <v>1444</v>
      </c>
      <c r="C265" s="696" t="s">
        <v>1445</v>
      </c>
      <c r="D265" s="696" t="s">
        <v>1451</v>
      </c>
      <c r="E265" s="696" t="s">
        <v>788</v>
      </c>
      <c r="F265" s="711"/>
      <c r="G265" s="711"/>
      <c r="H265" s="711"/>
      <c r="I265" s="711"/>
      <c r="J265" s="711">
        <v>0.4</v>
      </c>
      <c r="K265" s="711">
        <v>873.72</v>
      </c>
      <c r="L265" s="711"/>
      <c r="M265" s="711">
        <v>2184.2999999999997</v>
      </c>
      <c r="N265" s="711">
        <v>2.15</v>
      </c>
      <c r="O265" s="711">
        <v>4696.28</v>
      </c>
      <c r="P265" s="701"/>
      <c r="Q265" s="712">
        <v>2184.3162790697675</v>
      </c>
    </row>
    <row r="266" spans="1:17" ht="14.4" customHeight="1" x14ac:dyDescent="0.3">
      <c r="A266" s="695" t="s">
        <v>1622</v>
      </c>
      <c r="B266" s="696" t="s">
        <v>1444</v>
      </c>
      <c r="C266" s="696" t="s">
        <v>1445</v>
      </c>
      <c r="D266" s="696" t="s">
        <v>1452</v>
      </c>
      <c r="E266" s="696" t="s">
        <v>784</v>
      </c>
      <c r="F266" s="711"/>
      <c r="G266" s="711"/>
      <c r="H266" s="711"/>
      <c r="I266" s="711"/>
      <c r="J266" s="711">
        <v>0.1</v>
      </c>
      <c r="K266" s="711">
        <v>94.48</v>
      </c>
      <c r="L266" s="711"/>
      <c r="M266" s="711">
        <v>944.8</v>
      </c>
      <c r="N266" s="711"/>
      <c r="O266" s="711"/>
      <c r="P266" s="701"/>
      <c r="Q266" s="712"/>
    </row>
    <row r="267" spans="1:17" ht="14.4" customHeight="1" x14ac:dyDescent="0.3">
      <c r="A267" s="695" t="s">
        <v>1622</v>
      </c>
      <c r="B267" s="696" t="s">
        <v>1444</v>
      </c>
      <c r="C267" s="696" t="s">
        <v>1456</v>
      </c>
      <c r="D267" s="696" t="s">
        <v>1459</v>
      </c>
      <c r="E267" s="696" t="s">
        <v>1440</v>
      </c>
      <c r="F267" s="711">
        <v>510</v>
      </c>
      <c r="G267" s="711">
        <v>2363.1</v>
      </c>
      <c r="H267" s="711">
        <v>1</v>
      </c>
      <c r="I267" s="711">
        <v>4.6335294117647061</v>
      </c>
      <c r="J267" s="711"/>
      <c r="K267" s="711"/>
      <c r="L267" s="711"/>
      <c r="M267" s="711"/>
      <c r="N267" s="711">
        <v>180</v>
      </c>
      <c r="O267" s="711">
        <v>918</v>
      </c>
      <c r="P267" s="701">
        <v>0.38847276882061699</v>
      </c>
      <c r="Q267" s="712">
        <v>5.0999999999999996</v>
      </c>
    </row>
    <row r="268" spans="1:17" ht="14.4" customHeight="1" x14ac:dyDescent="0.3">
      <c r="A268" s="695" t="s">
        <v>1622</v>
      </c>
      <c r="B268" s="696" t="s">
        <v>1444</v>
      </c>
      <c r="C268" s="696" t="s">
        <v>1456</v>
      </c>
      <c r="D268" s="696" t="s">
        <v>1462</v>
      </c>
      <c r="E268" s="696" t="s">
        <v>1440</v>
      </c>
      <c r="F268" s="711">
        <v>900</v>
      </c>
      <c r="G268" s="711">
        <v>4950</v>
      </c>
      <c r="H268" s="711">
        <v>1</v>
      </c>
      <c r="I268" s="711">
        <v>5.5</v>
      </c>
      <c r="J268" s="711"/>
      <c r="K268" s="711"/>
      <c r="L268" s="711"/>
      <c r="M268" s="711"/>
      <c r="N268" s="711"/>
      <c r="O268" s="711"/>
      <c r="P268" s="701"/>
      <c r="Q268" s="712"/>
    </row>
    <row r="269" spans="1:17" ht="14.4" customHeight="1" x14ac:dyDescent="0.3">
      <c r="A269" s="695" t="s">
        <v>1622</v>
      </c>
      <c r="B269" s="696" t="s">
        <v>1444</v>
      </c>
      <c r="C269" s="696" t="s">
        <v>1456</v>
      </c>
      <c r="D269" s="696" t="s">
        <v>1472</v>
      </c>
      <c r="E269" s="696" t="s">
        <v>1440</v>
      </c>
      <c r="F269" s="711">
        <v>2</v>
      </c>
      <c r="G269" s="711">
        <v>4347.34</v>
      </c>
      <c r="H269" s="711">
        <v>1</v>
      </c>
      <c r="I269" s="711">
        <v>2173.67</v>
      </c>
      <c r="J269" s="711"/>
      <c r="K269" s="711"/>
      <c r="L269" s="711"/>
      <c r="M269" s="711"/>
      <c r="N269" s="711"/>
      <c r="O269" s="711"/>
      <c r="P269" s="701"/>
      <c r="Q269" s="712"/>
    </row>
    <row r="270" spans="1:17" ht="14.4" customHeight="1" x14ac:dyDescent="0.3">
      <c r="A270" s="695" t="s">
        <v>1622</v>
      </c>
      <c r="B270" s="696" t="s">
        <v>1444</v>
      </c>
      <c r="C270" s="696" t="s">
        <v>1456</v>
      </c>
      <c r="D270" s="696" t="s">
        <v>1474</v>
      </c>
      <c r="E270" s="696" t="s">
        <v>1440</v>
      </c>
      <c r="F270" s="711">
        <v>3969</v>
      </c>
      <c r="G270" s="711">
        <v>11949.8</v>
      </c>
      <c r="H270" s="711">
        <v>1</v>
      </c>
      <c r="I270" s="711">
        <v>3.0107835726883345</v>
      </c>
      <c r="J270" s="711">
        <v>2103</v>
      </c>
      <c r="K270" s="711">
        <v>6561.3600000000006</v>
      </c>
      <c r="L270" s="711">
        <v>0.54907697199953143</v>
      </c>
      <c r="M270" s="711">
        <v>3.12</v>
      </c>
      <c r="N270" s="711">
        <v>7605</v>
      </c>
      <c r="O270" s="711">
        <v>24792.3</v>
      </c>
      <c r="P270" s="701">
        <v>2.0747041791494421</v>
      </c>
      <c r="Q270" s="712">
        <v>3.26</v>
      </c>
    </row>
    <row r="271" spans="1:17" ht="14.4" customHeight="1" x14ac:dyDescent="0.3">
      <c r="A271" s="695" t="s">
        <v>1622</v>
      </c>
      <c r="B271" s="696" t="s">
        <v>1444</v>
      </c>
      <c r="C271" s="696" t="s">
        <v>1456</v>
      </c>
      <c r="D271" s="696" t="s">
        <v>1476</v>
      </c>
      <c r="E271" s="696" t="s">
        <v>1440</v>
      </c>
      <c r="F271" s="711"/>
      <c r="G271" s="711"/>
      <c r="H271" s="711"/>
      <c r="I271" s="711"/>
      <c r="J271" s="711">
        <v>831</v>
      </c>
      <c r="K271" s="711">
        <v>27647.37</v>
      </c>
      <c r="L271" s="711"/>
      <c r="M271" s="711">
        <v>33.269999999999996</v>
      </c>
      <c r="N271" s="711">
        <v>1879</v>
      </c>
      <c r="O271" s="711">
        <v>62570.7</v>
      </c>
      <c r="P271" s="701"/>
      <c r="Q271" s="712">
        <v>33.299999999999997</v>
      </c>
    </row>
    <row r="272" spans="1:17" ht="14.4" customHeight="1" x14ac:dyDescent="0.3">
      <c r="A272" s="695" t="s">
        <v>1622</v>
      </c>
      <c r="B272" s="696" t="s">
        <v>1444</v>
      </c>
      <c r="C272" s="696" t="s">
        <v>1456</v>
      </c>
      <c r="D272" s="696" t="s">
        <v>1478</v>
      </c>
      <c r="E272" s="696" t="s">
        <v>1440</v>
      </c>
      <c r="F272" s="711">
        <v>450</v>
      </c>
      <c r="G272" s="711">
        <v>66384</v>
      </c>
      <c r="H272" s="711">
        <v>1</v>
      </c>
      <c r="I272" s="711">
        <v>147.52000000000001</v>
      </c>
      <c r="J272" s="711">
        <v>365</v>
      </c>
      <c r="K272" s="711">
        <v>57470.3</v>
      </c>
      <c r="L272" s="711">
        <v>0.86572517474090149</v>
      </c>
      <c r="M272" s="711">
        <v>157.45287671232879</v>
      </c>
      <c r="N272" s="711">
        <v>164</v>
      </c>
      <c r="O272" s="711">
        <v>26013.68</v>
      </c>
      <c r="P272" s="701">
        <v>0.39186671487105329</v>
      </c>
      <c r="Q272" s="712">
        <v>158.62</v>
      </c>
    </row>
    <row r="273" spans="1:17" ht="14.4" customHeight="1" x14ac:dyDescent="0.3">
      <c r="A273" s="695" t="s">
        <v>1622</v>
      </c>
      <c r="B273" s="696" t="s">
        <v>1444</v>
      </c>
      <c r="C273" s="696" t="s">
        <v>1485</v>
      </c>
      <c r="D273" s="696" t="s">
        <v>1486</v>
      </c>
      <c r="E273" s="696" t="s">
        <v>1487</v>
      </c>
      <c r="F273" s="711"/>
      <c r="G273" s="711"/>
      <c r="H273" s="711"/>
      <c r="I273" s="711"/>
      <c r="J273" s="711"/>
      <c r="K273" s="711"/>
      <c r="L273" s="711"/>
      <c r="M273" s="711"/>
      <c r="N273" s="711">
        <v>3</v>
      </c>
      <c r="O273" s="711">
        <v>2652.96</v>
      </c>
      <c r="P273" s="701"/>
      <c r="Q273" s="712">
        <v>884.32</v>
      </c>
    </row>
    <row r="274" spans="1:17" ht="14.4" customHeight="1" x14ac:dyDescent="0.3">
      <c r="A274" s="695" t="s">
        <v>1622</v>
      </c>
      <c r="B274" s="696" t="s">
        <v>1444</v>
      </c>
      <c r="C274" s="696" t="s">
        <v>1488</v>
      </c>
      <c r="D274" s="696" t="s">
        <v>1493</v>
      </c>
      <c r="E274" s="696" t="s">
        <v>1494</v>
      </c>
      <c r="F274" s="711"/>
      <c r="G274" s="711"/>
      <c r="H274" s="711"/>
      <c r="I274" s="711"/>
      <c r="J274" s="711">
        <v>1</v>
      </c>
      <c r="K274" s="711">
        <v>163</v>
      </c>
      <c r="L274" s="711"/>
      <c r="M274" s="711">
        <v>163</v>
      </c>
      <c r="N274" s="711"/>
      <c r="O274" s="711"/>
      <c r="P274" s="701"/>
      <c r="Q274" s="712"/>
    </row>
    <row r="275" spans="1:17" ht="14.4" customHeight="1" x14ac:dyDescent="0.3">
      <c r="A275" s="695" t="s">
        <v>1622</v>
      </c>
      <c r="B275" s="696" t="s">
        <v>1444</v>
      </c>
      <c r="C275" s="696" t="s">
        <v>1488</v>
      </c>
      <c r="D275" s="696" t="s">
        <v>1520</v>
      </c>
      <c r="E275" s="696" t="s">
        <v>1521</v>
      </c>
      <c r="F275" s="711">
        <v>2</v>
      </c>
      <c r="G275" s="711">
        <v>1306</v>
      </c>
      <c r="H275" s="711">
        <v>1</v>
      </c>
      <c r="I275" s="711">
        <v>653</v>
      </c>
      <c r="J275" s="711"/>
      <c r="K275" s="711"/>
      <c r="L275" s="711"/>
      <c r="M275" s="711"/>
      <c r="N275" s="711"/>
      <c r="O275" s="711"/>
      <c r="P275" s="701"/>
      <c r="Q275" s="712"/>
    </row>
    <row r="276" spans="1:17" ht="14.4" customHeight="1" x14ac:dyDescent="0.3">
      <c r="A276" s="695" t="s">
        <v>1622</v>
      </c>
      <c r="B276" s="696" t="s">
        <v>1444</v>
      </c>
      <c r="C276" s="696" t="s">
        <v>1488</v>
      </c>
      <c r="D276" s="696" t="s">
        <v>1526</v>
      </c>
      <c r="E276" s="696" t="s">
        <v>1527</v>
      </c>
      <c r="F276" s="711">
        <v>16</v>
      </c>
      <c r="G276" s="711">
        <v>28016</v>
      </c>
      <c r="H276" s="711">
        <v>1</v>
      </c>
      <c r="I276" s="711">
        <v>1751</v>
      </c>
      <c r="J276" s="711">
        <v>7</v>
      </c>
      <c r="K276" s="711">
        <v>12278</v>
      </c>
      <c r="L276" s="711">
        <v>0.43824957167332951</v>
      </c>
      <c r="M276" s="711">
        <v>1754</v>
      </c>
      <c r="N276" s="711">
        <v>21</v>
      </c>
      <c r="O276" s="711">
        <v>36918</v>
      </c>
      <c r="P276" s="701">
        <v>1.3177470017133066</v>
      </c>
      <c r="Q276" s="712">
        <v>1758</v>
      </c>
    </row>
    <row r="277" spans="1:17" ht="14.4" customHeight="1" x14ac:dyDescent="0.3">
      <c r="A277" s="695" t="s">
        <v>1622</v>
      </c>
      <c r="B277" s="696" t="s">
        <v>1444</v>
      </c>
      <c r="C277" s="696" t="s">
        <v>1488</v>
      </c>
      <c r="D277" s="696" t="s">
        <v>1528</v>
      </c>
      <c r="E277" s="696" t="s">
        <v>1529</v>
      </c>
      <c r="F277" s="711">
        <v>4</v>
      </c>
      <c r="G277" s="711">
        <v>1636</v>
      </c>
      <c r="H277" s="711">
        <v>1</v>
      </c>
      <c r="I277" s="711">
        <v>409</v>
      </c>
      <c r="J277" s="711">
        <v>2</v>
      </c>
      <c r="K277" s="711">
        <v>820</v>
      </c>
      <c r="L277" s="711">
        <v>0.5012224938875306</v>
      </c>
      <c r="M277" s="711">
        <v>410</v>
      </c>
      <c r="N277" s="711">
        <v>1</v>
      </c>
      <c r="O277" s="711">
        <v>412</v>
      </c>
      <c r="P277" s="701">
        <v>0.25183374083129584</v>
      </c>
      <c r="Q277" s="712">
        <v>412</v>
      </c>
    </row>
    <row r="278" spans="1:17" ht="14.4" customHeight="1" x14ac:dyDescent="0.3">
      <c r="A278" s="695" t="s">
        <v>1622</v>
      </c>
      <c r="B278" s="696" t="s">
        <v>1444</v>
      </c>
      <c r="C278" s="696" t="s">
        <v>1488</v>
      </c>
      <c r="D278" s="696" t="s">
        <v>1534</v>
      </c>
      <c r="E278" s="696" t="s">
        <v>1535</v>
      </c>
      <c r="F278" s="711"/>
      <c r="G278" s="711"/>
      <c r="H278" s="711"/>
      <c r="I278" s="711"/>
      <c r="J278" s="711">
        <v>2</v>
      </c>
      <c r="K278" s="711">
        <v>28656</v>
      </c>
      <c r="L278" s="711"/>
      <c r="M278" s="711">
        <v>14328</v>
      </c>
      <c r="N278" s="711">
        <v>4</v>
      </c>
      <c r="O278" s="711">
        <v>57328</v>
      </c>
      <c r="P278" s="701"/>
      <c r="Q278" s="712">
        <v>14332</v>
      </c>
    </row>
    <row r="279" spans="1:17" ht="14.4" customHeight="1" x14ac:dyDescent="0.3">
      <c r="A279" s="695" t="s">
        <v>1622</v>
      </c>
      <c r="B279" s="696" t="s">
        <v>1444</v>
      </c>
      <c r="C279" s="696" t="s">
        <v>1488</v>
      </c>
      <c r="D279" s="696" t="s">
        <v>1545</v>
      </c>
      <c r="E279" s="696" t="s">
        <v>1546</v>
      </c>
      <c r="F279" s="711">
        <v>1</v>
      </c>
      <c r="G279" s="711">
        <v>578</v>
      </c>
      <c r="H279" s="711">
        <v>1</v>
      </c>
      <c r="I279" s="711">
        <v>578</v>
      </c>
      <c r="J279" s="711"/>
      <c r="K279" s="711"/>
      <c r="L279" s="711"/>
      <c r="M279" s="711"/>
      <c r="N279" s="711"/>
      <c r="O279" s="711"/>
      <c r="P279" s="701"/>
      <c r="Q279" s="712"/>
    </row>
    <row r="280" spans="1:17" ht="14.4" customHeight="1" x14ac:dyDescent="0.3">
      <c r="A280" s="695" t="s">
        <v>1622</v>
      </c>
      <c r="B280" s="696" t="s">
        <v>1444</v>
      </c>
      <c r="C280" s="696" t="s">
        <v>1488</v>
      </c>
      <c r="D280" s="696" t="s">
        <v>1551</v>
      </c>
      <c r="E280" s="696" t="s">
        <v>1552</v>
      </c>
      <c r="F280" s="711">
        <v>6</v>
      </c>
      <c r="G280" s="711">
        <v>7698</v>
      </c>
      <c r="H280" s="711">
        <v>1</v>
      </c>
      <c r="I280" s="711">
        <v>1283</v>
      </c>
      <c r="J280" s="711">
        <v>3</v>
      </c>
      <c r="K280" s="711">
        <v>3858</v>
      </c>
      <c r="L280" s="711">
        <v>0.50116913484021819</v>
      </c>
      <c r="M280" s="711">
        <v>1286</v>
      </c>
      <c r="N280" s="711">
        <v>11</v>
      </c>
      <c r="O280" s="711">
        <v>14188</v>
      </c>
      <c r="P280" s="701">
        <v>1.8430761236684854</v>
      </c>
      <c r="Q280" s="712">
        <v>1289.8181818181818</v>
      </c>
    </row>
    <row r="281" spans="1:17" ht="14.4" customHeight="1" x14ac:dyDescent="0.3">
      <c r="A281" s="695" t="s">
        <v>1622</v>
      </c>
      <c r="B281" s="696" t="s">
        <v>1444</v>
      </c>
      <c r="C281" s="696" t="s">
        <v>1488</v>
      </c>
      <c r="D281" s="696" t="s">
        <v>1553</v>
      </c>
      <c r="E281" s="696" t="s">
        <v>1554</v>
      </c>
      <c r="F281" s="711">
        <v>3</v>
      </c>
      <c r="G281" s="711">
        <v>1458</v>
      </c>
      <c r="H281" s="711">
        <v>1</v>
      </c>
      <c r="I281" s="711">
        <v>486</v>
      </c>
      <c r="J281" s="711"/>
      <c r="K281" s="711"/>
      <c r="L281" s="711"/>
      <c r="M281" s="711"/>
      <c r="N281" s="711">
        <v>1</v>
      </c>
      <c r="O281" s="711">
        <v>489</v>
      </c>
      <c r="P281" s="701">
        <v>0.33539094650205764</v>
      </c>
      <c r="Q281" s="712">
        <v>489</v>
      </c>
    </row>
    <row r="282" spans="1:17" ht="14.4" customHeight="1" x14ac:dyDescent="0.3">
      <c r="A282" s="695" t="s">
        <v>1623</v>
      </c>
      <c r="B282" s="696" t="s">
        <v>1444</v>
      </c>
      <c r="C282" s="696" t="s">
        <v>1456</v>
      </c>
      <c r="D282" s="696" t="s">
        <v>1459</v>
      </c>
      <c r="E282" s="696" t="s">
        <v>1440</v>
      </c>
      <c r="F282" s="711"/>
      <c r="G282" s="711"/>
      <c r="H282" s="711"/>
      <c r="I282" s="711"/>
      <c r="J282" s="711">
        <v>300</v>
      </c>
      <c r="K282" s="711">
        <v>1398</v>
      </c>
      <c r="L282" s="711"/>
      <c r="M282" s="711">
        <v>4.66</v>
      </c>
      <c r="N282" s="711"/>
      <c r="O282" s="711"/>
      <c r="P282" s="701"/>
      <c r="Q282" s="712"/>
    </row>
    <row r="283" spans="1:17" ht="14.4" customHeight="1" x14ac:dyDescent="0.3">
      <c r="A283" s="695" t="s">
        <v>1623</v>
      </c>
      <c r="B283" s="696" t="s">
        <v>1444</v>
      </c>
      <c r="C283" s="696" t="s">
        <v>1456</v>
      </c>
      <c r="D283" s="696" t="s">
        <v>1472</v>
      </c>
      <c r="E283" s="696" t="s">
        <v>1440</v>
      </c>
      <c r="F283" s="711"/>
      <c r="G283" s="711"/>
      <c r="H283" s="711"/>
      <c r="I283" s="711"/>
      <c r="J283" s="711">
        <v>2</v>
      </c>
      <c r="K283" s="711">
        <v>4523.68</v>
      </c>
      <c r="L283" s="711"/>
      <c r="M283" s="711">
        <v>2261.84</v>
      </c>
      <c r="N283" s="711"/>
      <c r="O283" s="711"/>
      <c r="P283" s="701"/>
      <c r="Q283" s="712"/>
    </row>
    <row r="284" spans="1:17" ht="14.4" customHeight="1" x14ac:dyDescent="0.3">
      <c r="A284" s="695" t="s">
        <v>1623</v>
      </c>
      <c r="B284" s="696" t="s">
        <v>1444</v>
      </c>
      <c r="C284" s="696" t="s">
        <v>1456</v>
      </c>
      <c r="D284" s="696" t="s">
        <v>1474</v>
      </c>
      <c r="E284" s="696" t="s">
        <v>1440</v>
      </c>
      <c r="F284" s="711">
        <v>1938</v>
      </c>
      <c r="G284" s="711">
        <v>5697.72</v>
      </c>
      <c r="H284" s="711">
        <v>1</v>
      </c>
      <c r="I284" s="711">
        <v>2.94</v>
      </c>
      <c r="J284" s="711"/>
      <c r="K284" s="711"/>
      <c r="L284" s="711"/>
      <c r="M284" s="711"/>
      <c r="N284" s="711"/>
      <c r="O284" s="711"/>
      <c r="P284" s="701"/>
      <c r="Q284" s="712"/>
    </row>
    <row r="285" spans="1:17" ht="14.4" customHeight="1" x14ac:dyDescent="0.3">
      <c r="A285" s="695" t="s">
        <v>1623</v>
      </c>
      <c r="B285" s="696" t="s">
        <v>1444</v>
      </c>
      <c r="C285" s="696" t="s">
        <v>1488</v>
      </c>
      <c r="D285" s="696" t="s">
        <v>1489</v>
      </c>
      <c r="E285" s="696" t="s">
        <v>1490</v>
      </c>
      <c r="F285" s="711"/>
      <c r="G285" s="711"/>
      <c r="H285" s="711"/>
      <c r="I285" s="711"/>
      <c r="J285" s="711"/>
      <c r="K285" s="711"/>
      <c r="L285" s="711"/>
      <c r="M285" s="711"/>
      <c r="N285" s="711">
        <v>1</v>
      </c>
      <c r="O285" s="711">
        <v>35</v>
      </c>
      <c r="P285" s="701"/>
      <c r="Q285" s="712">
        <v>35</v>
      </c>
    </row>
    <row r="286" spans="1:17" ht="14.4" customHeight="1" x14ac:dyDescent="0.3">
      <c r="A286" s="695" t="s">
        <v>1623</v>
      </c>
      <c r="B286" s="696" t="s">
        <v>1444</v>
      </c>
      <c r="C286" s="696" t="s">
        <v>1488</v>
      </c>
      <c r="D286" s="696" t="s">
        <v>1520</v>
      </c>
      <c r="E286" s="696" t="s">
        <v>1521</v>
      </c>
      <c r="F286" s="711"/>
      <c r="G286" s="711"/>
      <c r="H286" s="711"/>
      <c r="I286" s="711"/>
      <c r="J286" s="711">
        <v>2</v>
      </c>
      <c r="K286" s="711">
        <v>1308</v>
      </c>
      <c r="L286" s="711"/>
      <c r="M286" s="711">
        <v>654</v>
      </c>
      <c r="N286" s="711"/>
      <c r="O286" s="711"/>
      <c r="P286" s="701"/>
      <c r="Q286" s="712"/>
    </row>
    <row r="287" spans="1:17" ht="14.4" customHeight="1" x14ac:dyDescent="0.3">
      <c r="A287" s="695" t="s">
        <v>1623</v>
      </c>
      <c r="B287" s="696" t="s">
        <v>1444</v>
      </c>
      <c r="C287" s="696" t="s">
        <v>1488</v>
      </c>
      <c r="D287" s="696" t="s">
        <v>1526</v>
      </c>
      <c r="E287" s="696" t="s">
        <v>1527</v>
      </c>
      <c r="F287" s="711">
        <v>6</v>
      </c>
      <c r="G287" s="711">
        <v>10506</v>
      </c>
      <c r="H287" s="711">
        <v>1</v>
      </c>
      <c r="I287" s="711">
        <v>1751</v>
      </c>
      <c r="J287" s="711"/>
      <c r="K287" s="711"/>
      <c r="L287" s="711"/>
      <c r="M287" s="711"/>
      <c r="N287" s="711"/>
      <c r="O287" s="711"/>
      <c r="P287" s="701"/>
      <c r="Q287" s="712"/>
    </row>
    <row r="288" spans="1:17" ht="14.4" customHeight="1" x14ac:dyDescent="0.3">
      <c r="A288" s="695" t="s">
        <v>1623</v>
      </c>
      <c r="B288" s="696" t="s">
        <v>1444</v>
      </c>
      <c r="C288" s="696" t="s">
        <v>1488</v>
      </c>
      <c r="D288" s="696" t="s">
        <v>1551</v>
      </c>
      <c r="E288" s="696" t="s">
        <v>1552</v>
      </c>
      <c r="F288" s="711">
        <v>3</v>
      </c>
      <c r="G288" s="711">
        <v>3849</v>
      </c>
      <c r="H288" s="711">
        <v>1</v>
      </c>
      <c r="I288" s="711">
        <v>1283</v>
      </c>
      <c r="J288" s="711"/>
      <c r="K288" s="711"/>
      <c r="L288" s="711"/>
      <c r="M288" s="711"/>
      <c r="N288" s="711"/>
      <c r="O288" s="711"/>
      <c r="P288" s="701"/>
      <c r="Q288" s="712"/>
    </row>
    <row r="289" spans="1:17" ht="14.4" customHeight="1" x14ac:dyDescent="0.3">
      <c r="A289" s="695" t="s">
        <v>1623</v>
      </c>
      <c r="B289" s="696" t="s">
        <v>1444</v>
      </c>
      <c r="C289" s="696" t="s">
        <v>1488</v>
      </c>
      <c r="D289" s="696" t="s">
        <v>1553</v>
      </c>
      <c r="E289" s="696" t="s">
        <v>1554</v>
      </c>
      <c r="F289" s="711"/>
      <c r="G289" s="711"/>
      <c r="H289" s="711"/>
      <c r="I289" s="711"/>
      <c r="J289" s="711">
        <v>2</v>
      </c>
      <c r="K289" s="711">
        <v>974</v>
      </c>
      <c r="L289" s="711"/>
      <c r="M289" s="711">
        <v>487</v>
      </c>
      <c r="N289" s="711"/>
      <c r="O289" s="711"/>
      <c r="P289" s="701"/>
      <c r="Q289" s="712"/>
    </row>
    <row r="290" spans="1:17" ht="14.4" customHeight="1" x14ac:dyDescent="0.3">
      <c r="A290" s="695" t="s">
        <v>1624</v>
      </c>
      <c r="B290" s="696" t="s">
        <v>1444</v>
      </c>
      <c r="C290" s="696" t="s">
        <v>1456</v>
      </c>
      <c r="D290" s="696" t="s">
        <v>1476</v>
      </c>
      <c r="E290" s="696" t="s">
        <v>1440</v>
      </c>
      <c r="F290" s="711">
        <v>404</v>
      </c>
      <c r="G290" s="711">
        <v>12572.48</v>
      </c>
      <c r="H290" s="711">
        <v>1</v>
      </c>
      <c r="I290" s="711">
        <v>31.119999999999997</v>
      </c>
      <c r="J290" s="711"/>
      <c r="K290" s="711"/>
      <c r="L290" s="711"/>
      <c r="M290" s="711"/>
      <c r="N290" s="711"/>
      <c r="O290" s="711"/>
      <c r="P290" s="701"/>
      <c r="Q290" s="712"/>
    </row>
    <row r="291" spans="1:17" ht="14.4" customHeight="1" x14ac:dyDescent="0.3">
      <c r="A291" s="695" t="s">
        <v>1624</v>
      </c>
      <c r="B291" s="696" t="s">
        <v>1444</v>
      </c>
      <c r="C291" s="696" t="s">
        <v>1488</v>
      </c>
      <c r="D291" s="696" t="s">
        <v>1540</v>
      </c>
      <c r="E291" s="696" t="s">
        <v>1440</v>
      </c>
      <c r="F291" s="711">
        <v>1</v>
      </c>
      <c r="G291" s="711">
        <v>16526</v>
      </c>
      <c r="H291" s="711">
        <v>1</v>
      </c>
      <c r="I291" s="711">
        <v>16526</v>
      </c>
      <c r="J291" s="711"/>
      <c r="K291" s="711"/>
      <c r="L291" s="711"/>
      <c r="M291" s="711"/>
      <c r="N291" s="711"/>
      <c r="O291" s="711"/>
      <c r="P291" s="701"/>
      <c r="Q291" s="712"/>
    </row>
    <row r="292" spans="1:17" ht="14.4" customHeight="1" x14ac:dyDescent="0.3">
      <c r="A292" s="695" t="s">
        <v>1625</v>
      </c>
      <c r="B292" s="696" t="s">
        <v>1444</v>
      </c>
      <c r="C292" s="696" t="s">
        <v>1445</v>
      </c>
      <c r="D292" s="696" t="s">
        <v>1451</v>
      </c>
      <c r="E292" s="696" t="s">
        <v>788</v>
      </c>
      <c r="F292" s="711"/>
      <c r="G292" s="711"/>
      <c r="H292" s="711"/>
      <c r="I292" s="711"/>
      <c r="J292" s="711"/>
      <c r="K292" s="711"/>
      <c r="L292" s="711"/>
      <c r="M292" s="711"/>
      <c r="N292" s="711">
        <v>0.45</v>
      </c>
      <c r="O292" s="711">
        <v>982.94</v>
      </c>
      <c r="P292" s="701"/>
      <c r="Q292" s="712">
        <v>2184.3111111111111</v>
      </c>
    </row>
    <row r="293" spans="1:17" ht="14.4" customHeight="1" x14ac:dyDescent="0.3">
      <c r="A293" s="695" t="s">
        <v>1625</v>
      </c>
      <c r="B293" s="696" t="s">
        <v>1444</v>
      </c>
      <c r="C293" s="696" t="s">
        <v>1456</v>
      </c>
      <c r="D293" s="696" t="s">
        <v>1459</v>
      </c>
      <c r="E293" s="696" t="s">
        <v>1440</v>
      </c>
      <c r="F293" s="711"/>
      <c r="G293" s="711"/>
      <c r="H293" s="711"/>
      <c r="I293" s="711"/>
      <c r="J293" s="711"/>
      <c r="K293" s="711"/>
      <c r="L293" s="711"/>
      <c r="M293" s="711"/>
      <c r="N293" s="711">
        <v>150</v>
      </c>
      <c r="O293" s="711">
        <v>765</v>
      </c>
      <c r="P293" s="701"/>
      <c r="Q293" s="712">
        <v>5.0999999999999996</v>
      </c>
    </row>
    <row r="294" spans="1:17" ht="14.4" customHeight="1" x14ac:dyDescent="0.3">
      <c r="A294" s="695" t="s">
        <v>1625</v>
      </c>
      <c r="B294" s="696" t="s">
        <v>1444</v>
      </c>
      <c r="C294" s="696" t="s">
        <v>1456</v>
      </c>
      <c r="D294" s="696" t="s">
        <v>1474</v>
      </c>
      <c r="E294" s="696" t="s">
        <v>1440</v>
      </c>
      <c r="F294" s="711">
        <v>750</v>
      </c>
      <c r="G294" s="711">
        <v>2205</v>
      </c>
      <c r="H294" s="711">
        <v>1</v>
      </c>
      <c r="I294" s="711">
        <v>2.94</v>
      </c>
      <c r="J294" s="711"/>
      <c r="K294" s="711"/>
      <c r="L294" s="711"/>
      <c r="M294" s="711"/>
      <c r="N294" s="711"/>
      <c r="O294" s="711"/>
      <c r="P294" s="701"/>
      <c r="Q294" s="712"/>
    </row>
    <row r="295" spans="1:17" ht="14.4" customHeight="1" x14ac:dyDescent="0.3">
      <c r="A295" s="695" t="s">
        <v>1625</v>
      </c>
      <c r="B295" s="696" t="s">
        <v>1444</v>
      </c>
      <c r="C295" s="696" t="s">
        <v>1456</v>
      </c>
      <c r="D295" s="696" t="s">
        <v>1476</v>
      </c>
      <c r="E295" s="696" t="s">
        <v>1440</v>
      </c>
      <c r="F295" s="711"/>
      <c r="G295" s="711"/>
      <c r="H295" s="711"/>
      <c r="I295" s="711"/>
      <c r="J295" s="711"/>
      <c r="K295" s="711"/>
      <c r="L295" s="711"/>
      <c r="M295" s="711"/>
      <c r="N295" s="711">
        <v>487</v>
      </c>
      <c r="O295" s="711">
        <v>16217.1</v>
      </c>
      <c r="P295" s="701"/>
      <c r="Q295" s="712">
        <v>33.300000000000004</v>
      </c>
    </row>
    <row r="296" spans="1:17" ht="14.4" customHeight="1" x14ac:dyDescent="0.3">
      <c r="A296" s="695" t="s">
        <v>1625</v>
      </c>
      <c r="B296" s="696" t="s">
        <v>1444</v>
      </c>
      <c r="C296" s="696" t="s">
        <v>1456</v>
      </c>
      <c r="D296" s="696" t="s">
        <v>1479</v>
      </c>
      <c r="E296" s="696" t="s">
        <v>1440</v>
      </c>
      <c r="F296" s="711"/>
      <c r="G296" s="711"/>
      <c r="H296" s="711"/>
      <c r="I296" s="711"/>
      <c r="J296" s="711"/>
      <c r="K296" s="711"/>
      <c r="L296" s="711"/>
      <c r="M296" s="711"/>
      <c r="N296" s="711">
        <v>100</v>
      </c>
      <c r="O296" s="711">
        <v>1934</v>
      </c>
      <c r="P296" s="701"/>
      <c r="Q296" s="712">
        <v>19.34</v>
      </c>
    </row>
    <row r="297" spans="1:17" ht="14.4" customHeight="1" x14ac:dyDescent="0.3">
      <c r="A297" s="695" t="s">
        <v>1625</v>
      </c>
      <c r="B297" s="696" t="s">
        <v>1444</v>
      </c>
      <c r="C297" s="696" t="s">
        <v>1485</v>
      </c>
      <c r="D297" s="696" t="s">
        <v>1486</v>
      </c>
      <c r="E297" s="696" t="s">
        <v>1487</v>
      </c>
      <c r="F297" s="711"/>
      <c r="G297" s="711"/>
      <c r="H297" s="711"/>
      <c r="I297" s="711"/>
      <c r="J297" s="711"/>
      <c r="K297" s="711"/>
      <c r="L297" s="711"/>
      <c r="M297" s="711"/>
      <c r="N297" s="711">
        <v>1</v>
      </c>
      <c r="O297" s="711">
        <v>884.32</v>
      </c>
      <c r="P297" s="701"/>
      <c r="Q297" s="712">
        <v>884.32</v>
      </c>
    </row>
    <row r="298" spans="1:17" ht="14.4" customHeight="1" x14ac:dyDescent="0.3">
      <c r="A298" s="695" t="s">
        <v>1625</v>
      </c>
      <c r="B298" s="696" t="s">
        <v>1444</v>
      </c>
      <c r="C298" s="696" t="s">
        <v>1488</v>
      </c>
      <c r="D298" s="696" t="s">
        <v>1522</v>
      </c>
      <c r="E298" s="696" t="s">
        <v>1523</v>
      </c>
      <c r="F298" s="711"/>
      <c r="G298" s="711"/>
      <c r="H298" s="711"/>
      <c r="I298" s="711"/>
      <c r="J298" s="711"/>
      <c r="K298" s="711"/>
      <c r="L298" s="711"/>
      <c r="M298" s="711"/>
      <c r="N298" s="711">
        <v>1</v>
      </c>
      <c r="O298" s="711">
        <v>685</v>
      </c>
      <c r="P298" s="701"/>
      <c r="Q298" s="712">
        <v>685</v>
      </c>
    </row>
    <row r="299" spans="1:17" ht="14.4" customHeight="1" x14ac:dyDescent="0.3">
      <c r="A299" s="695" t="s">
        <v>1625</v>
      </c>
      <c r="B299" s="696" t="s">
        <v>1444</v>
      </c>
      <c r="C299" s="696" t="s">
        <v>1488</v>
      </c>
      <c r="D299" s="696" t="s">
        <v>1526</v>
      </c>
      <c r="E299" s="696" t="s">
        <v>1527</v>
      </c>
      <c r="F299" s="711">
        <v>1</v>
      </c>
      <c r="G299" s="711">
        <v>1751</v>
      </c>
      <c r="H299" s="711">
        <v>1</v>
      </c>
      <c r="I299" s="711">
        <v>1751</v>
      </c>
      <c r="J299" s="711"/>
      <c r="K299" s="711"/>
      <c r="L299" s="711"/>
      <c r="M299" s="711"/>
      <c r="N299" s="711">
        <v>1</v>
      </c>
      <c r="O299" s="711">
        <v>1760</v>
      </c>
      <c r="P299" s="701">
        <v>1.0051399200456881</v>
      </c>
      <c r="Q299" s="712">
        <v>1760</v>
      </c>
    </row>
    <row r="300" spans="1:17" ht="14.4" customHeight="1" x14ac:dyDescent="0.3">
      <c r="A300" s="695" t="s">
        <v>1625</v>
      </c>
      <c r="B300" s="696" t="s">
        <v>1444</v>
      </c>
      <c r="C300" s="696" t="s">
        <v>1488</v>
      </c>
      <c r="D300" s="696" t="s">
        <v>1534</v>
      </c>
      <c r="E300" s="696" t="s">
        <v>1535</v>
      </c>
      <c r="F300" s="711"/>
      <c r="G300" s="711"/>
      <c r="H300" s="711"/>
      <c r="I300" s="711"/>
      <c r="J300" s="711"/>
      <c r="K300" s="711"/>
      <c r="L300" s="711"/>
      <c r="M300" s="711"/>
      <c r="N300" s="711">
        <v>1</v>
      </c>
      <c r="O300" s="711">
        <v>14336</v>
      </c>
      <c r="P300" s="701"/>
      <c r="Q300" s="712">
        <v>14336</v>
      </c>
    </row>
    <row r="301" spans="1:17" ht="14.4" customHeight="1" x14ac:dyDescent="0.3">
      <c r="A301" s="695" t="s">
        <v>1625</v>
      </c>
      <c r="B301" s="696" t="s">
        <v>1444</v>
      </c>
      <c r="C301" s="696" t="s">
        <v>1488</v>
      </c>
      <c r="D301" s="696" t="s">
        <v>1551</v>
      </c>
      <c r="E301" s="696" t="s">
        <v>1552</v>
      </c>
      <c r="F301" s="711">
        <v>1</v>
      </c>
      <c r="G301" s="711">
        <v>1283</v>
      </c>
      <c r="H301" s="711">
        <v>1</v>
      </c>
      <c r="I301" s="711">
        <v>1283</v>
      </c>
      <c r="J301" s="711"/>
      <c r="K301" s="711"/>
      <c r="L301" s="711"/>
      <c r="M301" s="711"/>
      <c r="N301" s="711"/>
      <c r="O301" s="711"/>
      <c r="P301" s="701"/>
      <c r="Q301" s="712"/>
    </row>
    <row r="302" spans="1:17" ht="14.4" customHeight="1" x14ac:dyDescent="0.3">
      <c r="A302" s="695" t="s">
        <v>1625</v>
      </c>
      <c r="B302" s="696" t="s">
        <v>1444</v>
      </c>
      <c r="C302" s="696" t="s">
        <v>1488</v>
      </c>
      <c r="D302" s="696" t="s">
        <v>1553</v>
      </c>
      <c r="E302" s="696" t="s">
        <v>1554</v>
      </c>
      <c r="F302" s="711"/>
      <c r="G302" s="711"/>
      <c r="H302" s="711"/>
      <c r="I302" s="711"/>
      <c r="J302" s="711"/>
      <c r="K302" s="711"/>
      <c r="L302" s="711"/>
      <c r="M302" s="711"/>
      <c r="N302" s="711">
        <v>1</v>
      </c>
      <c r="O302" s="711">
        <v>489</v>
      </c>
      <c r="P302" s="701"/>
      <c r="Q302" s="712">
        <v>489</v>
      </c>
    </row>
    <row r="303" spans="1:17" ht="14.4" customHeight="1" x14ac:dyDescent="0.3">
      <c r="A303" s="695" t="s">
        <v>1626</v>
      </c>
      <c r="B303" s="696" t="s">
        <v>1444</v>
      </c>
      <c r="C303" s="696" t="s">
        <v>1445</v>
      </c>
      <c r="D303" s="696" t="s">
        <v>1446</v>
      </c>
      <c r="E303" s="696" t="s">
        <v>777</v>
      </c>
      <c r="F303" s="711"/>
      <c r="G303" s="711"/>
      <c r="H303" s="711"/>
      <c r="I303" s="711"/>
      <c r="J303" s="711"/>
      <c r="K303" s="711"/>
      <c r="L303" s="711"/>
      <c r="M303" s="711"/>
      <c r="N303" s="711">
        <v>2.7</v>
      </c>
      <c r="O303" s="711">
        <v>5340.68</v>
      </c>
      <c r="P303" s="701"/>
      <c r="Q303" s="712">
        <v>1978.0296296296297</v>
      </c>
    </row>
    <row r="304" spans="1:17" ht="14.4" customHeight="1" x14ac:dyDescent="0.3">
      <c r="A304" s="695" t="s">
        <v>1626</v>
      </c>
      <c r="B304" s="696" t="s">
        <v>1444</v>
      </c>
      <c r="C304" s="696" t="s">
        <v>1445</v>
      </c>
      <c r="D304" s="696" t="s">
        <v>1450</v>
      </c>
      <c r="E304" s="696" t="s">
        <v>788</v>
      </c>
      <c r="F304" s="711"/>
      <c r="G304" s="711"/>
      <c r="H304" s="711"/>
      <c r="I304" s="711"/>
      <c r="J304" s="711">
        <v>0.2</v>
      </c>
      <c r="K304" s="711">
        <v>216.53</v>
      </c>
      <c r="L304" s="711"/>
      <c r="M304" s="711">
        <v>1082.6499999999999</v>
      </c>
      <c r="N304" s="711">
        <v>0.2</v>
      </c>
      <c r="O304" s="711">
        <v>218.43</v>
      </c>
      <c r="P304" s="701"/>
      <c r="Q304" s="712">
        <v>1092.1499999999999</v>
      </c>
    </row>
    <row r="305" spans="1:17" ht="14.4" customHeight="1" x14ac:dyDescent="0.3">
      <c r="A305" s="695" t="s">
        <v>1626</v>
      </c>
      <c r="B305" s="696" t="s">
        <v>1444</v>
      </c>
      <c r="C305" s="696" t="s">
        <v>1445</v>
      </c>
      <c r="D305" s="696" t="s">
        <v>1451</v>
      </c>
      <c r="E305" s="696" t="s">
        <v>788</v>
      </c>
      <c r="F305" s="711">
        <v>10.6</v>
      </c>
      <c r="G305" s="711">
        <v>22952.450000000004</v>
      </c>
      <c r="H305" s="711">
        <v>1</v>
      </c>
      <c r="I305" s="711">
        <v>2165.3254716981137</v>
      </c>
      <c r="J305" s="711">
        <v>11.599999999999998</v>
      </c>
      <c r="K305" s="711">
        <v>25290.57</v>
      </c>
      <c r="L305" s="711">
        <v>1.1018679923058321</v>
      </c>
      <c r="M305" s="711">
        <v>2180.2215517241384</v>
      </c>
      <c r="N305" s="711">
        <v>5</v>
      </c>
      <c r="O305" s="711">
        <v>10921.56</v>
      </c>
      <c r="P305" s="701">
        <v>0.47583417020840901</v>
      </c>
      <c r="Q305" s="712">
        <v>2184.3119999999999</v>
      </c>
    </row>
    <row r="306" spans="1:17" ht="14.4" customHeight="1" x14ac:dyDescent="0.3">
      <c r="A306" s="695" t="s">
        <v>1626</v>
      </c>
      <c r="B306" s="696" t="s">
        <v>1444</v>
      </c>
      <c r="C306" s="696" t="s">
        <v>1445</v>
      </c>
      <c r="D306" s="696" t="s">
        <v>1452</v>
      </c>
      <c r="E306" s="696" t="s">
        <v>784</v>
      </c>
      <c r="F306" s="711">
        <v>0.44999999999999996</v>
      </c>
      <c r="G306" s="711">
        <v>421.46999999999991</v>
      </c>
      <c r="H306" s="711">
        <v>1</v>
      </c>
      <c r="I306" s="711">
        <v>936.59999999999991</v>
      </c>
      <c r="J306" s="711">
        <v>0.25</v>
      </c>
      <c r="K306" s="711">
        <v>236.20000000000002</v>
      </c>
      <c r="L306" s="711">
        <v>0.5604194841863005</v>
      </c>
      <c r="M306" s="711">
        <v>944.80000000000007</v>
      </c>
      <c r="N306" s="711">
        <v>0.15000000000000002</v>
      </c>
      <c r="O306" s="711">
        <v>141.72</v>
      </c>
      <c r="P306" s="701">
        <v>0.33625169051178028</v>
      </c>
      <c r="Q306" s="712">
        <v>944.79999999999984</v>
      </c>
    </row>
    <row r="307" spans="1:17" ht="14.4" customHeight="1" x14ac:dyDescent="0.3">
      <c r="A307" s="695" t="s">
        <v>1626</v>
      </c>
      <c r="B307" s="696" t="s">
        <v>1444</v>
      </c>
      <c r="C307" s="696" t="s">
        <v>1456</v>
      </c>
      <c r="D307" s="696" t="s">
        <v>1459</v>
      </c>
      <c r="E307" s="696" t="s">
        <v>1440</v>
      </c>
      <c r="F307" s="711">
        <v>1190</v>
      </c>
      <c r="G307" s="711">
        <v>5419.5</v>
      </c>
      <c r="H307" s="711">
        <v>1</v>
      </c>
      <c r="I307" s="711">
        <v>4.5542016806722687</v>
      </c>
      <c r="J307" s="711">
        <v>750</v>
      </c>
      <c r="K307" s="711">
        <v>3603</v>
      </c>
      <c r="L307" s="711">
        <v>0.66482147799612512</v>
      </c>
      <c r="M307" s="711">
        <v>4.8040000000000003</v>
      </c>
      <c r="N307" s="711">
        <v>1565</v>
      </c>
      <c r="O307" s="711">
        <v>7981.5</v>
      </c>
      <c r="P307" s="701">
        <v>1.4727373373927484</v>
      </c>
      <c r="Q307" s="712">
        <v>5.0999999999999996</v>
      </c>
    </row>
    <row r="308" spans="1:17" ht="14.4" customHeight="1" x14ac:dyDescent="0.3">
      <c r="A308" s="695" t="s">
        <v>1626</v>
      </c>
      <c r="B308" s="696" t="s">
        <v>1444</v>
      </c>
      <c r="C308" s="696" t="s">
        <v>1456</v>
      </c>
      <c r="D308" s="696" t="s">
        <v>1462</v>
      </c>
      <c r="E308" s="696" t="s">
        <v>1440</v>
      </c>
      <c r="F308" s="711">
        <v>900</v>
      </c>
      <c r="G308" s="711">
        <v>4779</v>
      </c>
      <c r="H308" s="711">
        <v>1</v>
      </c>
      <c r="I308" s="711">
        <v>5.31</v>
      </c>
      <c r="J308" s="711"/>
      <c r="K308" s="711"/>
      <c r="L308" s="711"/>
      <c r="M308" s="711"/>
      <c r="N308" s="711"/>
      <c r="O308" s="711"/>
      <c r="P308" s="701"/>
      <c r="Q308" s="712"/>
    </row>
    <row r="309" spans="1:17" ht="14.4" customHeight="1" x14ac:dyDescent="0.3">
      <c r="A309" s="695" t="s">
        <v>1626</v>
      </c>
      <c r="B309" s="696" t="s">
        <v>1444</v>
      </c>
      <c r="C309" s="696" t="s">
        <v>1456</v>
      </c>
      <c r="D309" s="696" t="s">
        <v>1464</v>
      </c>
      <c r="E309" s="696" t="s">
        <v>1440</v>
      </c>
      <c r="F309" s="711">
        <v>2430</v>
      </c>
      <c r="G309" s="711">
        <v>18280.5</v>
      </c>
      <c r="H309" s="711">
        <v>1</v>
      </c>
      <c r="I309" s="711">
        <v>7.5228395061728399</v>
      </c>
      <c r="J309" s="711">
        <v>2080</v>
      </c>
      <c r="K309" s="711">
        <v>16416.8</v>
      </c>
      <c r="L309" s="711">
        <v>0.8980498345231257</v>
      </c>
      <c r="M309" s="711">
        <v>7.8926923076923075</v>
      </c>
      <c r="N309" s="711">
        <v>2415</v>
      </c>
      <c r="O309" s="711">
        <v>19054.350000000002</v>
      </c>
      <c r="P309" s="701">
        <v>1.0423319931074098</v>
      </c>
      <c r="Q309" s="712">
        <v>7.8900000000000006</v>
      </c>
    </row>
    <row r="310" spans="1:17" ht="14.4" customHeight="1" x14ac:dyDescent="0.3">
      <c r="A310" s="695" t="s">
        <v>1626</v>
      </c>
      <c r="B310" s="696" t="s">
        <v>1444</v>
      </c>
      <c r="C310" s="696" t="s">
        <v>1456</v>
      </c>
      <c r="D310" s="696" t="s">
        <v>1465</v>
      </c>
      <c r="E310" s="696" t="s">
        <v>1440</v>
      </c>
      <c r="F310" s="711">
        <v>307</v>
      </c>
      <c r="G310" s="711">
        <v>2600.29</v>
      </c>
      <c r="H310" s="711">
        <v>1</v>
      </c>
      <c r="I310" s="711">
        <v>8.4700000000000006</v>
      </c>
      <c r="J310" s="711">
        <v>400</v>
      </c>
      <c r="K310" s="711">
        <v>3704</v>
      </c>
      <c r="L310" s="711">
        <v>1.4244565029285194</v>
      </c>
      <c r="M310" s="711">
        <v>9.26</v>
      </c>
      <c r="N310" s="711"/>
      <c r="O310" s="711"/>
      <c r="P310" s="701"/>
      <c r="Q310" s="712"/>
    </row>
    <row r="311" spans="1:17" ht="14.4" customHeight="1" x14ac:dyDescent="0.3">
      <c r="A311" s="695" t="s">
        <v>1626</v>
      </c>
      <c r="B311" s="696" t="s">
        <v>1444</v>
      </c>
      <c r="C311" s="696" t="s">
        <v>1456</v>
      </c>
      <c r="D311" s="696" t="s">
        <v>1472</v>
      </c>
      <c r="E311" s="696" t="s">
        <v>1440</v>
      </c>
      <c r="F311" s="711">
        <v>5</v>
      </c>
      <c r="G311" s="711">
        <v>10675.45</v>
      </c>
      <c r="H311" s="711">
        <v>1</v>
      </c>
      <c r="I311" s="711">
        <v>2135.09</v>
      </c>
      <c r="J311" s="711">
        <v>5</v>
      </c>
      <c r="K311" s="711">
        <v>11460.04</v>
      </c>
      <c r="L311" s="711">
        <v>1.0734947941304582</v>
      </c>
      <c r="M311" s="711">
        <v>2292.0080000000003</v>
      </c>
      <c r="N311" s="711">
        <v>2</v>
      </c>
      <c r="O311" s="711">
        <v>4387.16</v>
      </c>
      <c r="P311" s="701">
        <v>0.41095785189383111</v>
      </c>
      <c r="Q311" s="712">
        <v>2193.58</v>
      </c>
    </row>
    <row r="312" spans="1:17" ht="14.4" customHeight="1" x14ac:dyDescent="0.3">
      <c r="A312" s="695" t="s">
        <v>1626</v>
      </c>
      <c r="B312" s="696" t="s">
        <v>1444</v>
      </c>
      <c r="C312" s="696" t="s">
        <v>1456</v>
      </c>
      <c r="D312" s="696" t="s">
        <v>1474</v>
      </c>
      <c r="E312" s="696" t="s">
        <v>1440</v>
      </c>
      <c r="F312" s="711">
        <v>6466</v>
      </c>
      <c r="G312" s="711">
        <v>19099.36</v>
      </c>
      <c r="H312" s="711">
        <v>1</v>
      </c>
      <c r="I312" s="711">
        <v>2.9538137952366226</v>
      </c>
      <c r="J312" s="711">
        <v>4255</v>
      </c>
      <c r="K312" s="711">
        <v>13157.199999999999</v>
      </c>
      <c r="L312" s="711">
        <v>0.68888172169119799</v>
      </c>
      <c r="M312" s="711">
        <v>3.092173913043478</v>
      </c>
      <c r="N312" s="711">
        <v>10838</v>
      </c>
      <c r="O312" s="711">
        <v>35331.879999999997</v>
      </c>
      <c r="P312" s="701">
        <v>1.8498986353469433</v>
      </c>
      <c r="Q312" s="712">
        <v>3.26</v>
      </c>
    </row>
    <row r="313" spans="1:17" ht="14.4" customHeight="1" x14ac:dyDescent="0.3">
      <c r="A313" s="695" t="s">
        <v>1626</v>
      </c>
      <c r="B313" s="696" t="s">
        <v>1444</v>
      </c>
      <c r="C313" s="696" t="s">
        <v>1456</v>
      </c>
      <c r="D313" s="696" t="s">
        <v>1475</v>
      </c>
      <c r="E313" s="696" t="s">
        <v>1440</v>
      </c>
      <c r="F313" s="711"/>
      <c r="G313" s="711"/>
      <c r="H313" s="711"/>
      <c r="I313" s="711"/>
      <c r="J313" s="711">
        <v>220</v>
      </c>
      <c r="K313" s="711">
        <v>51667</v>
      </c>
      <c r="L313" s="711"/>
      <c r="M313" s="711">
        <v>234.85</v>
      </c>
      <c r="N313" s="711"/>
      <c r="O313" s="711"/>
      <c r="P313" s="701"/>
      <c r="Q313" s="712"/>
    </row>
    <row r="314" spans="1:17" ht="14.4" customHeight="1" x14ac:dyDescent="0.3">
      <c r="A314" s="695" t="s">
        <v>1626</v>
      </c>
      <c r="B314" s="696" t="s">
        <v>1444</v>
      </c>
      <c r="C314" s="696" t="s">
        <v>1456</v>
      </c>
      <c r="D314" s="696" t="s">
        <v>1476</v>
      </c>
      <c r="E314" s="696" t="s">
        <v>1440</v>
      </c>
      <c r="F314" s="711">
        <v>9468</v>
      </c>
      <c r="G314" s="711">
        <v>298532.7</v>
      </c>
      <c r="H314" s="711">
        <v>1</v>
      </c>
      <c r="I314" s="711">
        <v>31.530703422053232</v>
      </c>
      <c r="J314" s="711">
        <v>10006</v>
      </c>
      <c r="K314" s="711">
        <v>331549.32</v>
      </c>
      <c r="L314" s="711">
        <v>1.1105963266335648</v>
      </c>
      <c r="M314" s="711">
        <v>33.135050969418351</v>
      </c>
      <c r="N314" s="711">
        <v>6958</v>
      </c>
      <c r="O314" s="711">
        <v>231701.40000000002</v>
      </c>
      <c r="P314" s="701">
        <v>0.77613407174490434</v>
      </c>
      <c r="Q314" s="712">
        <v>33.300000000000004</v>
      </c>
    </row>
    <row r="315" spans="1:17" ht="14.4" customHeight="1" x14ac:dyDescent="0.3">
      <c r="A315" s="695" t="s">
        <v>1626</v>
      </c>
      <c r="B315" s="696" t="s">
        <v>1444</v>
      </c>
      <c r="C315" s="696" t="s">
        <v>1485</v>
      </c>
      <c r="D315" s="696" t="s">
        <v>1486</v>
      </c>
      <c r="E315" s="696" t="s">
        <v>1487</v>
      </c>
      <c r="F315" s="711"/>
      <c r="G315" s="711"/>
      <c r="H315" s="711"/>
      <c r="I315" s="711"/>
      <c r="J315" s="711"/>
      <c r="K315" s="711"/>
      <c r="L315" s="711"/>
      <c r="M315" s="711"/>
      <c r="N315" s="711">
        <v>14</v>
      </c>
      <c r="O315" s="711">
        <v>12380.48</v>
      </c>
      <c r="P315" s="701"/>
      <c r="Q315" s="712">
        <v>884.31999999999994</v>
      </c>
    </row>
    <row r="316" spans="1:17" ht="14.4" customHeight="1" x14ac:dyDescent="0.3">
      <c r="A316" s="695" t="s">
        <v>1626</v>
      </c>
      <c r="B316" s="696" t="s">
        <v>1444</v>
      </c>
      <c r="C316" s="696" t="s">
        <v>1488</v>
      </c>
      <c r="D316" s="696" t="s">
        <v>1489</v>
      </c>
      <c r="E316" s="696" t="s">
        <v>1490</v>
      </c>
      <c r="F316" s="711"/>
      <c r="G316" s="711"/>
      <c r="H316" s="711"/>
      <c r="I316" s="711"/>
      <c r="J316" s="711"/>
      <c r="K316" s="711"/>
      <c r="L316" s="711"/>
      <c r="M316" s="711"/>
      <c r="N316" s="711">
        <v>1</v>
      </c>
      <c r="O316" s="711">
        <v>34</v>
      </c>
      <c r="P316" s="701"/>
      <c r="Q316" s="712">
        <v>34</v>
      </c>
    </row>
    <row r="317" spans="1:17" ht="14.4" customHeight="1" x14ac:dyDescent="0.3">
      <c r="A317" s="695" t="s">
        <v>1626</v>
      </c>
      <c r="B317" s="696" t="s">
        <v>1444</v>
      </c>
      <c r="C317" s="696" t="s">
        <v>1488</v>
      </c>
      <c r="D317" s="696" t="s">
        <v>1512</v>
      </c>
      <c r="E317" s="696" t="s">
        <v>1513</v>
      </c>
      <c r="F317" s="711">
        <v>18</v>
      </c>
      <c r="G317" s="711">
        <v>33048</v>
      </c>
      <c r="H317" s="711">
        <v>1</v>
      </c>
      <c r="I317" s="711">
        <v>1836</v>
      </c>
      <c r="J317" s="711">
        <v>17</v>
      </c>
      <c r="K317" s="711">
        <v>31280</v>
      </c>
      <c r="L317" s="711">
        <v>0.94650205761316875</v>
      </c>
      <c r="M317" s="711">
        <v>1840</v>
      </c>
      <c r="N317" s="711">
        <v>17</v>
      </c>
      <c r="O317" s="711">
        <v>31304</v>
      </c>
      <c r="P317" s="701">
        <v>0.94722827402565968</v>
      </c>
      <c r="Q317" s="712">
        <v>1841.4117647058824</v>
      </c>
    </row>
    <row r="318" spans="1:17" ht="14.4" customHeight="1" x14ac:dyDescent="0.3">
      <c r="A318" s="695" t="s">
        <v>1626</v>
      </c>
      <c r="B318" s="696" t="s">
        <v>1444</v>
      </c>
      <c r="C318" s="696" t="s">
        <v>1488</v>
      </c>
      <c r="D318" s="696" t="s">
        <v>1520</v>
      </c>
      <c r="E318" s="696" t="s">
        <v>1521</v>
      </c>
      <c r="F318" s="711">
        <v>5</v>
      </c>
      <c r="G318" s="711">
        <v>3265</v>
      </c>
      <c r="H318" s="711">
        <v>1</v>
      </c>
      <c r="I318" s="711">
        <v>653</v>
      </c>
      <c r="J318" s="711">
        <v>5</v>
      </c>
      <c r="K318" s="711">
        <v>3270</v>
      </c>
      <c r="L318" s="711">
        <v>1.0015313935681469</v>
      </c>
      <c r="M318" s="711">
        <v>654</v>
      </c>
      <c r="N318" s="711">
        <v>2</v>
      </c>
      <c r="O318" s="711">
        <v>1314</v>
      </c>
      <c r="P318" s="701">
        <v>0.40245022970903521</v>
      </c>
      <c r="Q318" s="712">
        <v>657</v>
      </c>
    </row>
    <row r="319" spans="1:17" ht="14.4" customHeight="1" x14ac:dyDescent="0.3">
      <c r="A319" s="695" t="s">
        <v>1626</v>
      </c>
      <c r="B319" s="696" t="s">
        <v>1444</v>
      </c>
      <c r="C319" s="696" t="s">
        <v>1488</v>
      </c>
      <c r="D319" s="696" t="s">
        <v>1526</v>
      </c>
      <c r="E319" s="696" t="s">
        <v>1527</v>
      </c>
      <c r="F319" s="711">
        <v>20</v>
      </c>
      <c r="G319" s="711">
        <v>35020</v>
      </c>
      <c r="H319" s="711">
        <v>1</v>
      </c>
      <c r="I319" s="711">
        <v>1751</v>
      </c>
      <c r="J319" s="711">
        <v>12</v>
      </c>
      <c r="K319" s="711">
        <v>21048</v>
      </c>
      <c r="L319" s="711">
        <v>0.60102798400913759</v>
      </c>
      <c r="M319" s="711">
        <v>1754</v>
      </c>
      <c r="N319" s="711">
        <v>34</v>
      </c>
      <c r="O319" s="711">
        <v>59708</v>
      </c>
      <c r="P319" s="701">
        <v>1.7049685893774986</v>
      </c>
      <c r="Q319" s="712">
        <v>1756.1176470588234</v>
      </c>
    </row>
    <row r="320" spans="1:17" ht="14.4" customHeight="1" x14ac:dyDescent="0.3">
      <c r="A320" s="695" t="s">
        <v>1626</v>
      </c>
      <c r="B320" s="696" t="s">
        <v>1444</v>
      </c>
      <c r="C320" s="696" t="s">
        <v>1488</v>
      </c>
      <c r="D320" s="696" t="s">
        <v>1528</v>
      </c>
      <c r="E320" s="696" t="s">
        <v>1529</v>
      </c>
      <c r="F320" s="711">
        <v>1</v>
      </c>
      <c r="G320" s="711">
        <v>409</v>
      </c>
      <c r="H320" s="711">
        <v>1</v>
      </c>
      <c r="I320" s="711">
        <v>409</v>
      </c>
      <c r="J320" s="711"/>
      <c r="K320" s="711"/>
      <c r="L320" s="711"/>
      <c r="M320" s="711"/>
      <c r="N320" s="711"/>
      <c r="O320" s="711"/>
      <c r="P320" s="701"/>
      <c r="Q320" s="712"/>
    </row>
    <row r="321" spans="1:17" ht="14.4" customHeight="1" x14ac:dyDescent="0.3">
      <c r="A321" s="695" t="s">
        <v>1626</v>
      </c>
      <c r="B321" s="696" t="s">
        <v>1444</v>
      </c>
      <c r="C321" s="696" t="s">
        <v>1488</v>
      </c>
      <c r="D321" s="696" t="s">
        <v>1534</v>
      </c>
      <c r="E321" s="696" t="s">
        <v>1535</v>
      </c>
      <c r="F321" s="711"/>
      <c r="G321" s="711"/>
      <c r="H321" s="711"/>
      <c r="I321" s="711"/>
      <c r="J321" s="711">
        <v>24</v>
      </c>
      <c r="K321" s="711">
        <v>343872</v>
      </c>
      <c r="L321" s="711"/>
      <c r="M321" s="711">
        <v>14328</v>
      </c>
      <c r="N321" s="711">
        <v>17</v>
      </c>
      <c r="O321" s="711">
        <v>243608</v>
      </c>
      <c r="P321" s="701"/>
      <c r="Q321" s="712">
        <v>14329.882352941177</v>
      </c>
    </row>
    <row r="322" spans="1:17" ht="14.4" customHeight="1" x14ac:dyDescent="0.3">
      <c r="A322" s="695" t="s">
        <v>1626</v>
      </c>
      <c r="B322" s="696" t="s">
        <v>1444</v>
      </c>
      <c r="C322" s="696" t="s">
        <v>1488</v>
      </c>
      <c r="D322" s="696" t="s">
        <v>1540</v>
      </c>
      <c r="E322" s="696" t="s">
        <v>1440</v>
      </c>
      <c r="F322" s="711">
        <v>29</v>
      </c>
      <c r="G322" s="711">
        <v>420054</v>
      </c>
      <c r="H322" s="711">
        <v>1</v>
      </c>
      <c r="I322" s="711">
        <v>14484.620689655172</v>
      </c>
      <c r="J322" s="711"/>
      <c r="K322" s="711"/>
      <c r="L322" s="711"/>
      <c r="M322" s="711"/>
      <c r="N322" s="711"/>
      <c r="O322" s="711"/>
      <c r="P322" s="701"/>
      <c r="Q322" s="712"/>
    </row>
    <row r="323" spans="1:17" ht="14.4" customHeight="1" x14ac:dyDescent="0.3">
      <c r="A323" s="695" t="s">
        <v>1626</v>
      </c>
      <c r="B323" s="696" t="s">
        <v>1444</v>
      </c>
      <c r="C323" s="696" t="s">
        <v>1488</v>
      </c>
      <c r="D323" s="696" t="s">
        <v>1551</v>
      </c>
      <c r="E323" s="696" t="s">
        <v>1552</v>
      </c>
      <c r="F323" s="711">
        <v>10</v>
      </c>
      <c r="G323" s="711">
        <v>12830</v>
      </c>
      <c r="H323" s="711">
        <v>1</v>
      </c>
      <c r="I323" s="711">
        <v>1283</v>
      </c>
      <c r="J323" s="711">
        <v>6</v>
      </c>
      <c r="K323" s="711">
        <v>7716</v>
      </c>
      <c r="L323" s="711">
        <v>0.60140296180826192</v>
      </c>
      <c r="M323" s="711">
        <v>1286</v>
      </c>
      <c r="N323" s="711">
        <v>16</v>
      </c>
      <c r="O323" s="711">
        <v>20606</v>
      </c>
      <c r="P323" s="701">
        <v>1.6060795011691349</v>
      </c>
      <c r="Q323" s="712">
        <v>1287.875</v>
      </c>
    </row>
    <row r="324" spans="1:17" ht="14.4" customHeight="1" x14ac:dyDescent="0.3">
      <c r="A324" s="695" t="s">
        <v>1626</v>
      </c>
      <c r="B324" s="696" t="s">
        <v>1444</v>
      </c>
      <c r="C324" s="696" t="s">
        <v>1488</v>
      </c>
      <c r="D324" s="696" t="s">
        <v>1553</v>
      </c>
      <c r="E324" s="696" t="s">
        <v>1554</v>
      </c>
      <c r="F324" s="711">
        <v>7</v>
      </c>
      <c r="G324" s="711">
        <v>3402</v>
      </c>
      <c r="H324" s="711">
        <v>1</v>
      </c>
      <c r="I324" s="711">
        <v>486</v>
      </c>
      <c r="J324" s="711">
        <v>5</v>
      </c>
      <c r="K324" s="711">
        <v>2435</v>
      </c>
      <c r="L324" s="711">
        <v>0.71575543797766017</v>
      </c>
      <c r="M324" s="711">
        <v>487</v>
      </c>
      <c r="N324" s="711">
        <v>9</v>
      </c>
      <c r="O324" s="711">
        <v>4397</v>
      </c>
      <c r="P324" s="701">
        <v>1.292475014697237</v>
      </c>
      <c r="Q324" s="712">
        <v>488.55555555555554</v>
      </c>
    </row>
    <row r="325" spans="1:17" ht="14.4" customHeight="1" x14ac:dyDescent="0.3">
      <c r="A325" s="695" t="s">
        <v>1626</v>
      </c>
      <c r="B325" s="696" t="s">
        <v>1444</v>
      </c>
      <c r="C325" s="696" t="s">
        <v>1488</v>
      </c>
      <c r="D325" s="696" t="s">
        <v>1557</v>
      </c>
      <c r="E325" s="696" t="s">
        <v>1558</v>
      </c>
      <c r="F325" s="711"/>
      <c r="G325" s="711"/>
      <c r="H325" s="711"/>
      <c r="I325" s="711"/>
      <c r="J325" s="711">
        <v>1</v>
      </c>
      <c r="K325" s="711">
        <v>2535</v>
      </c>
      <c r="L325" s="711"/>
      <c r="M325" s="711">
        <v>2535</v>
      </c>
      <c r="N325" s="711"/>
      <c r="O325" s="711"/>
      <c r="P325" s="701"/>
      <c r="Q325" s="712"/>
    </row>
    <row r="326" spans="1:17" ht="14.4" customHeight="1" x14ac:dyDescent="0.3">
      <c r="A326" s="695" t="s">
        <v>510</v>
      </c>
      <c r="B326" s="696" t="s">
        <v>1444</v>
      </c>
      <c r="C326" s="696" t="s">
        <v>1445</v>
      </c>
      <c r="D326" s="696" t="s">
        <v>1450</v>
      </c>
      <c r="E326" s="696" t="s">
        <v>788</v>
      </c>
      <c r="F326" s="711"/>
      <c r="G326" s="711"/>
      <c r="H326" s="711"/>
      <c r="I326" s="711"/>
      <c r="J326" s="711">
        <v>0.8</v>
      </c>
      <c r="K326" s="711">
        <v>868.02</v>
      </c>
      <c r="L326" s="711"/>
      <c r="M326" s="711">
        <v>1085.0249999999999</v>
      </c>
      <c r="N326" s="711"/>
      <c r="O326" s="711"/>
      <c r="P326" s="701"/>
      <c r="Q326" s="712"/>
    </row>
    <row r="327" spans="1:17" ht="14.4" customHeight="1" x14ac:dyDescent="0.3">
      <c r="A327" s="695" t="s">
        <v>510</v>
      </c>
      <c r="B327" s="696" t="s">
        <v>1444</v>
      </c>
      <c r="C327" s="696" t="s">
        <v>1445</v>
      </c>
      <c r="D327" s="696" t="s">
        <v>1451</v>
      </c>
      <c r="E327" s="696" t="s">
        <v>788</v>
      </c>
      <c r="F327" s="711">
        <v>5.7</v>
      </c>
      <c r="G327" s="711">
        <v>12342.35</v>
      </c>
      <c r="H327" s="711">
        <v>1</v>
      </c>
      <c r="I327" s="711">
        <v>2165.3245614035086</v>
      </c>
      <c r="J327" s="711">
        <v>3.7</v>
      </c>
      <c r="K327" s="711">
        <v>8050.63</v>
      </c>
      <c r="L327" s="711">
        <v>0.65227691647052621</v>
      </c>
      <c r="M327" s="711">
        <v>2175.8459459459459</v>
      </c>
      <c r="N327" s="711">
        <v>1.95</v>
      </c>
      <c r="O327" s="711">
        <v>4259.42</v>
      </c>
      <c r="P327" s="701">
        <v>0.3451060778538933</v>
      </c>
      <c r="Q327" s="712">
        <v>2184.3179487179486</v>
      </c>
    </row>
    <row r="328" spans="1:17" ht="14.4" customHeight="1" x14ac:dyDescent="0.3">
      <c r="A328" s="695" t="s">
        <v>510</v>
      </c>
      <c r="B328" s="696" t="s">
        <v>1444</v>
      </c>
      <c r="C328" s="696" t="s">
        <v>1445</v>
      </c>
      <c r="D328" s="696" t="s">
        <v>1452</v>
      </c>
      <c r="E328" s="696" t="s">
        <v>784</v>
      </c>
      <c r="F328" s="711">
        <v>0.7</v>
      </c>
      <c r="G328" s="711">
        <v>655.62</v>
      </c>
      <c r="H328" s="711">
        <v>1</v>
      </c>
      <c r="I328" s="711">
        <v>936.6</v>
      </c>
      <c r="J328" s="711">
        <v>0.30000000000000004</v>
      </c>
      <c r="K328" s="711">
        <v>283.44</v>
      </c>
      <c r="L328" s="711">
        <v>0.43232360208657455</v>
      </c>
      <c r="M328" s="711">
        <v>944.79999999999984</v>
      </c>
      <c r="N328" s="711">
        <v>0.15000000000000002</v>
      </c>
      <c r="O328" s="711">
        <v>141.72</v>
      </c>
      <c r="P328" s="701">
        <v>0.21616180104328728</v>
      </c>
      <c r="Q328" s="712">
        <v>944.79999999999984</v>
      </c>
    </row>
    <row r="329" spans="1:17" ht="14.4" customHeight="1" x14ac:dyDescent="0.3">
      <c r="A329" s="695" t="s">
        <v>510</v>
      </c>
      <c r="B329" s="696" t="s">
        <v>1444</v>
      </c>
      <c r="C329" s="696" t="s">
        <v>1445</v>
      </c>
      <c r="D329" s="696" t="s">
        <v>1455</v>
      </c>
      <c r="E329" s="696" t="s">
        <v>1440</v>
      </c>
      <c r="F329" s="711">
        <v>0.2</v>
      </c>
      <c r="G329" s="711">
        <v>196.08</v>
      </c>
      <c r="H329" s="711">
        <v>1</v>
      </c>
      <c r="I329" s="711">
        <v>980.4</v>
      </c>
      <c r="J329" s="711"/>
      <c r="K329" s="711"/>
      <c r="L329" s="711"/>
      <c r="M329" s="711"/>
      <c r="N329" s="711"/>
      <c r="O329" s="711"/>
      <c r="P329" s="701"/>
      <c r="Q329" s="712"/>
    </row>
    <row r="330" spans="1:17" ht="14.4" customHeight="1" x14ac:dyDescent="0.3">
      <c r="A330" s="695" t="s">
        <v>510</v>
      </c>
      <c r="B330" s="696" t="s">
        <v>1444</v>
      </c>
      <c r="C330" s="696" t="s">
        <v>1456</v>
      </c>
      <c r="D330" s="696" t="s">
        <v>1458</v>
      </c>
      <c r="E330" s="696" t="s">
        <v>1440</v>
      </c>
      <c r="F330" s="711">
        <v>9150</v>
      </c>
      <c r="G330" s="711">
        <v>16821</v>
      </c>
      <c r="H330" s="711">
        <v>1</v>
      </c>
      <c r="I330" s="711">
        <v>1.838360655737705</v>
      </c>
      <c r="J330" s="711">
        <v>8290</v>
      </c>
      <c r="K330" s="711">
        <v>15803.8</v>
      </c>
      <c r="L330" s="711">
        <v>0.93952797098864516</v>
      </c>
      <c r="M330" s="711">
        <v>1.9063691194209891</v>
      </c>
      <c r="N330" s="711">
        <v>7360</v>
      </c>
      <c r="O330" s="711">
        <v>14720</v>
      </c>
      <c r="P330" s="701">
        <v>0.87509660543368406</v>
      </c>
      <c r="Q330" s="712">
        <v>2</v>
      </c>
    </row>
    <row r="331" spans="1:17" ht="14.4" customHeight="1" x14ac:dyDescent="0.3">
      <c r="A331" s="695" t="s">
        <v>510</v>
      </c>
      <c r="B331" s="696" t="s">
        <v>1444</v>
      </c>
      <c r="C331" s="696" t="s">
        <v>1456</v>
      </c>
      <c r="D331" s="696" t="s">
        <v>1462</v>
      </c>
      <c r="E331" s="696" t="s">
        <v>1440</v>
      </c>
      <c r="F331" s="711">
        <v>800</v>
      </c>
      <c r="G331" s="711">
        <v>4248</v>
      </c>
      <c r="H331" s="711">
        <v>1</v>
      </c>
      <c r="I331" s="711">
        <v>5.31</v>
      </c>
      <c r="J331" s="711"/>
      <c r="K331" s="711"/>
      <c r="L331" s="711"/>
      <c r="M331" s="711"/>
      <c r="N331" s="711"/>
      <c r="O331" s="711"/>
      <c r="P331" s="701"/>
      <c r="Q331" s="712"/>
    </row>
    <row r="332" spans="1:17" ht="14.4" customHeight="1" x14ac:dyDescent="0.3">
      <c r="A332" s="695" t="s">
        <v>510</v>
      </c>
      <c r="B332" s="696" t="s">
        <v>1444</v>
      </c>
      <c r="C332" s="696" t="s">
        <v>1456</v>
      </c>
      <c r="D332" s="696" t="s">
        <v>1467</v>
      </c>
      <c r="E332" s="696" t="s">
        <v>1440</v>
      </c>
      <c r="F332" s="711">
        <v>7326.58</v>
      </c>
      <c r="G332" s="711">
        <v>323901.83999999997</v>
      </c>
      <c r="H332" s="711">
        <v>1</v>
      </c>
      <c r="I332" s="711">
        <v>44.209145331109461</v>
      </c>
      <c r="J332" s="711">
        <v>6883.41</v>
      </c>
      <c r="K332" s="711">
        <v>238618.29</v>
      </c>
      <c r="L332" s="711">
        <v>0.73669939633563064</v>
      </c>
      <c r="M332" s="711">
        <v>34.665709292342022</v>
      </c>
      <c r="N332" s="711">
        <v>7993.45</v>
      </c>
      <c r="O332" s="711">
        <v>299942.53000000003</v>
      </c>
      <c r="P332" s="701">
        <v>0.92602910190321874</v>
      </c>
      <c r="Q332" s="712">
        <v>37.523538647267458</v>
      </c>
    </row>
    <row r="333" spans="1:17" ht="14.4" customHeight="1" x14ac:dyDescent="0.3">
      <c r="A333" s="695" t="s">
        <v>510</v>
      </c>
      <c r="B333" s="696" t="s">
        <v>1444</v>
      </c>
      <c r="C333" s="696" t="s">
        <v>1456</v>
      </c>
      <c r="D333" s="696" t="s">
        <v>1476</v>
      </c>
      <c r="E333" s="696" t="s">
        <v>1440</v>
      </c>
      <c r="F333" s="711">
        <v>6312</v>
      </c>
      <c r="G333" s="711">
        <v>198955.68</v>
      </c>
      <c r="H333" s="711">
        <v>1</v>
      </c>
      <c r="I333" s="711">
        <v>31.520228136882128</v>
      </c>
      <c r="J333" s="711">
        <v>5541</v>
      </c>
      <c r="K333" s="711">
        <v>183841.22</v>
      </c>
      <c r="L333" s="711">
        <v>0.92403102037599538</v>
      </c>
      <c r="M333" s="711">
        <v>33.178346868796247</v>
      </c>
      <c r="N333" s="711">
        <v>1697</v>
      </c>
      <c r="O333" s="711">
        <v>56510.100000000006</v>
      </c>
      <c r="P333" s="701">
        <v>0.28403360989744053</v>
      </c>
      <c r="Q333" s="712">
        <v>33.300000000000004</v>
      </c>
    </row>
    <row r="334" spans="1:17" ht="14.4" customHeight="1" x14ac:dyDescent="0.3">
      <c r="A334" s="695" t="s">
        <v>510</v>
      </c>
      <c r="B334" s="696" t="s">
        <v>1444</v>
      </c>
      <c r="C334" s="696" t="s">
        <v>1456</v>
      </c>
      <c r="D334" s="696" t="s">
        <v>1480</v>
      </c>
      <c r="E334" s="696" t="s">
        <v>1440</v>
      </c>
      <c r="F334" s="711">
        <v>2000</v>
      </c>
      <c r="G334" s="711">
        <v>25000</v>
      </c>
      <c r="H334" s="711">
        <v>1</v>
      </c>
      <c r="I334" s="711">
        <v>12.5</v>
      </c>
      <c r="J334" s="711"/>
      <c r="K334" s="711"/>
      <c r="L334" s="711"/>
      <c r="M334" s="711"/>
      <c r="N334" s="711"/>
      <c r="O334" s="711"/>
      <c r="P334" s="701"/>
      <c r="Q334" s="712"/>
    </row>
    <row r="335" spans="1:17" ht="14.4" customHeight="1" x14ac:dyDescent="0.3">
      <c r="A335" s="695" t="s">
        <v>510</v>
      </c>
      <c r="B335" s="696" t="s">
        <v>1444</v>
      </c>
      <c r="C335" s="696" t="s">
        <v>1456</v>
      </c>
      <c r="D335" s="696" t="s">
        <v>1481</v>
      </c>
      <c r="E335" s="696" t="s">
        <v>1440</v>
      </c>
      <c r="F335" s="711"/>
      <c r="G335" s="711"/>
      <c r="H335" s="711"/>
      <c r="I335" s="711"/>
      <c r="J335" s="711"/>
      <c r="K335" s="711"/>
      <c r="L335" s="711"/>
      <c r="M335" s="711"/>
      <c r="N335" s="711">
        <v>700</v>
      </c>
      <c r="O335" s="711">
        <v>8750</v>
      </c>
      <c r="P335" s="701"/>
      <c r="Q335" s="712">
        <v>12.5</v>
      </c>
    </row>
    <row r="336" spans="1:17" ht="14.4" customHeight="1" x14ac:dyDescent="0.3">
      <c r="A336" s="695" t="s">
        <v>510</v>
      </c>
      <c r="B336" s="696" t="s">
        <v>1444</v>
      </c>
      <c r="C336" s="696" t="s">
        <v>1485</v>
      </c>
      <c r="D336" s="696" t="s">
        <v>1486</v>
      </c>
      <c r="E336" s="696" t="s">
        <v>1487</v>
      </c>
      <c r="F336" s="711">
        <v>2</v>
      </c>
      <c r="G336" s="711">
        <v>1768.64</v>
      </c>
      <c r="H336" s="711">
        <v>1</v>
      </c>
      <c r="I336" s="711">
        <v>884.32</v>
      </c>
      <c r="J336" s="711"/>
      <c r="K336" s="711"/>
      <c r="L336" s="711"/>
      <c r="M336" s="711"/>
      <c r="N336" s="711">
        <v>4</v>
      </c>
      <c r="O336" s="711">
        <v>3537.28</v>
      </c>
      <c r="P336" s="701">
        <v>2</v>
      </c>
      <c r="Q336" s="712">
        <v>884.32</v>
      </c>
    </row>
    <row r="337" spans="1:17" ht="14.4" customHeight="1" x14ac:dyDescent="0.3">
      <c r="A337" s="695" t="s">
        <v>510</v>
      </c>
      <c r="B337" s="696" t="s">
        <v>1444</v>
      </c>
      <c r="C337" s="696" t="s">
        <v>1488</v>
      </c>
      <c r="D337" s="696" t="s">
        <v>1502</v>
      </c>
      <c r="E337" s="696" t="s">
        <v>1503</v>
      </c>
      <c r="F337" s="711">
        <v>1</v>
      </c>
      <c r="G337" s="711">
        <v>1961</v>
      </c>
      <c r="H337" s="711">
        <v>1</v>
      </c>
      <c r="I337" s="711">
        <v>1961</v>
      </c>
      <c r="J337" s="711"/>
      <c r="K337" s="711"/>
      <c r="L337" s="711"/>
      <c r="M337" s="711"/>
      <c r="N337" s="711"/>
      <c r="O337" s="711"/>
      <c r="P337" s="701"/>
      <c r="Q337" s="712"/>
    </row>
    <row r="338" spans="1:17" ht="14.4" customHeight="1" x14ac:dyDescent="0.3">
      <c r="A338" s="695" t="s">
        <v>510</v>
      </c>
      <c r="B338" s="696" t="s">
        <v>1444</v>
      </c>
      <c r="C338" s="696" t="s">
        <v>1488</v>
      </c>
      <c r="D338" s="696" t="s">
        <v>1526</v>
      </c>
      <c r="E338" s="696" t="s">
        <v>1527</v>
      </c>
      <c r="F338" s="711">
        <v>25</v>
      </c>
      <c r="G338" s="711">
        <v>43775</v>
      </c>
      <c r="H338" s="711">
        <v>1</v>
      </c>
      <c r="I338" s="711">
        <v>1751</v>
      </c>
      <c r="J338" s="711">
        <v>31</v>
      </c>
      <c r="K338" s="711">
        <v>54374</v>
      </c>
      <c r="L338" s="711">
        <v>1.2421245002855512</v>
      </c>
      <c r="M338" s="711">
        <v>1754</v>
      </c>
      <c r="N338" s="711">
        <v>31</v>
      </c>
      <c r="O338" s="711">
        <v>54464</v>
      </c>
      <c r="P338" s="701">
        <v>1.2441804683038264</v>
      </c>
      <c r="Q338" s="712">
        <v>1756.9032258064517</v>
      </c>
    </row>
    <row r="339" spans="1:17" ht="14.4" customHeight="1" x14ac:dyDescent="0.3">
      <c r="A339" s="695" t="s">
        <v>510</v>
      </c>
      <c r="B339" s="696" t="s">
        <v>1444</v>
      </c>
      <c r="C339" s="696" t="s">
        <v>1488</v>
      </c>
      <c r="D339" s="696" t="s">
        <v>1534</v>
      </c>
      <c r="E339" s="696" t="s">
        <v>1535</v>
      </c>
      <c r="F339" s="711"/>
      <c r="G339" s="711"/>
      <c r="H339" s="711"/>
      <c r="I339" s="711"/>
      <c r="J339" s="711">
        <v>12</v>
      </c>
      <c r="K339" s="711">
        <v>171936</v>
      </c>
      <c r="L339" s="711"/>
      <c r="M339" s="711">
        <v>14328</v>
      </c>
      <c r="N339" s="711">
        <v>4</v>
      </c>
      <c r="O339" s="711">
        <v>57320</v>
      </c>
      <c r="P339" s="701"/>
      <c r="Q339" s="712">
        <v>14330</v>
      </c>
    </row>
    <row r="340" spans="1:17" ht="14.4" customHeight="1" x14ac:dyDescent="0.3">
      <c r="A340" s="695" t="s">
        <v>510</v>
      </c>
      <c r="B340" s="696" t="s">
        <v>1444</v>
      </c>
      <c r="C340" s="696" t="s">
        <v>1488</v>
      </c>
      <c r="D340" s="696" t="s">
        <v>1538</v>
      </c>
      <c r="E340" s="696" t="s">
        <v>1539</v>
      </c>
      <c r="F340" s="711">
        <v>1</v>
      </c>
      <c r="G340" s="711">
        <v>0</v>
      </c>
      <c r="H340" s="711"/>
      <c r="I340" s="711">
        <v>0</v>
      </c>
      <c r="J340" s="711"/>
      <c r="K340" s="711"/>
      <c r="L340" s="711"/>
      <c r="M340" s="711"/>
      <c r="N340" s="711"/>
      <c r="O340" s="711"/>
      <c r="P340" s="701"/>
      <c r="Q340" s="712"/>
    </row>
    <row r="341" spans="1:17" ht="14.4" customHeight="1" x14ac:dyDescent="0.3">
      <c r="A341" s="695" t="s">
        <v>510</v>
      </c>
      <c r="B341" s="696" t="s">
        <v>1444</v>
      </c>
      <c r="C341" s="696" t="s">
        <v>1488</v>
      </c>
      <c r="D341" s="696" t="s">
        <v>1540</v>
      </c>
      <c r="E341" s="696" t="s">
        <v>1440</v>
      </c>
      <c r="F341" s="711">
        <v>17</v>
      </c>
      <c r="G341" s="711">
        <v>247790</v>
      </c>
      <c r="H341" s="711">
        <v>1</v>
      </c>
      <c r="I341" s="711">
        <v>14575.882352941177</v>
      </c>
      <c r="J341" s="711"/>
      <c r="K341" s="711"/>
      <c r="L341" s="711"/>
      <c r="M341" s="711"/>
      <c r="N341" s="711"/>
      <c r="O341" s="711"/>
      <c r="P341" s="701"/>
      <c r="Q341" s="712"/>
    </row>
    <row r="342" spans="1:17" ht="14.4" customHeight="1" x14ac:dyDescent="0.3">
      <c r="A342" s="695" t="s">
        <v>510</v>
      </c>
      <c r="B342" s="696" t="s">
        <v>1444</v>
      </c>
      <c r="C342" s="696" t="s">
        <v>1488</v>
      </c>
      <c r="D342" s="696" t="s">
        <v>1547</v>
      </c>
      <c r="E342" s="696" t="s">
        <v>1548</v>
      </c>
      <c r="F342" s="711">
        <v>146</v>
      </c>
      <c r="G342" s="711">
        <v>283678</v>
      </c>
      <c r="H342" s="711">
        <v>1</v>
      </c>
      <c r="I342" s="711">
        <v>1943</v>
      </c>
      <c r="J342" s="711">
        <v>125</v>
      </c>
      <c r="K342" s="711">
        <v>243625</v>
      </c>
      <c r="L342" s="711">
        <v>0.85880822622832931</v>
      </c>
      <c r="M342" s="711">
        <v>1949</v>
      </c>
      <c r="N342" s="711">
        <v>141</v>
      </c>
      <c r="O342" s="711">
        <v>275513</v>
      </c>
      <c r="P342" s="701">
        <v>0.97121736616868426</v>
      </c>
      <c r="Q342" s="712">
        <v>1953.9929078014184</v>
      </c>
    </row>
    <row r="343" spans="1:17" ht="14.4" customHeight="1" x14ac:dyDescent="0.3">
      <c r="A343" s="695" t="s">
        <v>510</v>
      </c>
      <c r="B343" s="696" t="s">
        <v>1444</v>
      </c>
      <c r="C343" s="696" t="s">
        <v>1488</v>
      </c>
      <c r="D343" s="696" t="s">
        <v>1549</v>
      </c>
      <c r="E343" s="696" t="s">
        <v>1550</v>
      </c>
      <c r="F343" s="711">
        <v>100</v>
      </c>
      <c r="G343" s="711">
        <v>41700</v>
      </c>
      <c r="H343" s="711">
        <v>1</v>
      </c>
      <c r="I343" s="711">
        <v>417</v>
      </c>
      <c r="J343" s="711">
        <v>83</v>
      </c>
      <c r="K343" s="711">
        <v>34694</v>
      </c>
      <c r="L343" s="711">
        <v>0.8319904076738609</v>
      </c>
      <c r="M343" s="711">
        <v>418</v>
      </c>
      <c r="N343" s="711">
        <v>80</v>
      </c>
      <c r="O343" s="711">
        <v>33518</v>
      </c>
      <c r="P343" s="701">
        <v>0.80378896882494</v>
      </c>
      <c r="Q343" s="712">
        <v>418.97500000000002</v>
      </c>
    </row>
    <row r="344" spans="1:17" ht="14.4" customHeight="1" x14ac:dyDescent="0.3">
      <c r="A344" s="695" t="s">
        <v>510</v>
      </c>
      <c r="B344" s="696" t="s">
        <v>1444</v>
      </c>
      <c r="C344" s="696" t="s">
        <v>1488</v>
      </c>
      <c r="D344" s="696" t="s">
        <v>1627</v>
      </c>
      <c r="E344" s="696" t="s">
        <v>1628</v>
      </c>
      <c r="F344" s="711"/>
      <c r="G344" s="711"/>
      <c r="H344" s="711"/>
      <c r="I344" s="711"/>
      <c r="J344" s="711"/>
      <c r="K344" s="711"/>
      <c r="L344" s="711"/>
      <c r="M344" s="711"/>
      <c r="N344" s="711">
        <v>0</v>
      </c>
      <c r="O344" s="711">
        <v>0</v>
      </c>
      <c r="P344" s="701"/>
      <c r="Q344" s="712"/>
    </row>
    <row r="345" spans="1:17" ht="14.4" customHeight="1" x14ac:dyDescent="0.3">
      <c r="A345" s="695" t="s">
        <v>510</v>
      </c>
      <c r="B345" s="696" t="s">
        <v>1444</v>
      </c>
      <c r="C345" s="696" t="s">
        <v>1488</v>
      </c>
      <c r="D345" s="696" t="s">
        <v>1557</v>
      </c>
      <c r="E345" s="696" t="s">
        <v>1558</v>
      </c>
      <c r="F345" s="711">
        <v>2</v>
      </c>
      <c r="G345" s="711">
        <v>5058</v>
      </c>
      <c r="H345" s="711">
        <v>1</v>
      </c>
      <c r="I345" s="711">
        <v>2529</v>
      </c>
      <c r="J345" s="711"/>
      <c r="K345" s="711"/>
      <c r="L345" s="711"/>
      <c r="M345" s="711"/>
      <c r="N345" s="711">
        <v>1</v>
      </c>
      <c r="O345" s="711">
        <v>2535</v>
      </c>
      <c r="P345" s="701">
        <v>0.50118623962040332</v>
      </c>
      <c r="Q345" s="712">
        <v>2535</v>
      </c>
    </row>
    <row r="346" spans="1:17" ht="14.4" customHeight="1" x14ac:dyDescent="0.3">
      <c r="A346" s="695" t="s">
        <v>510</v>
      </c>
      <c r="B346" s="696" t="s">
        <v>1444</v>
      </c>
      <c r="C346" s="696" t="s">
        <v>1488</v>
      </c>
      <c r="D346" s="696" t="s">
        <v>1563</v>
      </c>
      <c r="E346" s="696" t="s">
        <v>1564</v>
      </c>
      <c r="F346" s="711">
        <v>3</v>
      </c>
      <c r="G346" s="711">
        <v>2913</v>
      </c>
      <c r="H346" s="711">
        <v>1</v>
      </c>
      <c r="I346" s="711">
        <v>971</v>
      </c>
      <c r="J346" s="711">
        <v>6</v>
      </c>
      <c r="K346" s="711">
        <v>5892</v>
      </c>
      <c r="L346" s="711">
        <v>2.0226570545829041</v>
      </c>
      <c r="M346" s="711">
        <v>982</v>
      </c>
      <c r="N346" s="711">
        <v>7</v>
      </c>
      <c r="O346" s="711">
        <v>6912</v>
      </c>
      <c r="P346" s="701">
        <v>2.372811534500515</v>
      </c>
      <c r="Q346" s="712">
        <v>987.42857142857144</v>
      </c>
    </row>
    <row r="347" spans="1:17" ht="14.4" customHeight="1" x14ac:dyDescent="0.3">
      <c r="A347" s="695" t="s">
        <v>510</v>
      </c>
      <c r="B347" s="696" t="s">
        <v>1629</v>
      </c>
      <c r="C347" s="696" t="s">
        <v>1445</v>
      </c>
      <c r="D347" s="696" t="s">
        <v>1630</v>
      </c>
      <c r="E347" s="696" t="s">
        <v>791</v>
      </c>
      <c r="F347" s="711"/>
      <c r="G347" s="711"/>
      <c r="H347" s="711"/>
      <c r="I347" s="711"/>
      <c r="J347" s="711"/>
      <c r="K347" s="711"/>
      <c r="L347" s="711"/>
      <c r="M347" s="711"/>
      <c r="N347" s="711">
        <v>5.5</v>
      </c>
      <c r="O347" s="711">
        <v>113134.23</v>
      </c>
      <c r="P347" s="701"/>
      <c r="Q347" s="712">
        <v>20569.86</v>
      </c>
    </row>
    <row r="348" spans="1:17" ht="14.4" customHeight="1" x14ac:dyDescent="0.3">
      <c r="A348" s="695" t="s">
        <v>510</v>
      </c>
      <c r="B348" s="696" t="s">
        <v>1629</v>
      </c>
      <c r="C348" s="696" t="s">
        <v>1456</v>
      </c>
      <c r="D348" s="696" t="s">
        <v>1631</v>
      </c>
      <c r="E348" s="696" t="s">
        <v>1440</v>
      </c>
      <c r="F348" s="711">
        <v>11160</v>
      </c>
      <c r="G348" s="711">
        <v>18251.2</v>
      </c>
      <c r="H348" s="711">
        <v>1</v>
      </c>
      <c r="I348" s="711">
        <v>1.6354121863799285</v>
      </c>
      <c r="J348" s="711">
        <v>6340</v>
      </c>
      <c r="K348" s="711">
        <v>10881.8</v>
      </c>
      <c r="L348" s="711">
        <v>0.59622380994126412</v>
      </c>
      <c r="M348" s="711">
        <v>1.716372239747634</v>
      </c>
      <c r="N348" s="711">
        <v>5600</v>
      </c>
      <c r="O348" s="711">
        <v>8583.5</v>
      </c>
      <c r="P348" s="701">
        <v>0.47029784342947312</v>
      </c>
      <c r="Q348" s="712">
        <v>1.5327678571428571</v>
      </c>
    </row>
    <row r="349" spans="1:17" ht="14.4" customHeight="1" x14ac:dyDescent="0.3">
      <c r="A349" s="695" t="s">
        <v>510</v>
      </c>
      <c r="B349" s="696" t="s">
        <v>1629</v>
      </c>
      <c r="C349" s="696" t="s">
        <v>1456</v>
      </c>
      <c r="D349" s="696" t="s">
        <v>1632</v>
      </c>
      <c r="E349" s="696" t="s">
        <v>1440</v>
      </c>
      <c r="F349" s="711">
        <v>272500</v>
      </c>
      <c r="G349" s="711">
        <v>441407.2</v>
      </c>
      <c r="H349" s="711">
        <v>1</v>
      </c>
      <c r="I349" s="711">
        <v>1.6198429357798165</v>
      </c>
      <c r="J349" s="711">
        <v>224230</v>
      </c>
      <c r="K349" s="711">
        <v>409258.10000000009</v>
      </c>
      <c r="L349" s="711">
        <v>0.92716679746048569</v>
      </c>
      <c r="M349" s="711">
        <v>1.8251710297462431</v>
      </c>
      <c r="N349" s="711">
        <v>172010</v>
      </c>
      <c r="O349" s="711">
        <v>307460.5</v>
      </c>
      <c r="P349" s="701">
        <v>0.69654618230060583</v>
      </c>
      <c r="Q349" s="712">
        <v>1.78745712458578</v>
      </c>
    </row>
    <row r="350" spans="1:17" ht="14.4" customHeight="1" x14ac:dyDescent="0.3">
      <c r="A350" s="695" t="s">
        <v>510</v>
      </c>
      <c r="B350" s="696" t="s">
        <v>1629</v>
      </c>
      <c r="C350" s="696" t="s">
        <v>1488</v>
      </c>
      <c r="D350" s="696" t="s">
        <v>1633</v>
      </c>
      <c r="E350" s="696" t="s">
        <v>1634</v>
      </c>
      <c r="F350" s="711">
        <v>1041</v>
      </c>
      <c r="G350" s="711">
        <v>1028017</v>
      </c>
      <c r="H350" s="711">
        <v>1</v>
      </c>
      <c r="I350" s="711">
        <v>987.52833813640734</v>
      </c>
      <c r="J350" s="711">
        <v>857</v>
      </c>
      <c r="K350" s="711">
        <v>860967</v>
      </c>
      <c r="L350" s="711">
        <v>0.83750268721237098</v>
      </c>
      <c r="M350" s="711">
        <v>1004.6289381563594</v>
      </c>
      <c r="N350" s="711">
        <v>836</v>
      </c>
      <c r="O350" s="711">
        <v>841277</v>
      </c>
      <c r="P350" s="701">
        <v>0.81834930745308687</v>
      </c>
      <c r="Q350" s="712">
        <v>1006.3122009569378</v>
      </c>
    </row>
    <row r="351" spans="1:17" ht="14.4" customHeight="1" x14ac:dyDescent="0.3">
      <c r="A351" s="695" t="s">
        <v>510</v>
      </c>
      <c r="B351" s="696" t="s">
        <v>1629</v>
      </c>
      <c r="C351" s="696" t="s">
        <v>1488</v>
      </c>
      <c r="D351" s="696" t="s">
        <v>1635</v>
      </c>
      <c r="E351" s="696" t="s">
        <v>1636</v>
      </c>
      <c r="F351" s="711"/>
      <c r="G351" s="711"/>
      <c r="H351" s="711"/>
      <c r="I351" s="711"/>
      <c r="J351" s="711"/>
      <c r="K351" s="711"/>
      <c r="L351" s="711"/>
      <c r="M351" s="711"/>
      <c r="N351" s="711">
        <v>1</v>
      </c>
      <c r="O351" s="711">
        <v>188</v>
      </c>
      <c r="P351" s="701"/>
      <c r="Q351" s="712">
        <v>188</v>
      </c>
    </row>
    <row r="352" spans="1:17" ht="14.4" customHeight="1" x14ac:dyDescent="0.3">
      <c r="A352" s="695" t="s">
        <v>510</v>
      </c>
      <c r="B352" s="696" t="s">
        <v>1629</v>
      </c>
      <c r="C352" s="696" t="s">
        <v>1488</v>
      </c>
      <c r="D352" s="696" t="s">
        <v>1637</v>
      </c>
      <c r="E352" s="696" t="s">
        <v>1638</v>
      </c>
      <c r="F352" s="711">
        <v>33</v>
      </c>
      <c r="G352" s="711">
        <v>21087</v>
      </c>
      <c r="H352" s="711">
        <v>1</v>
      </c>
      <c r="I352" s="711">
        <v>639</v>
      </c>
      <c r="J352" s="711">
        <v>27</v>
      </c>
      <c r="K352" s="711">
        <v>17334</v>
      </c>
      <c r="L352" s="711">
        <v>0.82202304737516008</v>
      </c>
      <c r="M352" s="711">
        <v>642</v>
      </c>
      <c r="N352" s="711">
        <v>29</v>
      </c>
      <c r="O352" s="711">
        <v>18690</v>
      </c>
      <c r="P352" s="701">
        <v>0.88632806942666098</v>
      </c>
      <c r="Q352" s="712">
        <v>644.48275862068965</v>
      </c>
    </row>
    <row r="353" spans="1:17" ht="14.4" customHeight="1" x14ac:dyDescent="0.3">
      <c r="A353" s="695" t="s">
        <v>510</v>
      </c>
      <c r="B353" s="696" t="s">
        <v>1629</v>
      </c>
      <c r="C353" s="696" t="s">
        <v>1488</v>
      </c>
      <c r="D353" s="696" t="s">
        <v>1639</v>
      </c>
      <c r="E353" s="696" t="s">
        <v>1640</v>
      </c>
      <c r="F353" s="711">
        <v>0</v>
      </c>
      <c r="G353" s="711">
        <v>0</v>
      </c>
      <c r="H353" s="711"/>
      <c r="I353" s="711"/>
      <c r="J353" s="711">
        <v>0</v>
      </c>
      <c r="K353" s="711">
        <v>0</v>
      </c>
      <c r="L353" s="711"/>
      <c r="M353" s="711"/>
      <c r="N353" s="711">
        <v>0</v>
      </c>
      <c r="O353" s="711">
        <v>0</v>
      </c>
      <c r="P353" s="701"/>
      <c r="Q353" s="712"/>
    </row>
    <row r="354" spans="1:17" ht="14.4" customHeight="1" x14ac:dyDescent="0.3">
      <c r="A354" s="695" t="s">
        <v>510</v>
      </c>
      <c r="B354" s="696" t="s">
        <v>1629</v>
      </c>
      <c r="C354" s="696" t="s">
        <v>1488</v>
      </c>
      <c r="D354" s="696" t="s">
        <v>1641</v>
      </c>
      <c r="E354" s="696" t="s">
        <v>1642</v>
      </c>
      <c r="F354" s="711">
        <v>1</v>
      </c>
      <c r="G354" s="711">
        <v>0</v>
      </c>
      <c r="H354" s="711"/>
      <c r="I354" s="711">
        <v>0</v>
      </c>
      <c r="J354" s="711">
        <v>3</v>
      </c>
      <c r="K354" s="711">
        <v>0</v>
      </c>
      <c r="L354" s="711"/>
      <c r="M354" s="711">
        <v>0</v>
      </c>
      <c r="N354" s="711"/>
      <c r="O354" s="711"/>
      <c r="P354" s="701"/>
      <c r="Q354" s="712"/>
    </row>
    <row r="355" spans="1:17" ht="14.4" customHeight="1" x14ac:dyDescent="0.3">
      <c r="A355" s="695" t="s">
        <v>510</v>
      </c>
      <c r="B355" s="696" t="s">
        <v>1629</v>
      </c>
      <c r="C355" s="696" t="s">
        <v>1488</v>
      </c>
      <c r="D355" s="696" t="s">
        <v>1536</v>
      </c>
      <c r="E355" s="696" t="s">
        <v>1537</v>
      </c>
      <c r="F355" s="711">
        <v>25</v>
      </c>
      <c r="G355" s="711">
        <v>0</v>
      </c>
      <c r="H355" s="711"/>
      <c r="I355" s="711">
        <v>0</v>
      </c>
      <c r="J355" s="711">
        <v>14</v>
      </c>
      <c r="K355" s="711">
        <v>0</v>
      </c>
      <c r="L355" s="711"/>
      <c r="M355" s="711">
        <v>0</v>
      </c>
      <c r="N355" s="711"/>
      <c r="O355" s="711"/>
      <c r="P355" s="701"/>
      <c r="Q355" s="712"/>
    </row>
    <row r="356" spans="1:17" ht="14.4" customHeight="1" x14ac:dyDescent="0.3">
      <c r="A356" s="695" t="s">
        <v>510</v>
      </c>
      <c r="B356" s="696" t="s">
        <v>1629</v>
      </c>
      <c r="C356" s="696" t="s">
        <v>1488</v>
      </c>
      <c r="D356" s="696" t="s">
        <v>1643</v>
      </c>
      <c r="E356" s="696" t="s">
        <v>1644</v>
      </c>
      <c r="F356" s="711">
        <v>1016</v>
      </c>
      <c r="G356" s="711">
        <v>0</v>
      </c>
      <c r="H356" s="711"/>
      <c r="I356" s="711">
        <v>0</v>
      </c>
      <c r="J356" s="711">
        <v>821</v>
      </c>
      <c r="K356" s="711">
        <v>0</v>
      </c>
      <c r="L356" s="711"/>
      <c r="M356" s="711">
        <v>0</v>
      </c>
      <c r="N356" s="711"/>
      <c r="O356" s="711"/>
      <c r="P356" s="701"/>
      <c r="Q356" s="712"/>
    </row>
    <row r="357" spans="1:17" ht="14.4" customHeight="1" x14ac:dyDescent="0.3">
      <c r="A357" s="695" t="s">
        <v>510</v>
      </c>
      <c r="B357" s="696" t="s">
        <v>1629</v>
      </c>
      <c r="C357" s="696" t="s">
        <v>1488</v>
      </c>
      <c r="D357" s="696" t="s">
        <v>1645</v>
      </c>
      <c r="E357" s="696" t="s">
        <v>1646</v>
      </c>
      <c r="F357" s="711"/>
      <c r="G357" s="711"/>
      <c r="H357" s="711"/>
      <c r="I357" s="711"/>
      <c r="J357" s="711"/>
      <c r="K357" s="711"/>
      <c r="L357" s="711"/>
      <c r="M357" s="711"/>
      <c r="N357" s="711">
        <v>0</v>
      </c>
      <c r="O357" s="711">
        <v>0</v>
      </c>
      <c r="P357" s="701"/>
      <c r="Q357" s="712"/>
    </row>
    <row r="358" spans="1:17" ht="14.4" customHeight="1" x14ac:dyDescent="0.3">
      <c r="A358" s="695" t="s">
        <v>510</v>
      </c>
      <c r="B358" s="696" t="s">
        <v>1629</v>
      </c>
      <c r="C358" s="696" t="s">
        <v>1488</v>
      </c>
      <c r="D358" s="696" t="s">
        <v>1647</v>
      </c>
      <c r="E358" s="696" t="s">
        <v>1648</v>
      </c>
      <c r="F358" s="711">
        <v>14</v>
      </c>
      <c r="G358" s="711">
        <v>0</v>
      </c>
      <c r="H358" s="711"/>
      <c r="I358" s="711">
        <v>0</v>
      </c>
      <c r="J358" s="711"/>
      <c r="K358" s="711"/>
      <c r="L358" s="711"/>
      <c r="M358" s="711"/>
      <c r="N358" s="711"/>
      <c r="O358" s="711"/>
      <c r="P358" s="701"/>
      <c r="Q358" s="712"/>
    </row>
    <row r="359" spans="1:17" ht="14.4" customHeight="1" x14ac:dyDescent="0.3">
      <c r="A359" s="695" t="s">
        <v>510</v>
      </c>
      <c r="B359" s="696" t="s">
        <v>1629</v>
      </c>
      <c r="C359" s="696" t="s">
        <v>1488</v>
      </c>
      <c r="D359" s="696" t="s">
        <v>1559</v>
      </c>
      <c r="E359" s="696" t="s">
        <v>1560</v>
      </c>
      <c r="F359" s="711">
        <v>182</v>
      </c>
      <c r="G359" s="711">
        <v>59332</v>
      </c>
      <c r="H359" s="711">
        <v>1</v>
      </c>
      <c r="I359" s="711">
        <v>326</v>
      </c>
      <c r="J359" s="711">
        <v>161</v>
      </c>
      <c r="K359" s="711">
        <v>52647</v>
      </c>
      <c r="L359" s="711">
        <v>0.88732892873997171</v>
      </c>
      <c r="M359" s="711">
        <v>327</v>
      </c>
      <c r="N359" s="711">
        <v>146</v>
      </c>
      <c r="O359" s="711">
        <v>47931</v>
      </c>
      <c r="P359" s="701">
        <v>0.80784399649430327</v>
      </c>
      <c r="Q359" s="712">
        <v>328.29452054794518</v>
      </c>
    </row>
    <row r="360" spans="1:17" ht="14.4" customHeight="1" x14ac:dyDescent="0.3">
      <c r="A360" s="695" t="s">
        <v>510</v>
      </c>
      <c r="B360" s="696" t="s">
        <v>1629</v>
      </c>
      <c r="C360" s="696" t="s">
        <v>1488</v>
      </c>
      <c r="D360" s="696" t="s">
        <v>1649</v>
      </c>
      <c r="E360" s="696" t="s">
        <v>1650</v>
      </c>
      <c r="F360" s="711">
        <v>17</v>
      </c>
      <c r="G360" s="711">
        <v>5474</v>
      </c>
      <c r="H360" s="711">
        <v>1</v>
      </c>
      <c r="I360" s="711">
        <v>322</v>
      </c>
      <c r="J360" s="711">
        <v>11</v>
      </c>
      <c r="K360" s="711">
        <v>3553</v>
      </c>
      <c r="L360" s="711">
        <v>0.64906832298136641</v>
      </c>
      <c r="M360" s="711">
        <v>323</v>
      </c>
      <c r="N360" s="711">
        <v>9</v>
      </c>
      <c r="O360" s="711">
        <v>2916</v>
      </c>
      <c r="P360" s="701">
        <v>0.53270003653635367</v>
      </c>
      <c r="Q360" s="712">
        <v>324</v>
      </c>
    </row>
    <row r="361" spans="1:17" ht="14.4" customHeight="1" x14ac:dyDescent="0.3">
      <c r="A361" s="695" t="s">
        <v>510</v>
      </c>
      <c r="B361" s="696" t="s">
        <v>1629</v>
      </c>
      <c r="C361" s="696" t="s">
        <v>1488</v>
      </c>
      <c r="D361" s="696" t="s">
        <v>1651</v>
      </c>
      <c r="E361" s="696" t="s">
        <v>1652</v>
      </c>
      <c r="F361" s="711">
        <v>166</v>
      </c>
      <c r="G361" s="711">
        <v>106572</v>
      </c>
      <c r="H361" s="711">
        <v>1</v>
      </c>
      <c r="I361" s="711">
        <v>642</v>
      </c>
      <c r="J361" s="711">
        <v>135</v>
      </c>
      <c r="K361" s="711">
        <v>87075</v>
      </c>
      <c r="L361" s="711">
        <v>0.8170532597680441</v>
      </c>
      <c r="M361" s="711">
        <v>645</v>
      </c>
      <c r="N361" s="711">
        <v>142</v>
      </c>
      <c r="O361" s="711">
        <v>91944</v>
      </c>
      <c r="P361" s="701">
        <v>0.86274068235559054</v>
      </c>
      <c r="Q361" s="712">
        <v>647.49295774647885</v>
      </c>
    </row>
    <row r="362" spans="1:17" ht="14.4" customHeight="1" x14ac:dyDescent="0.3">
      <c r="A362" s="695" t="s">
        <v>510</v>
      </c>
      <c r="B362" s="696" t="s">
        <v>1629</v>
      </c>
      <c r="C362" s="696" t="s">
        <v>1488</v>
      </c>
      <c r="D362" s="696" t="s">
        <v>1653</v>
      </c>
      <c r="E362" s="696" t="s">
        <v>1654</v>
      </c>
      <c r="F362" s="711">
        <v>21</v>
      </c>
      <c r="G362" s="711">
        <v>13419</v>
      </c>
      <c r="H362" s="711">
        <v>1</v>
      </c>
      <c r="I362" s="711">
        <v>639</v>
      </c>
      <c r="J362" s="711">
        <v>15</v>
      </c>
      <c r="K362" s="711">
        <v>9630</v>
      </c>
      <c r="L362" s="711">
        <v>0.7176391683433937</v>
      </c>
      <c r="M362" s="711">
        <v>642</v>
      </c>
      <c r="N362" s="711">
        <v>9</v>
      </c>
      <c r="O362" s="711">
        <v>5826</v>
      </c>
      <c r="P362" s="701">
        <v>0.43416051866756095</v>
      </c>
      <c r="Q362" s="712">
        <v>647.33333333333337</v>
      </c>
    </row>
    <row r="363" spans="1:17" ht="14.4" customHeight="1" x14ac:dyDescent="0.3">
      <c r="A363" s="695" t="s">
        <v>1655</v>
      </c>
      <c r="B363" s="696" t="s">
        <v>1444</v>
      </c>
      <c r="C363" s="696" t="s">
        <v>1445</v>
      </c>
      <c r="D363" s="696" t="s">
        <v>1450</v>
      </c>
      <c r="E363" s="696" t="s">
        <v>788</v>
      </c>
      <c r="F363" s="711"/>
      <c r="G363" s="711"/>
      <c r="H363" s="711"/>
      <c r="I363" s="711"/>
      <c r="J363" s="711">
        <v>0.2</v>
      </c>
      <c r="K363" s="711">
        <v>218.43</v>
      </c>
      <c r="L363" s="711"/>
      <c r="M363" s="711">
        <v>1092.1499999999999</v>
      </c>
      <c r="N363" s="711"/>
      <c r="O363" s="711"/>
      <c r="P363" s="701"/>
      <c r="Q363" s="712"/>
    </row>
    <row r="364" spans="1:17" ht="14.4" customHeight="1" x14ac:dyDescent="0.3">
      <c r="A364" s="695" t="s">
        <v>1655</v>
      </c>
      <c r="B364" s="696" t="s">
        <v>1444</v>
      </c>
      <c r="C364" s="696" t="s">
        <v>1445</v>
      </c>
      <c r="D364" s="696" t="s">
        <v>1451</v>
      </c>
      <c r="E364" s="696" t="s">
        <v>788</v>
      </c>
      <c r="F364" s="711"/>
      <c r="G364" s="711"/>
      <c r="H364" s="711"/>
      <c r="I364" s="711"/>
      <c r="J364" s="711"/>
      <c r="K364" s="711"/>
      <c r="L364" s="711"/>
      <c r="M364" s="711"/>
      <c r="N364" s="711">
        <v>0.45</v>
      </c>
      <c r="O364" s="711">
        <v>982.94</v>
      </c>
      <c r="P364" s="701"/>
      <c r="Q364" s="712">
        <v>2184.3111111111111</v>
      </c>
    </row>
    <row r="365" spans="1:17" ht="14.4" customHeight="1" x14ac:dyDescent="0.3">
      <c r="A365" s="695" t="s">
        <v>1655</v>
      </c>
      <c r="B365" s="696" t="s">
        <v>1444</v>
      </c>
      <c r="C365" s="696" t="s">
        <v>1445</v>
      </c>
      <c r="D365" s="696" t="s">
        <v>1452</v>
      </c>
      <c r="E365" s="696" t="s">
        <v>784</v>
      </c>
      <c r="F365" s="711"/>
      <c r="G365" s="711"/>
      <c r="H365" s="711"/>
      <c r="I365" s="711"/>
      <c r="J365" s="711"/>
      <c r="K365" s="711"/>
      <c r="L365" s="711"/>
      <c r="M365" s="711"/>
      <c r="N365" s="711">
        <v>0.05</v>
      </c>
      <c r="O365" s="711">
        <v>47.24</v>
      </c>
      <c r="P365" s="701"/>
      <c r="Q365" s="712">
        <v>944.8</v>
      </c>
    </row>
    <row r="366" spans="1:17" ht="14.4" customHeight="1" x14ac:dyDescent="0.3">
      <c r="A366" s="695" t="s">
        <v>1655</v>
      </c>
      <c r="B366" s="696" t="s">
        <v>1444</v>
      </c>
      <c r="C366" s="696" t="s">
        <v>1456</v>
      </c>
      <c r="D366" s="696" t="s">
        <v>1476</v>
      </c>
      <c r="E366" s="696" t="s">
        <v>1440</v>
      </c>
      <c r="F366" s="711"/>
      <c r="G366" s="711"/>
      <c r="H366" s="711"/>
      <c r="I366" s="711"/>
      <c r="J366" s="711">
        <v>412</v>
      </c>
      <c r="K366" s="711">
        <v>13707.24</v>
      </c>
      <c r="L366" s="711"/>
      <c r="M366" s="711">
        <v>33.269999999999996</v>
      </c>
      <c r="N366" s="711">
        <v>423</v>
      </c>
      <c r="O366" s="711">
        <v>14085.9</v>
      </c>
      <c r="P366" s="701"/>
      <c r="Q366" s="712">
        <v>33.299999999999997</v>
      </c>
    </row>
    <row r="367" spans="1:17" ht="14.4" customHeight="1" x14ac:dyDescent="0.3">
      <c r="A367" s="695" t="s">
        <v>1655</v>
      </c>
      <c r="B367" s="696" t="s">
        <v>1444</v>
      </c>
      <c r="C367" s="696" t="s">
        <v>1485</v>
      </c>
      <c r="D367" s="696" t="s">
        <v>1486</v>
      </c>
      <c r="E367" s="696" t="s">
        <v>1487</v>
      </c>
      <c r="F367" s="711"/>
      <c r="G367" s="711"/>
      <c r="H367" s="711"/>
      <c r="I367" s="711"/>
      <c r="J367" s="711"/>
      <c r="K367" s="711"/>
      <c r="L367" s="711"/>
      <c r="M367" s="711"/>
      <c r="N367" s="711">
        <v>1</v>
      </c>
      <c r="O367" s="711">
        <v>884.32</v>
      </c>
      <c r="P367" s="701"/>
      <c r="Q367" s="712">
        <v>884.32</v>
      </c>
    </row>
    <row r="368" spans="1:17" ht="14.4" customHeight="1" x14ac:dyDescent="0.3">
      <c r="A368" s="695" t="s">
        <v>1655</v>
      </c>
      <c r="B368" s="696" t="s">
        <v>1444</v>
      </c>
      <c r="C368" s="696" t="s">
        <v>1488</v>
      </c>
      <c r="D368" s="696" t="s">
        <v>1534</v>
      </c>
      <c r="E368" s="696" t="s">
        <v>1535</v>
      </c>
      <c r="F368" s="711"/>
      <c r="G368" s="711"/>
      <c r="H368" s="711"/>
      <c r="I368" s="711"/>
      <c r="J368" s="711">
        <v>1</v>
      </c>
      <c r="K368" s="711">
        <v>14328</v>
      </c>
      <c r="L368" s="711"/>
      <c r="M368" s="711">
        <v>14328</v>
      </c>
      <c r="N368" s="711">
        <v>1</v>
      </c>
      <c r="O368" s="711">
        <v>14336</v>
      </c>
      <c r="P368" s="701"/>
      <c r="Q368" s="712">
        <v>14336</v>
      </c>
    </row>
    <row r="369" spans="1:17" ht="14.4" customHeight="1" x14ac:dyDescent="0.3">
      <c r="A369" s="695" t="s">
        <v>1655</v>
      </c>
      <c r="B369" s="696" t="s">
        <v>1444</v>
      </c>
      <c r="C369" s="696" t="s">
        <v>1488</v>
      </c>
      <c r="D369" s="696" t="s">
        <v>1540</v>
      </c>
      <c r="E369" s="696" t="s">
        <v>1440</v>
      </c>
      <c r="F369" s="711">
        <v>1</v>
      </c>
      <c r="G369" s="711">
        <v>16526</v>
      </c>
      <c r="H369" s="711">
        <v>1</v>
      </c>
      <c r="I369" s="711">
        <v>16526</v>
      </c>
      <c r="J369" s="711"/>
      <c r="K369" s="711"/>
      <c r="L369" s="711"/>
      <c r="M369" s="711"/>
      <c r="N369" s="711"/>
      <c r="O369" s="711"/>
      <c r="P369" s="701"/>
      <c r="Q369" s="712"/>
    </row>
    <row r="370" spans="1:17" ht="14.4" customHeight="1" x14ac:dyDescent="0.3">
      <c r="A370" s="695" t="s">
        <v>1656</v>
      </c>
      <c r="B370" s="696" t="s">
        <v>1444</v>
      </c>
      <c r="C370" s="696" t="s">
        <v>1456</v>
      </c>
      <c r="D370" s="696" t="s">
        <v>1458</v>
      </c>
      <c r="E370" s="696" t="s">
        <v>1440</v>
      </c>
      <c r="F370" s="711">
        <v>100</v>
      </c>
      <c r="G370" s="711">
        <v>182</v>
      </c>
      <c r="H370" s="711">
        <v>1</v>
      </c>
      <c r="I370" s="711">
        <v>1.82</v>
      </c>
      <c r="J370" s="711"/>
      <c r="K370" s="711"/>
      <c r="L370" s="711"/>
      <c r="M370" s="711"/>
      <c r="N370" s="711"/>
      <c r="O370" s="711"/>
      <c r="P370" s="701"/>
      <c r="Q370" s="712"/>
    </row>
    <row r="371" spans="1:17" ht="14.4" customHeight="1" x14ac:dyDescent="0.3">
      <c r="A371" s="695" t="s">
        <v>1656</v>
      </c>
      <c r="B371" s="696" t="s">
        <v>1444</v>
      </c>
      <c r="C371" s="696" t="s">
        <v>1456</v>
      </c>
      <c r="D371" s="696" t="s">
        <v>1462</v>
      </c>
      <c r="E371" s="696" t="s">
        <v>1440</v>
      </c>
      <c r="F371" s="711">
        <v>800</v>
      </c>
      <c r="G371" s="711">
        <v>4248</v>
      </c>
      <c r="H371" s="711">
        <v>1</v>
      </c>
      <c r="I371" s="711">
        <v>5.31</v>
      </c>
      <c r="J371" s="711"/>
      <c r="K371" s="711"/>
      <c r="L371" s="711"/>
      <c r="M371" s="711"/>
      <c r="N371" s="711"/>
      <c r="O371" s="711"/>
      <c r="P371" s="701"/>
      <c r="Q371" s="712"/>
    </row>
    <row r="372" spans="1:17" ht="14.4" customHeight="1" x14ac:dyDescent="0.3">
      <c r="A372" s="695" t="s">
        <v>1656</v>
      </c>
      <c r="B372" s="696" t="s">
        <v>1444</v>
      </c>
      <c r="C372" s="696" t="s">
        <v>1488</v>
      </c>
      <c r="D372" s="696" t="s">
        <v>1502</v>
      </c>
      <c r="E372" s="696" t="s">
        <v>1503</v>
      </c>
      <c r="F372" s="711">
        <v>1</v>
      </c>
      <c r="G372" s="711">
        <v>1961</v>
      </c>
      <c r="H372" s="711">
        <v>1</v>
      </c>
      <c r="I372" s="711">
        <v>1961</v>
      </c>
      <c r="J372" s="711"/>
      <c r="K372" s="711"/>
      <c r="L372" s="711"/>
      <c r="M372" s="711"/>
      <c r="N372" s="711"/>
      <c r="O372" s="711"/>
      <c r="P372" s="701"/>
      <c r="Q372" s="712"/>
    </row>
    <row r="373" spans="1:17" ht="14.4" customHeight="1" x14ac:dyDescent="0.3">
      <c r="A373" s="695" t="s">
        <v>1656</v>
      </c>
      <c r="B373" s="696" t="s">
        <v>1444</v>
      </c>
      <c r="C373" s="696" t="s">
        <v>1488</v>
      </c>
      <c r="D373" s="696" t="s">
        <v>1526</v>
      </c>
      <c r="E373" s="696" t="s">
        <v>1527</v>
      </c>
      <c r="F373" s="711">
        <v>1</v>
      </c>
      <c r="G373" s="711">
        <v>1751</v>
      </c>
      <c r="H373" s="711">
        <v>1</v>
      </c>
      <c r="I373" s="711">
        <v>1751</v>
      </c>
      <c r="J373" s="711"/>
      <c r="K373" s="711"/>
      <c r="L373" s="711"/>
      <c r="M373" s="711"/>
      <c r="N373" s="711"/>
      <c r="O373" s="711"/>
      <c r="P373" s="701"/>
      <c r="Q373" s="712"/>
    </row>
    <row r="374" spans="1:17" ht="14.4" customHeight="1" x14ac:dyDescent="0.3">
      <c r="A374" s="695" t="s">
        <v>1657</v>
      </c>
      <c r="B374" s="696" t="s">
        <v>1444</v>
      </c>
      <c r="C374" s="696" t="s">
        <v>1456</v>
      </c>
      <c r="D374" s="696" t="s">
        <v>1479</v>
      </c>
      <c r="E374" s="696" t="s">
        <v>1440</v>
      </c>
      <c r="F374" s="711">
        <v>1710</v>
      </c>
      <c r="G374" s="711">
        <v>30463.299999999996</v>
      </c>
      <c r="H374" s="711">
        <v>1</v>
      </c>
      <c r="I374" s="711">
        <v>17.814795321637423</v>
      </c>
      <c r="J374" s="711"/>
      <c r="K374" s="711"/>
      <c r="L374" s="711"/>
      <c r="M374" s="711"/>
      <c r="N374" s="711"/>
      <c r="O374" s="711"/>
      <c r="P374" s="701"/>
      <c r="Q374" s="712"/>
    </row>
    <row r="375" spans="1:17" ht="14.4" customHeight="1" x14ac:dyDescent="0.3">
      <c r="A375" s="695" t="s">
        <v>1657</v>
      </c>
      <c r="B375" s="696" t="s">
        <v>1444</v>
      </c>
      <c r="C375" s="696" t="s">
        <v>1456</v>
      </c>
      <c r="D375" s="696" t="s">
        <v>1480</v>
      </c>
      <c r="E375" s="696" t="s">
        <v>1440</v>
      </c>
      <c r="F375" s="711">
        <v>1000</v>
      </c>
      <c r="G375" s="711">
        <v>12500</v>
      </c>
      <c r="H375" s="711">
        <v>1</v>
      </c>
      <c r="I375" s="711">
        <v>12.5</v>
      </c>
      <c r="J375" s="711"/>
      <c r="K375" s="711"/>
      <c r="L375" s="711"/>
      <c r="M375" s="711"/>
      <c r="N375" s="711"/>
      <c r="O375" s="711"/>
      <c r="P375" s="701"/>
      <c r="Q375" s="712"/>
    </row>
    <row r="376" spans="1:17" ht="14.4" customHeight="1" x14ac:dyDescent="0.3">
      <c r="A376" s="695" t="s">
        <v>1657</v>
      </c>
      <c r="B376" s="696" t="s">
        <v>1444</v>
      </c>
      <c r="C376" s="696" t="s">
        <v>1488</v>
      </c>
      <c r="D376" s="696" t="s">
        <v>1526</v>
      </c>
      <c r="E376" s="696" t="s">
        <v>1527</v>
      </c>
      <c r="F376" s="711">
        <v>2</v>
      </c>
      <c r="G376" s="711">
        <v>3502</v>
      </c>
      <c r="H376" s="711">
        <v>1</v>
      </c>
      <c r="I376" s="711">
        <v>1751</v>
      </c>
      <c r="J376" s="711"/>
      <c r="K376" s="711"/>
      <c r="L376" s="711"/>
      <c r="M376" s="711"/>
      <c r="N376" s="711"/>
      <c r="O376" s="711"/>
      <c r="P376" s="701"/>
      <c r="Q376" s="712"/>
    </row>
    <row r="377" spans="1:17" ht="14.4" customHeight="1" x14ac:dyDescent="0.3">
      <c r="A377" s="695" t="s">
        <v>1657</v>
      </c>
      <c r="B377" s="696" t="s">
        <v>1444</v>
      </c>
      <c r="C377" s="696" t="s">
        <v>1488</v>
      </c>
      <c r="D377" s="696" t="s">
        <v>1530</v>
      </c>
      <c r="E377" s="696" t="s">
        <v>1531</v>
      </c>
      <c r="F377" s="711">
        <v>29</v>
      </c>
      <c r="G377" s="711">
        <v>99499</v>
      </c>
      <c r="H377" s="711">
        <v>1</v>
      </c>
      <c r="I377" s="711">
        <v>3431</v>
      </c>
      <c r="J377" s="711"/>
      <c r="K377" s="711"/>
      <c r="L377" s="711"/>
      <c r="M377" s="711"/>
      <c r="N377" s="711"/>
      <c r="O377" s="711"/>
      <c r="P377" s="701"/>
      <c r="Q377" s="712"/>
    </row>
    <row r="378" spans="1:17" ht="14.4" customHeight="1" x14ac:dyDescent="0.3">
      <c r="A378" s="695" t="s">
        <v>1657</v>
      </c>
      <c r="B378" s="696" t="s">
        <v>1444</v>
      </c>
      <c r="C378" s="696" t="s">
        <v>1488</v>
      </c>
      <c r="D378" s="696" t="s">
        <v>1540</v>
      </c>
      <c r="E378" s="696" t="s">
        <v>1440</v>
      </c>
      <c r="F378" s="711">
        <v>1</v>
      </c>
      <c r="G378" s="711">
        <v>14158</v>
      </c>
      <c r="H378" s="711">
        <v>1</v>
      </c>
      <c r="I378" s="711">
        <v>14158</v>
      </c>
      <c r="J378" s="711"/>
      <c r="K378" s="711"/>
      <c r="L378" s="711"/>
      <c r="M378" s="711"/>
      <c r="N378" s="711"/>
      <c r="O378" s="711"/>
      <c r="P378" s="701"/>
      <c r="Q378" s="712"/>
    </row>
    <row r="379" spans="1:17" ht="14.4" customHeight="1" x14ac:dyDescent="0.3">
      <c r="A379" s="695" t="s">
        <v>1657</v>
      </c>
      <c r="B379" s="696" t="s">
        <v>1444</v>
      </c>
      <c r="C379" s="696" t="s">
        <v>1488</v>
      </c>
      <c r="D379" s="696" t="s">
        <v>1557</v>
      </c>
      <c r="E379" s="696" t="s">
        <v>1558</v>
      </c>
      <c r="F379" s="711">
        <v>1</v>
      </c>
      <c r="G379" s="711">
        <v>2529</v>
      </c>
      <c r="H379" s="711">
        <v>1</v>
      </c>
      <c r="I379" s="711">
        <v>2529</v>
      </c>
      <c r="J379" s="711"/>
      <c r="K379" s="711"/>
      <c r="L379" s="711"/>
      <c r="M379" s="711"/>
      <c r="N379" s="711"/>
      <c r="O379" s="711"/>
      <c r="P379" s="701"/>
      <c r="Q379" s="712"/>
    </row>
    <row r="380" spans="1:17" ht="14.4" customHeight="1" x14ac:dyDescent="0.3">
      <c r="A380" s="695" t="s">
        <v>1658</v>
      </c>
      <c r="B380" s="696" t="s">
        <v>1444</v>
      </c>
      <c r="C380" s="696" t="s">
        <v>1456</v>
      </c>
      <c r="D380" s="696" t="s">
        <v>1458</v>
      </c>
      <c r="E380" s="696" t="s">
        <v>1440</v>
      </c>
      <c r="F380" s="711"/>
      <c r="G380" s="711"/>
      <c r="H380" s="711"/>
      <c r="I380" s="711"/>
      <c r="J380" s="711">
        <v>100</v>
      </c>
      <c r="K380" s="711">
        <v>190</v>
      </c>
      <c r="L380" s="711"/>
      <c r="M380" s="711">
        <v>1.9</v>
      </c>
      <c r="N380" s="711"/>
      <c r="O380" s="711"/>
      <c r="P380" s="701"/>
      <c r="Q380" s="712"/>
    </row>
    <row r="381" spans="1:17" ht="14.4" customHeight="1" x14ac:dyDescent="0.3">
      <c r="A381" s="695" t="s">
        <v>1658</v>
      </c>
      <c r="B381" s="696" t="s">
        <v>1444</v>
      </c>
      <c r="C381" s="696" t="s">
        <v>1456</v>
      </c>
      <c r="D381" s="696" t="s">
        <v>1459</v>
      </c>
      <c r="E381" s="696" t="s">
        <v>1440</v>
      </c>
      <c r="F381" s="711"/>
      <c r="G381" s="711"/>
      <c r="H381" s="711"/>
      <c r="I381" s="711"/>
      <c r="J381" s="711">
        <v>150</v>
      </c>
      <c r="K381" s="711">
        <v>699</v>
      </c>
      <c r="L381" s="711"/>
      <c r="M381" s="711">
        <v>4.66</v>
      </c>
      <c r="N381" s="711">
        <v>600</v>
      </c>
      <c r="O381" s="711">
        <v>3060</v>
      </c>
      <c r="P381" s="701"/>
      <c r="Q381" s="712">
        <v>5.0999999999999996</v>
      </c>
    </row>
    <row r="382" spans="1:17" ht="14.4" customHeight="1" x14ac:dyDescent="0.3">
      <c r="A382" s="695" t="s">
        <v>1658</v>
      </c>
      <c r="B382" s="696" t="s">
        <v>1444</v>
      </c>
      <c r="C382" s="696" t="s">
        <v>1456</v>
      </c>
      <c r="D382" s="696" t="s">
        <v>1462</v>
      </c>
      <c r="E382" s="696" t="s">
        <v>1440</v>
      </c>
      <c r="F382" s="711"/>
      <c r="G382" s="711"/>
      <c r="H382" s="711"/>
      <c r="I382" s="711"/>
      <c r="J382" s="711">
        <v>1500</v>
      </c>
      <c r="K382" s="711">
        <v>8316</v>
      </c>
      <c r="L382" s="711"/>
      <c r="M382" s="711">
        <v>5.5439999999999996</v>
      </c>
      <c r="N382" s="711"/>
      <c r="O382" s="711"/>
      <c r="P382" s="701"/>
      <c r="Q382" s="712"/>
    </row>
    <row r="383" spans="1:17" ht="14.4" customHeight="1" x14ac:dyDescent="0.3">
      <c r="A383" s="695" t="s">
        <v>1658</v>
      </c>
      <c r="B383" s="696" t="s">
        <v>1444</v>
      </c>
      <c r="C383" s="696" t="s">
        <v>1456</v>
      </c>
      <c r="D383" s="696" t="s">
        <v>1463</v>
      </c>
      <c r="E383" s="696" t="s">
        <v>1440</v>
      </c>
      <c r="F383" s="711">
        <v>150</v>
      </c>
      <c r="G383" s="711">
        <v>1084.5</v>
      </c>
      <c r="H383" s="711">
        <v>1</v>
      </c>
      <c r="I383" s="711">
        <v>7.23</v>
      </c>
      <c r="J383" s="711"/>
      <c r="K383" s="711"/>
      <c r="L383" s="711"/>
      <c r="M383" s="711"/>
      <c r="N383" s="711"/>
      <c r="O383" s="711"/>
      <c r="P383" s="701"/>
      <c r="Q383" s="712"/>
    </row>
    <row r="384" spans="1:17" ht="14.4" customHeight="1" x14ac:dyDescent="0.3">
      <c r="A384" s="695" t="s">
        <v>1658</v>
      </c>
      <c r="B384" s="696" t="s">
        <v>1444</v>
      </c>
      <c r="C384" s="696" t="s">
        <v>1456</v>
      </c>
      <c r="D384" s="696" t="s">
        <v>1469</v>
      </c>
      <c r="E384" s="696" t="s">
        <v>1440</v>
      </c>
      <c r="F384" s="711">
        <v>580</v>
      </c>
      <c r="G384" s="711">
        <v>9239.4</v>
      </c>
      <c r="H384" s="711">
        <v>1</v>
      </c>
      <c r="I384" s="711">
        <v>15.93</v>
      </c>
      <c r="J384" s="711"/>
      <c r="K384" s="711"/>
      <c r="L384" s="711"/>
      <c r="M384" s="711"/>
      <c r="N384" s="711"/>
      <c r="O384" s="711"/>
      <c r="P384" s="701"/>
      <c r="Q384" s="712"/>
    </row>
    <row r="385" spans="1:17" ht="14.4" customHeight="1" x14ac:dyDescent="0.3">
      <c r="A385" s="695" t="s">
        <v>1658</v>
      </c>
      <c r="B385" s="696" t="s">
        <v>1444</v>
      </c>
      <c r="C385" s="696" t="s">
        <v>1456</v>
      </c>
      <c r="D385" s="696" t="s">
        <v>1472</v>
      </c>
      <c r="E385" s="696" t="s">
        <v>1440</v>
      </c>
      <c r="F385" s="711"/>
      <c r="G385" s="711"/>
      <c r="H385" s="711"/>
      <c r="I385" s="711"/>
      <c r="J385" s="711">
        <v>1</v>
      </c>
      <c r="K385" s="711">
        <v>2261.84</v>
      </c>
      <c r="L385" s="711"/>
      <c r="M385" s="711">
        <v>2261.84</v>
      </c>
      <c r="N385" s="711">
        <v>4</v>
      </c>
      <c r="O385" s="711">
        <v>8777.86</v>
      </c>
      <c r="P385" s="701"/>
      <c r="Q385" s="712">
        <v>2194.4650000000001</v>
      </c>
    </row>
    <row r="386" spans="1:17" ht="14.4" customHeight="1" x14ac:dyDescent="0.3">
      <c r="A386" s="695" t="s">
        <v>1658</v>
      </c>
      <c r="B386" s="696" t="s">
        <v>1444</v>
      </c>
      <c r="C386" s="696" t="s">
        <v>1456</v>
      </c>
      <c r="D386" s="696" t="s">
        <v>1474</v>
      </c>
      <c r="E386" s="696" t="s">
        <v>1440</v>
      </c>
      <c r="F386" s="711"/>
      <c r="G386" s="711"/>
      <c r="H386" s="711"/>
      <c r="I386" s="711"/>
      <c r="J386" s="711"/>
      <c r="K386" s="711"/>
      <c r="L386" s="711"/>
      <c r="M386" s="711"/>
      <c r="N386" s="711">
        <v>780</v>
      </c>
      <c r="O386" s="711">
        <v>2542.8000000000002</v>
      </c>
      <c r="P386" s="701"/>
      <c r="Q386" s="712">
        <v>3.2600000000000002</v>
      </c>
    </row>
    <row r="387" spans="1:17" ht="14.4" customHeight="1" x14ac:dyDescent="0.3">
      <c r="A387" s="695" t="s">
        <v>1658</v>
      </c>
      <c r="B387" s="696" t="s">
        <v>1444</v>
      </c>
      <c r="C387" s="696" t="s">
        <v>1456</v>
      </c>
      <c r="D387" s="696" t="s">
        <v>1476</v>
      </c>
      <c r="E387" s="696" t="s">
        <v>1440</v>
      </c>
      <c r="F387" s="711">
        <v>411</v>
      </c>
      <c r="G387" s="711">
        <v>12790.32</v>
      </c>
      <c r="H387" s="711">
        <v>1</v>
      </c>
      <c r="I387" s="711">
        <v>31.12</v>
      </c>
      <c r="J387" s="711"/>
      <c r="K387" s="711"/>
      <c r="L387" s="711"/>
      <c r="M387" s="711"/>
      <c r="N387" s="711"/>
      <c r="O387" s="711"/>
      <c r="P387" s="701"/>
      <c r="Q387" s="712"/>
    </row>
    <row r="388" spans="1:17" ht="14.4" customHeight="1" x14ac:dyDescent="0.3">
      <c r="A388" s="695" t="s">
        <v>1658</v>
      </c>
      <c r="B388" s="696" t="s">
        <v>1444</v>
      </c>
      <c r="C388" s="696" t="s">
        <v>1488</v>
      </c>
      <c r="D388" s="696" t="s">
        <v>1502</v>
      </c>
      <c r="E388" s="696" t="s">
        <v>1503</v>
      </c>
      <c r="F388" s="711"/>
      <c r="G388" s="711"/>
      <c r="H388" s="711"/>
      <c r="I388" s="711"/>
      <c r="J388" s="711">
        <v>1</v>
      </c>
      <c r="K388" s="711">
        <v>1965</v>
      </c>
      <c r="L388" s="711"/>
      <c r="M388" s="711">
        <v>1965</v>
      </c>
      <c r="N388" s="711"/>
      <c r="O388" s="711"/>
      <c r="P388" s="701"/>
      <c r="Q388" s="712"/>
    </row>
    <row r="389" spans="1:17" ht="14.4" customHeight="1" x14ac:dyDescent="0.3">
      <c r="A389" s="695" t="s">
        <v>1658</v>
      </c>
      <c r="B389" s="696" t="s">
        <v>1444</v>
      </c>
      <c r="C389" s="696" t="s">
        <v>1488</v>
      </c>
      <c r="D389" s="696" t="s">
        <v>1510</v>
      </c>
      <c r="E389" s="696" t="s">
        <v>1511</v>
      </c>
      <c r="F389" s="711">
        <v>1</v>
      </c>
      <c r="G389" s="711">
        <v>1380</v>
      </c>
      <c r="H389" s="711">
        <v>1</v>
      </c>
      <c r="I389" s="711">
        <v>1380</v>
      </c>
      <c r="J389" s="711"/>
      <c r="K389" s="711"/>
      <c r="L389" s="711"/>
      <c r="M389" s="711"/>
      <c r="N389" s="711"/>
      <c r="O389" s="711"/>
      <c r="P389" s="701"/>
      <c r="Q389" s="712"/>
    </row>
    <row r="390" spans="1:17" ht="14.4" customHeight="1" x14ac:dyDescent="0.3">
      <c r="A390" s="695" t="s">
        <v>1658</v>
      </c>
      <c r="B390" s="696" t="s">
        <v>1444</v>
      </c>
      <c r="C390" s="696" t="s">
        <v>1488</v>
      </c>
      <c r="D390" s="696" t="s">
        <v>1520</v>
      </c>
      <c r="E390" s="696" t="s">
        <v>1521</v>
      </c>
      <c r="F390" s="711"/>
      <c r="G390" s="711"/>
      <c r="H390" s="711"/>
      <c r="I390" s="711"/>
      <c r="J390" s="711">
        <v>1</v>
      </c>
      <c r="K390" s="711">
        <v>654</v>
      </c>
      <c r="L390" s="711"/>
      <c r="M390" s="711">
        <v>654</v>
      </c>
      <c r="N390" s="711">
        <v>4</v>
      </c>
      <c r="O390" s="711">
        <v>2622</v>
      </c>
      <c r="P390" s="701"/>
      <c r="Q390" s="712">
        <v>655.5</v>
      </c>
    </row>
    <row r="391" spans="1:17" ht="14.4" customHeight="1" x14ac:dyDescent="0.3">
      <c r="A391" s="695" t="s">
        <v>1658</v>
      </c>
      <c r="B391" s="696" t="s">
        <v>1444</v>
      </c>
      <c r="C391" s="696" t="s">
        <v>1488</v>
      </c>
      <c r="D391" s="696" t="s">
        <v>1526</v>
      </c>
      <c r="E391" s="696" t="s">
        <v>1527</v>
      </c>
      <c r="F391" s="711">
        <v>1</v>
      </c>
      <c r="G391" s="711">
        <v>1751</v>
      </c>
      <c r="H391" s="711">
        <v>1</v>
      </c>
      <c r="I391" s="711">
        <v>1751</v>
      </c>
      <c r="J391" s="711">
        <v>2</v>
      </c>
      <c r="K391" s="711">
        <v>3508</v>
      </c>
      <c r="L391" s="711">
        <v>2.0034266133637919</v>
      </c>
      <c r="M391" s="711">
        <v>1754</v>
      </c>
      <c r="N391" s="711">
        <v>2</v>
      </c>
      <c r="O391" s="711">
        <v>3508</v>
      </c>
      <c r="P391" s="701">
        <v>2.0034266133637919</v>
      </c>
      <c r="Q391" s="712">
        <v>1754</v>
      </c>
    </row>
    <row r="392" spans="1:17" ht="14.4" customHeight="1" x14ac:dyDescent="0.3">
      <c r="A392" s="695" t="s">
        <v>1658</v>
      </c>
      <c r="B392" s="696" t="s">
        <v>1444</v>
      </c>
      <c r="C392" s="696" t="s">
        <v>1488</v>
      </c>
      <c r="D392" s="696" t="s">
        <v>1528</v>
      </c>
      <c r="E392" s="696" t="s">
        <v>1529</v>
      </c>
      <c r="F392" s="711"/>
      <c r="G392" s="711"/>
      <c r="H392" s="711"/>
      <c r="I392" s="711"/>
      <c r="J392" s="711">
        <v>1</v>
      </c>
      <c r="K392" s="711">
        <v>410</v>
      </c>
      <c r="L392" s="711"/>
      <c r="M392" s="711">
        <v>410</v>
      </c>
      <c r="N392" s="711"/>
      <c r="O392" s="711"/>
      <c r="P392" s="701"/>
      <c r="Q392" s="712"/>
    </row>
    <row r="393" spans="1:17" ht="14.4" customHeight="1" x14ac:dyDescent="0.3">
      <c r="A393" s="695" t="s">
        <v>1658</v>
      </c>
      <c r="B393" s="696" t="s">
        <v>1444</v>
      </c>
      <c r="C393" s="696" t="s">
        <v>1488</v>
      </c>
      <c r="D393" s="696" t="s">
        <v>1551</v>
      </c>
      <c r="E393" s="696" t="s">
        <v>1552</v>
      </c>
      <c r="F393" s="711"/>
      <c r="G393" s="711"/>
      <c r="H393" s="711"/>
      <c r="I393" s="711"/>
      <c r="J393" s="711"/>
      <c r="K393" s="711"/>
      <c r="L393" s="711"/>
      <c r="M393" s="711"/>
      <c r="N393" s="711">
        <v>1</v>
      </c>
      <c r="O393" s="711">
        <v>1286</v>
      </c>
      <c r="P393" s="701"/>
      <c r="Q393" s="712">
        <v>1286</v>
      </c>
    </row>
    <row r="394" spans="1:17" ht="14.4" customHeight="1" x14ac:dyDescent="0.3">
      <c r="A394" s="695" t="s">
        <v>1658</v>
      </c>
      <c r="B394" s="696" t="s">
        <v>1444</v>
      </c>
      <c r="C394" s="696" t="s">
        <v>1488</v>
      </c>
      <c r="D394" s="696" t="s">
        <v>1553</v>
      </c>
      <c r="E394" s="696" t="s">
        <v>1554</v>
      </c>
      <c r="F394" s="711"/>
      <c r="G394" s="711"/>
      <c r="H394" s="711"/>
      <c r="I394" s="711"/>
      <c r="J394" s="711">
        <v>1</v>
      </c>
      <c r="K394" s="711">
        <v>487</v>
      </c>
      <c r="L394" s="711"/>
      <c r="M394" s="711">
        <v>487</v>
      </c>
      <c r="N394" s="711">
        <v>4</v>
      </c>
      <c r="O394" s="711">
        <v>1952</v>
      </c>
      <c r="P394" s="701"/>
      <c r="Q394" s="712">
        <v>488</v>
      </c>
    </row>
    <row r="395" spans="1:17" ht="14.4" customHeight="1" x14ac:dyDescent="0.3">
      <c r="A395" s="695" t="s">
        <v>1658</v>
      </c>
      <c r="B395" s="696" t="s">
        <v>1444</v>
      </c>
      <c r="C395" s="696" t="s">
        <v>1488</v>
      </c>
      <c r="D395" s="696" t="s">
        <v>1555</v>
      </c>
      <c r="E395" s="696" t="s">
        <v>1556</v>
      </c>
      <c r="F395" s="711">
        <v>1</v>
      </c>
      <c r="G395" s="711">
        <v>2236</v>
      </c>
      <c r="H395" s="711">
        <v>1</v>
      </c>
      <c r="I395" s="711">
        <v>2236</v>
      </c>
      <c r="J395" s="711"/>
      <c r="K395" s="711"/>
      <c r="L395" s="711"/>
      <c r="M395" s="711"/>
      <c r="N395" s="711"/>
      <c r="O395" s="711"/>
      <c r="P395" s="701"/>
      <c r="Q395" s="712"/>
    </row>
    <row r="396" spans="1:17" ht="14.4" customHeight="1" x14ac:dyDescent="0.3">
      <c r="A396" s="695" t="s">
        <v>1659</v>
      </c>
      <c r="B396" s="696" t="s">
        <v>1444</v>
      </c>
      <c r="C396" s="696" t="s">
        <v>1445</v>
      </c>
      <c r="D396" s="696" t="s">
        <v>1451</v>
      </c>
      <c r="E396" s="696" t="s">
        <v>788</v>
      </c>
      <c r="F396" s="711"/>
      <c r="G396" s="711"/>
      <c r="H396" s="711"/>
      <c r="I396" s="711"/>
      <c r="J396" s="711">
        <v>0.5</v>
      </c>
      <c r="K396" s="711">
        <v>1092.1600000000001</v>
      </c>
      <c r="L396" s="711"/>
      <c r="M396" s="711">
        <v>2184.3200000000002</v>
      </c>
      <c r="N396" s="711"/>
      <c r="O396" s="711"/>
      <c r="P396" s="701"/>
      <c r="Q396" s="712"/>
    </row>
    <row r="397" spans="1:17" ht="14.4" customHeight="1" x14ac:dyDescent="0.3">
      <c r="A397" s="695" t="s">
        <v>1659</v>
      </c>
      <c r="B397" s="696" t="s">
        <v>1444</v>
      </c>
      <c r="C397" s="696" t="s">
        <v>1445</v>
      </c>
      <c r="D397" s="696" t="s">
        <v>1452</v>
      </c>
      <c r="E397" s="696" t="s">
        <v>784</v>
      </c>
      <c r="F397" s="711">
        <v>0.05</v>
      </c>
      <c r="G397" s="711">
        <v>46.83</v>
      </c>
      <c r="H397" s="711">
        <v>1</v>
      </c>
      <c r="I397" s="711">
        <v>936.59999999999991</v>
      </c>
      <c r="J397" s="711"/>
      <c r="K397" s="711"/>
      <c r="L397" s="711"/>
      <c r="M397" s="711"/>
      <c r="N397" s="711"/>
      <c r="O397" s="711"/>
      <c r="P397" s="701"/>
      <c r="Q397" s="712"/>
    </row>
    <row r="398" spans="1:17" ht="14.4" customHeight="1" x14ac:dyDescent="0.3">
      <c r="A398" s="695" t="s">
        <v>1659</v>
      </c>
      <c r="B398" s="696" t="s">
        <v>1444</v>
      </c>
      <c r="C398" s="696" t="s">
        <v>1456</v>
      </c>
      <c r="D398" s="696" t="s">
        <v>1462</v>
      </c>
      <c r="E398" s="696" t="s">
        <v>1440</v>
      </c>
      <c r="F398" s="711"/>
      <c r="G398" s="711"/>
      <c r="H398" s="711"/>
      <c r="I398" s="711"/>
      <c r="J398" s="711">
        <v>1000</v>
      </c>
      <c r="K398" s="711">
        <v>5530</v>
      </c>
      <c r="L398" s="711"/>
      <c r="M398" s="711">
        <v>5.53</v>
      </c>
      <c r="N398" s="711">
        <v>300</v>
      </c>
      <c r="O398" s="711">
        <v>1665</v>
      </c>
      <c r="P398" s="701"/>
      <c r="Q398" s="712">
        <v>5.55</v>
      </c>
    </row>
    <row r="399" spans="1:17" ht="14.4" customHeight="1" x14ac:dyDescent="0.3">
      <c r="A399" s="695" t="s">
        <v>1659</v>
      </c>
      <c r="B399" s="696" t="s">
        <v>1444</v>
      </c>
      <c r="C399" s="696" t="s">
        <v>1456</v>
      </c>
      <c r="D399" s="696" t="s">
        <v>1469</v>
      </c>
      <c r="E399" s="696" t="s">
        <v>1440</v>
      </c>
      <c r="F399" s="711">
        <v>5164</v>
      </c>
      <c r="G399" s="711">
        <v>83083.62000000001</v>
      </c>
      <c r="H399" s="711">
        <v>1</v>
      </c>
      <c r="I399" s="711">
        <v>16.089004647560031</v>
      </c>
      <c r="J399" s="711">
        <v>2306</v>
      </c>
      <c r="K399" s="711">
        <v>39542.47</v>
      </c>
      <c r="L399" s="711">
        <v>0.47593581021144715</v>
      </c>
      <c r="M399" s="711">
        <v>17.147645273200347</v>
      </c>
      <c r="N399" s="711">
        <v>2093</v>
      </c>
      <c r="O399" s="711">
        <v>40018.160000000003</v>
      </c>
      <c r="P399" s="701">
        <v>0.48166124682578826</v>
      </c>
      <c r="Q399" s="712">
        <v>19.12</v>
      </c>
    </row>
    <row r="400" spans="1:17" ht="14.4" customHeight="1" x14ac:dyDescent="0.3">
      <c r="A400" s="695" t="s">
        <v>1659</v>
      </c>
      <c r="B400" s="696" t="s">
        <v>1444</v>
      </c>
      <c r="C400" s="696" t="s">
        <v>1456</v>
      </c>
      <c r="D400" s="696" t="s">
        <v>1474</v>
      </c>
      <c r="E400" s="696" t="s">
        <v>1440</v>
      </c>
      <c r="F400" s="711">
        <v>680</v>
      </c>
      <c r="G400" s="711">
        <v>1999.2</v>
      </c>
      <c r="H400" s="711">
        <v>1</v>
      </c>
      <c r="I400" s="711">
        <v>2.94</v>
      </c>
      <c r="J400" s="711"/>
      <c r="K400" s="711"/>
      <c r="L400" s="711"/>
      <c r="M400" s="711"/>
      <c r="N400" s="711">
        <v>735</v>
      </c>
      <c r="O400" s="711">
        <v>2396.1</v>
      </c>
      <c r="P400" s="701">
        <v>1.1985294117647058</v>
      </c>
      <c r="Q400" s="712">
        <v>3.26</v>
      </c>
    </row>
    <row r="401" spans="1:17" ht="14.4" customHeight="1" x14ac:dyDescent="0.3">
      <c r="A401" s="695" t="s">
        <v>1659</v>
      </c>
      <c r="B401" s="696" t="s">
        <v>1444</v>
      </c>
      <c r="C401" s="696" t="s">
        <v>1456</v>
      </c>
      <c r="D401" s="696" t="s">
        <v>1476</v>
      </c>
      <c r="E401" s="696" t="s">
        <v>1440</v>
      </c>
      <c r="F401" s="711">
        <v>2618</v>
      </c>
      <c r="G401" s="711">
        <v>82995.199999999997</v>
      </c>
      <c r="H401" s="711">
        <v>1</v>
      </c>
      <c r="I401" s="711">
        <v>31.701757066462946</v>
      </c>
      <c r="J401" s="711">
        <v>410</v>
      </c>
      <c r="K401" s="711">
        <v>13497.2</v>
      </c>
      <c r="L401" s="711">
        <v>0.16262627236273908</v>
      </c>
      <c r="M401" s="711">
        <v>32.92</v>
      </c>
      <c r="N401" s="711">
        <v>367</v>
      </c>
      <c r="O401" s="711">
        <v>12221.1</v>
      </c>
      <c r="P401" s="701">
        <v>0.14725068437692784</v>
      </c>
      <c r="Q401" s="712">
        <v>33.300000000000004</v>
      </c>
    </row>
    <row r="402" spans="1:17" ht="14.4" customHeight="1" x14ac:dyDescent="0.3">
      <c r="A402" s="695" t="s">
        <v>1659</v>
      </c>
      <c r="B402" s="696" t="s">
        <v>1444</v>
      </c>
      <c r="C402" s="696" t="s">
        <v>1488</v>
      </c>
      <c r="D402" s="696" t="s">
        <v>1491</v>
      </c>
      <c r="E402" s="696" t="s">
        <v>1492</v>
      </c>
      <c r="F402" s="711"/>
      <c r="G402" s="711"/>
      <c r="H402" s="711"/>
      <c r="I402" s="711"/>
      <c r="J402" s="711">
        <v>1</v>
      </c>
      <c r="K402" s="711">
        <v>420</v>
      </c>
      <c r="L402" s="711"/>
      <c r="M402" s="711">
        <v>420</v>
      </c>
      <c r="N402" s="711">
        <v>1</v>
      </c>
      <c r="O402" s="711">
        <v>423</v>
      </c>
      <c r="P402" s="701"/>
      <c r="Q402" s="712">
        <v>423</v>
      </c>
    </row>
    <row r="403" spans="1:17" ht="14.4" customHeight="1" x14ac:dyDescent="0.3">
      <c r="A403" s="695" t="s">
        <v>1659</v>
      </c>
      <c r="B403" s="696" t="s">
        <v>1444</v>
      </c>
      <c r="C403" s="696" t="s">
        <v>1488</v>
      </c>
      <c r="D403" s="696" t="s">
        <v>1526</v>
      </c>
      <c r="E403" s="696" t="s">
        <v>1527</v>
      </c>
      <c r="F403" s="711">
        <v>11</v>
      </c>
      <c r="G403" s="711">
        <v>19261</v>
      </c>
      <c r="H403" s="711">
        <v>1</v>
      </c>
      <c r="I403" s="711">
        <v>1751</v>
      </c>
      <c r="J403" s="711">
        <v>6</v>
      </c>
      <c r="K403" s="711">
        <v>10524</v>
      </c>
      <c r="L403" s="711">
        <v>0.54638907637194334</v>
      </c>
      <c r="M403" s="711">
        <v>1754</v>
      </c>
      <c r="N403" s="711">
        <v>8</v>
      </c>
      <c r="O403" s="711">
        <v>14062</v>
      </c>
      <c r="P403" s="701">
        <v>0.73007632002492084</v>
      </c>
      <c r="Q403" s="712">
        <v>1757.75</v>
      </c>
    </row>
    <row r="404" spans="1:17" ht="14.4" customHeight="1" x14ac:dyDescent="0.3">
      <c r="A404" s="695" t="s">
        <v>1659</v>
      </c>
      <c r="B404" s="696" t="s">
        <v>1444</v>
      </c>
      <c r="C404" s="696" t="s">
        <v>1488</v>
      </c>
      <c r="D404" s="696" t="s">
        <v>1528</v>
      </c>
      <c r="E404" s="696" t="s">
        <v>1529</v>
      </c>
      <c r="F404" s="711"/>
      <c r="G404" s="711"/>
      <c r="H404" s="711"/>
      <c r="I404" s="711"/>
      <c r="J404" s="711">
        <v>2</v>
      </c>
      <c r="K404" s="711">
        <v>820</v>
      </c>
      <c r="L404" s="711"/>
      <c r="M404" s="711">
        <v>410</v>
      </c>
      <c r="N404" s="711">
        <v>1</v>
      </c>
      <c r="O404" s="711">
        <v>412</v>
      </c>
      <c r="P404" s="701"/>
      <c r="Q404" s="712">
        <v>412</v>
      </c>
    </row>
    <row r="405" spans="1:17" ht="14.4" customHeight="1" x14ac:dyDescent="0.3">
      <c r="A405" s="695" t="s">
        <v>1659</v>
      </c>
      <c r="B405" s="696" t="s">
        <v>1444</v>
      </c>
      <c r="C405" s="696" t="s">
        <v>1488</v>
      </c>
      <c r="D405" s="696" t="s">
        <v>1534</v>
      </c>
      <c r="E405" s="696" t="s">
        <v>1535</v>
      </c>
      <c r="F405" s="711"/>
      <c r="G405" s="711"/>
      <c r="H405" s="711"/>
      <c r="I405" s="711"/>
      <c r="J405" s="711">
        <v>1</v>
      </c>
      <c r="K405" s="711">
        <v>14328</v>
      </c>
      <c r="L405" s="711"/>
      <c r="M405" s="711">
        <v>14328</v>
      </c>
      <c r="N405" s="711">
        <v>1</v>
      </c>
      <c r="O405" s="711">
        <v>14328</v>
      </c>
      <c r="P405" s="701"/>
      <c r="Q405" s="712">
        <v>14328</v>
      </c>
    </row>
    <row r="406" spans="1:17" ht="14.4" customHeight="1" x14ac:dyDescent="0.3">
      <c r="A406" s="695" t="s">
        <v>1659</v>
      </c>
      <c r="B406" s="696" t="s">
        <v>1444</v>
      </c>
      <c r="C406" s="696" t="s">
        <v>1488</v>
      </c>
      <c r="D406" s="696" t="s">
        <v>1540</v>
      </c>
      <c r="E406" s="696" t="s">
        <v>1440</v>
      </c>
      <c r="F406" s="711">
        <v>8</v>
      </c>
      <c r="G406" s="711">
        <v>115632</v>
      </c>
      <c r="H406" s="711">
        <v>1</v>
      </c>
      <c r="I406" s="711">
        <v>14454</v>
      </c>
      <c r="J406" s="711"/>
      <c r="K406" s="711"/>
      <c r="L406" s="711"/>
      <c r="M406" s="711"/>
      <c r="N406" s="711"/>
      <c r="O406" s="711"/>
      <c r="P406" s="701"/>
      <c r="Q406" s="712"/>
    </row>
    <row r="407" spans="1:17" ht="14.4" customHeight="1" x14ac:dyDescent="0.3">
      <c r="A407" s="695" t="s">
        <v>1659</v>
      </c>
      <c r="B407" s="696" t="s">
        <v>1444</v>
      </c>
      <c r="C407" s="696" t="s">
        <v>1488</v>
      </c>
      <c r="D407" s="696" t="s">
        <v>1551</v>
      </c>
      <c r="E407" s="696" t="s">
        <v>1552</v>
      </c>
      <c r="F407" s="711">
        <v>1</v>
      </c>
      <c r="G407" s="711">
        <v>1283</v>
      </c>
      <c r="H407" s="711">
        <v>1</v>
      </c>
      <c r="I407" s="711">
        <v>1283</v>
      </c>
      <c r="J407" s="711"/>
      <c r="K407" s="711"/>
      <c r="L407" s="711"/>
      <c r="M407" s="711"/>
      <c r="N407" s="711">
        <v>1</v>
      </c>
      <c r="O407" s="711">
        <v>1292</v>
      </c>
      <c r="P407" s="701">
        <v>1.0070148090413094</v>
      </c>
      <c r="Q407" s="712">
        <v>1292</v>
      </c>
    </row>
    <row r="408" spans="1:17" ht="14.4" customHeight="1" x14ac:dyDescent="0.3">
      <c r="A408" s="695" t="s">
        <v>1659</v>
      </c>
      <c r="B408" s="696" t="s">
        <v>1444</v>
      </c>
      <c r="C408" s="696" t="s">
        <v>1488</v>
      </c>
      <c r="D408" s="696" t="s">
        <v>1555</v>
      </c>
      <c r="E408" s="696" t="s">
        <v>1556</v>
      </c>
      <c r="F408" s="711">
        <v>10</v>
      </c>
      <c r="G408" s="711">
        <v>22360</v>
      </c>
      <c r="H408" s="711">
        <v>1</v>
      </c>
      <c r="I408" s="711">
        <v>2236</v>
      </c>
      <c r="J408" s="711">
        <v>4</v>
      </c>
      <c r="K408" s="711">
        <v>8968</v>
      </c>
      <c r="L408" s="711">
        <v>0.40107334525939176</v>
      </c>
      <c r="M408" s="711">
        <v>2242</v>
      </c>
      <c r="N408" s="711">
        <v>4</v>
      </c>
      <c r="O408" s="711">
        <v>8979</v>
      </c>
      <c r="P408" s="701">
        <v>0.40156529516994632</v>
      </c>
      <c r="Q408" s="712">
        <v>2244.75</v>
      </c>
    </row>
    <row r="409" spans="1:17" ht="14.4" customHeight="1" x14ac:dyDescent="0.3">
      <c r="A409" s="695" t="s">
        <v>1660</v>
      </c>
      <c r="B409" s="696" t="s">
        <v>1444</v>
      </c>
      <c r="C409" s="696" t="s">
        <v>1445</v>
      </c>
      <c r="D409" s="696" t="s">
        <v>1450</v>
      </c>
      <c r="E409" s="696" t="s">
        <v>788</v>
      </c>
      <c r="F409" s="711">
        <v>1.1500000000000001</v>
      </c>
      <c r="G409" s="711">
        <v>1245.04</v>
      </c>
      <c r="H409" s="711">
        <v>1</v>
      </c>
      <c r="I409" s="711">
        <v>1082.6434782608694</v>
      </c>
      <c r="J409" s="711">
        <v>3.8000000000000003</v>
      </c>
      <c r="K409" s="711">
        <v>4125.4699999999993</v>
      </c>
      <c r="L409" s="711">
        <v>3.3135240634839036</v>
      </c>
      <c r="M409" s="711">
        <v>1085.6499999999999</v>
      </c>
      <c r="N409" s="711">
        <v>1</v>
      </c>
      <c r="O409" s="711">
        <v>1092.1500000000001</v>
      </c>
      <c r="P409" s="701">
        <v>0.87720073250658626</v>
      </c>
      <c r="Q409" s="712">
        <v>1092.1500000000001</v>
      </c>
    </row>
    <row r="410" spans="1:17" ht="14.4" customHeight="1" x14ac:dyDescent="0.3">
      <c r="A410" s="695" t="s">
        <v>1660</v>
      </c>
      <c r="B410" s="696" t="s">
        <v>1444</v>
      </c>
      <c r="C410" s="696" t="s">
        <v>1445</v>
      </c>
      <c r="D410" s="696" t="s">
        <v>1451</v>
      </c>
      <c r="E410" s="696" t="s">
        <v>788</v>
      </c>
      <c r="F410" s="711">
        <v>16.100000000000001</v>
      </c>
      <c r="G410" s="711">
        <v>34861.660000000003</v>
      </c>
      <c r="H410" s="711">
        <v>1</v>
      </c>
      <c r="I410" s="711">
        <v>2165.3204968944101</v>
      </c>
      <c r="J410" s="711">
        <v>20.749999999999996</v>
      </c>
      <c r="K410" s="711">
        <v>45190.64</v>
      </c>
      <c r="L410" s="711">
        <v>1.2962848011253623</v>
      </c>
      <c r="M410" s="711">
        <v>2177.8621686746992</v>
      </c>
      <c r="N410" s="711">
        <v>12.3</v>
      </c>
      <c r="O410" s="711">
        <v>26867.08</v>
      </c>
      <c r="P410" s="701">
        <v>0.77067701308543535</v>
      </c>
      <c r="Q410" s="712">
        <v>2184.3154471544717</v>
      </c>
    </row>
    <row r="411" spans="1:17" ht="14.4" customHeight="1" x14ac:dyDescent="0.3">
      <c r="A411" s="695" t="s">
        <v>1660</v>
      </c>
      <c r="B411" s="696" t="s">
        <v>1444</v>
      </c>
      <c r="C411" s="696" t="s">
        <v>1445</v>
      </c>
      <c r="D411" s="696" t="s">
        <v>1452</v>
      </c>
      <c r="E411" s="696" t="s">
        <v>784</v>
      </c>
      <c r="F411" s="711">
        <v>0.99999999999999989</v>
      </c>
      <c r="G411" s="711">
        <v>936.6</v>
      </c>
      <c r="H411" s="711">
        <v>1</v>
      </c>
      <c r="I411" s="711">
        <v>936.60000000000014</v>
      </c>
      <c r="J411" s="711">
        <v>1.05</v>
      </c>
      <c r="K411" s="711">
        <v>991.22</v>
      </c>
      <c r="L411" s="711">
        <v>1.0583173179585736</v>
      </c>
      <c r="M411" s="711">
        <v>944.01904761904757</v>
      </c>
      <c r="N411" s="711">
        <v>1.2000000000000002</v>
      </c>
      <c r="O411" s="711">
        <v>1133.76</v>
      </c>
      <c r="P411" s="701">
        <v>1.2105060858424086</v>
      </c>
      <c r="Q411" s="712">
        <v>944.79999999999984</v>
      </c>
    </row>
    <row r="412" spans="1:17" ht="14.4" customHeight="1" x14ac:dyDescent="0.3">
      <c r="A412" s="695" t="s">
        <v>1660</v>
      </c>
      <c r="B412" s="696" t="s">
        <v>1444</v>
      </c>
      <c r="C412" s="696" t="s">
        <v>1456</v>
      </c>
      <c r="D412" s="696" t="s">
        <v>1462</v>
      </c>
      <c r="E412" s="696" t="s">
        <v>1440</v>
      </c>
      <c r="F412" s="711"/>
      <c r="G412" s="711"/>
      <c r="H412" s="711"/>
      <c r="I412" s="711"/>
      <c r="J412" s="711">
        <v>1000</v>
      </c>
      <c r="K412" s="711">
        <v>5560</v>
      </c>
      <c r="L412" s="711"/>
      <c r="M412" s="711">
        <v>5.56</v>
      </c>
      <c r="N412" s="711"/>
      <c r="O412" s="711"/>
      <c r="P412" s="701"/>
      <c r="Q412" s="712"/>
    </row>
    <row r="413" spans="1:17" ht="14.4" customHeight="1" x14ac:dyDescent="0.3">
      <c r="A413" s="695" t="s">
        <v>1660</v>
      </c>
      <c r="B413" s="696" t="s">
        <v>1444</v>
      </c>
      <c r="C413" s="696" t="s">
        <v>1456</v>
      </c>
      <c r="D413" s="696" t="s">
        <v>1463</v>
      </c>
      <c r="E413" s="696" t="s">
        <v>1440</v>
      </c>
      <c r="F413" s="711"/>
      <c r="G413" s="711"/>
      <c r="H413" s="711"/>
      <c r="I413" s="711"/>
      <c r="J413" s="711">
        <v>130</v>
      </c>
      <c r="K413" s="711">
        <v>1028.3</v>
      </c>
      <c r="L413" s="711"/>
      <c r="M413" s="711">
        <v>7.9099999999999993</v>
      </c>
      <c r="N413" s="711"/>
      <c r="O413" s="711"/>
      <c r="P413" s="701"/>
      <c r="Q413" s="712"/>
    </row>
    <row r="414" spans="1:17" ht="14.4" customHeight="1" x14ac:dyDescent="0.3">
      <c r="A414" s="695" t="s">
        <v>1660</v>
      </c>
      <c r="B414" s="696" t="s">
        <v>1444</v>
      </c>
      <c r="C414" s="696" t="s">
        <v>1456</v>
      </c>
      <c r="D414" s="696" t="s">
        <v>1469</v>
      </c>
      <c r="E414" s="696" t="s">
        <v>1440</v>
      </c>
      <c r="F414" s="711"/>
      <c r="G414" s="711"/>
      <c r="H414" s="711"/>
      <c r="I414" s="711"/>
      <c r="J414" s="711"/>
      <c r="K414" s="711"/>
      <c r="L414" s="711"/>
      <c r="M414" s="711"/>
      <c r="N414" s="711">
        <v>960</v>
      </c>
      <c r="O414" s="711">
        <v>18355.2</v>
      </c>
      <c r="P414" s="701"/>
      <c r="Q414" s="712">
        <v>19.12</v>
      </c>
    </row>
    <row r="415" spans="1:17" ht="14.4" customHeight="1" x14ac:dyDescent="0.3">
      <c r="A415" s="695" t="s">
        <v>1660</v>
      </c>
      <c r="B415" s="696" t="s">
        <v>1444</v>
      </c>
      <c r="C415" s="696" t="s">
        <v>1456</v>
      </c>
      <c r="D415" s="696" t="s">
        <v>1470</v>
      </c>
      <c r="E415" s="696" t="s">
        <v>1440</v>
      </c>
      <c r="F415" s="711">
        <v>4.5</v>
      </c>
      <c r="G415" s="711">
        <v>3986.05</v>
      </c>
      <c r="H415" s="711">
        <v>1</v>
      </c>
      <c r="I415" s="711">
        <v>885.78888888888889</v>
      </c>
      <c r="J415" s="711"/>
      <c r="K415" s="711"/>
      <c r="L415" s="711"/>
      <c r="M415" s="711"/>
      <c r="N415" s="711"/>
      <c r="O415" s="711"/>
      <c r="P415" s="701"/>
      <c r="Q415" s="712"/>
    </row>
    <row r="416" spans="1:17" ht="14.4" customHeight="1" x14ac:dyDescent="0.3">
      <c r="A416" s="695" t="s">
        <v>1660</v>
      </c>
      <c r="B416" s="696" t="s">
        <v>1444</v>
      </c>
      <c r="C416" s="696" t="s">
        <v>1456</v>
      </c>
      <c r="D416" s="696" t="s">
        <v>1471</v>
      </c>
      <c r="E416" s="696" t="s">
        <v>1440</v>
      </c>
      <c r="F416" s="711">
        <v>18.5</v>
      </c>
      <c r="G416" s="711">
        <v>41858.47</v>
      </c>
      <c r="H416" s="711">
        <v>1</v>
      </c>
      <c r="I416" s="711">
        <v>2262.62</v>
      </c>
      <c r="J416" s="711">
        <v>8</v>
      </c>
      <c r="K416" s="711">
        <v>16930.400000000001</v>
      </c>
      <c r="L416" s="711">
        <v>0.40446772182547525</v>
      </c>
      <c r="M416" s="711">
        <v>2116.3000000000002</v>
      </c>
      <c r="N416" s="711">
        <v>8.8000000000000007</v>
      </c>
      <c r="O416" s="711">
        <v>38905.410000000003</v>
      </c>
      <c r="P416" s="701">
        <v>0.92945131534907999</v>
      </c>
      <c r="Q416" s="712">
        <v>4421.0693181818178</v>
      </c>
    </row>
    <row r="417" spans="1:17" ht="14.4" customHeight="1" x14ac:dyDescent="0.3">
      <c r="A417" s="695" t="s">
        <v>1660</v>
      </c>
      <c r="B417" s="696" t="s">
        <v>1444</v>
      </c>
      <c r="C417" s="696" t="s">
        <v>1456</v>
      </c>
      <c r="D417" s="696" t="s">
        <v>1474</v>
      </c>
      <c r="E417" s="696" t="s">
        <v>1440</v>
      </c>
      <c r="F417" s="711">
        <v>654</v>
      </c>
      <c r="G417" s="711">
        <v>1922.76</v>
      </c>
      <c r="H417" s="711">
        <v>1</v>
      </c>
      <c r="I417" s="711">
        <v>2.94</v>
      </c>
      <c r="J417" s="711">
        <v>647</v>
      </c>
      <c r="K417" s="711">
        <v>2018.64</v>
      </c>
      <c r="L417" s="711">
        <v>1.0498658178867879</v>
      </c>
      <c r="M417" s="711">
        <v>3.12</v>
      </c>
      <c r="N417" s="711"/>
      <c r="O417" s="711"/>
      <c r="P417" s="701"/>
      <c r="Q417" s="712"/>
    </row>
    <row r="418" spans="1:17" ht="14.4" customHeight="1" x14ac:dyDescent="0.3">
      <c r="A418" s="695" t="s">
        <v>1660</v>
      </c>
      <c r="B418" s="696" t="s">
        <v>1444</v>
      </c>
      <c r="C418" s="696" t="s">
        <v>1456</v>
      </c>
      <c r="D418" s="696" t="s">
        <v>1476</v>
      </c>
      <c r="E418" s="696" t="s">
        <v>1440</v>
      </c>
      <c r="F418" s="711">
        <v>13641</v>
      </c>
      <c r="G418" s="711">
        <v>430435.92000000004</v>
      </c>
      <c r="H418" s="711">
        <v>1</v>
      </c>
      <c r="I418" s="711">
        <v>31.554572245436553</v>
      </c>
      <c r="J418" s="711">
        <v>20221</v>
      </c>
      <c r="K418" s="711">
        <v>669890.71999999986</v>
      </c>
      <c r="L418" s="711">
        <v>1.5563076613122804</v>
      </c>
      <c r="M418" s="711">
        <v>33.128466445774187</v>
      </c>
      <c r="N418" s="711">
        <v>13302</v>
      </c>
      <c r="O418" s="711">
        <v>442956.6</v>
      </c>
      <c r="P418" s="701">
        <v>1.02908837162103</v>
      </c>
      <c r="Q418" s="712">
        <v>33.299999999999997</v>
      </c>
    </row>
    <row r="419" spans="1:17" ht="14.4" customHeight="1" x14ac:dyDescent="0.3">
      <c r="A419" s="695" t="s">
        <v>1660</v>
      </c>
      <c r="B419" s="696" t="s">
        <v>1444</v>
      </c>
      <c r="C419" s="696" t="s">
        <v>1456</v>
      </c>
      <c r="D419" s="696" t="s">
        <v>1661</v>
      </c>
      <c r="E419" s="696" t="s">
        <v>1662</v>
      </c>
      <c r="F419" s="711"/>
      <c r="G419" s="711"/>
      <c r="H419" s="711"/>
      <c r="I419" s="711"/>
      <c r="J419" s="711"/>
      <c r="K419" s="711"/>
      <c r="L419" s="711"/>
      <c r="M419" s="711"/>
      <c r="N419" s="711">
        <v>0</v>
      </c>
      <c r="O419" s="711">
        <v>0</v>
      </c>
      <c r="P419" s="701"/>
      <c r="Q419" s="712"/>
    </row>
    <row r="420" spans="1:17" ht="14.4" customHeight="1" x14ac:dyDescent="0.3">
      <c r="A420" s="695" t="s">
        <v>1660</v>
      </c>
      <c r="B420" s="696" t="s">
        <v>1444</v>
      </c>
      <c r="C420" s="696" t="s">
        <v>1456</v>
      </c>
      <c r="D420" s="696" t="s">
        <v>1661</v>
      </c>
      <c r="E420" s="696" t="s">
        <v>1440</v>
      </c>
      <c r="F420" s="711"/>
      <c r="G420" s="711"/>
      <c r="H420" s="711"/>
      <c r="I420" s="711"/>
      <c r="J420" s="711"/>
      <c r="K420" s="711"/>
      <c r="L420" s="711"/>
      <c r="M420" s="711"/>
      <c r="N420" s="711">
        <v>1</v>
      </c>
      <c r="O420" s="711">
        <v>449209.69</v>
      </c>
      <c r="P420" s="701"/>
      <c r="Q420" s="712">
        <v>449209.69</v>
      </c>
    </row>
    <row r="421" spans="1:17" ht="14.4" customHeight="1" x14ac:dyDescent="0.3">
      <c r="A421" s="695" t="s">
        <v>1660</v>
      </c>
      <c r="B421" s="696" t="s">
        <v>1444</v>
      </c>
      <c r="C421" s="696" t="s">
        <v>1485</v>
      </c>
      <c r="D421" s="696" t="s">
        <v>1486</v>
      </c>
      <c r="E421" s="696" t="s">
        <v>1487</v>
      </c>
      <c r="F421" s="711">
        <v>3</v>
      </c>
      <c r="G421" s="711">
        <v>2652.96</v>
      </c>
      <c r="H421" s="711">
        <v>1</v>
      </c>
      <c r="I421" s="711">
        <v>884.32</v>
      </c>
      <c r="J421" s="711"/>
      <c r="K421" s="711"/>
      <c r="L421" s="711"/>
      <c r="M421" s="711"/>
      <c r="N421" s="711">
        <v>25</v>
      </c>
      <c r="O421" s="711">
        <v>22108</v>
      </c>
      <c r="P421" s="701">
        <v>8.3333333333333339</v>
      </c>
      <c r="Q421" s="712">
        <v>884.32</v>
      </c>
    </row>
    <row r="422" spans="1:17" ht="14.4" customHeight="1" x14ac:dyDescent="0.3">
      <c r="A422" s="695" t="s">
        <v>1660</v>
      </c>
      <c r="B422" s="696" t="s">
        <v>1444</v>
      </c>
      <c r="C422" s="696" t="s">
        <v>1488</v>
      </c>
      <c r="D422" s="696" t="s">
        <v>1510</v>
      </c>
      <c r="E422" s="696" t="s">
        <v>1511</v>
      </c>
      <c r="F422" s="711"/>
      <c r="G422" s="711"/>
      <c r="H422" s="711"/>
      <c r="I422" s="711"/>
      <c r="J422" s="711">
        <v>1</v>
      </c>
      <c r="K422" s="711">
        <v>1383</v>
      </c>
      <c r="L422" s="711"/>
      <c r="M422" s="711">
        <v>1383</v>
      </c>
      <c r="N422" s="711"/>
      <c r="O422" s="711"/>
      <c r="P422" s="701"/>
      <c r="Q422" s="712"/>
    </row>
    <row r="423" spans="1:17" ht="14.4" customHeight="1" x14ac:dyDescent="0.3">
      <c r="A423" s="695" t="s">
        <v>1660</v>
      </c>
      <c r="B423" s="696" t="s">
        <v>1444</v>
      </c>
      <c r="C423" s="696" t="s">
        <v>1488</v>
      </c>
      <c r="D423" s="696" t="s">
        <v>1514</v>
      </c>
      <c r="E423" s="696" t="s">
        <v>1515</v>
      </c>
      <c r="F423" s="711">
        <v>4</v>
      </c>
      <c r="G423" s="711">
        <v>4768</v>
      </c>
      <c r="H423" s="711">
        <v>1</v>
      </c>
      <c r="I423" s="711">
        <v>1192</v>
      </c>
      <c r="J423" s="711">
        <v>2</v>
      </c>
      <c r="K423" s="711">
        <v>2392</v>
      </c>
      <c r="L423" s="711">
        <v>0.50167785234899331</v>
      </c>
      <c r="M423" s="711">
        <v>1196</v>
      </c>
      <c r="N423" s="711">
        <v>2</v>
      </c>
      <c r="O423" s="711">
        <v>2408</v>
      </c>
      <c r="P423" s="701">
        <v>0.50503355704697983</v>
      </c>
      <c r="Q423" s="712">
        <v>1204</v>
      </c>
    </row>
    <row r="424" spans="1:17" ht="14.4" customHeight="1" x14ac:dyDescent="0.3">
      <c r="A424" s="695" t="s">
        <v>1660</v>
      </c>
      <c r="B424" s="696" t="s">
        <v>1444</v>
      </c>
      <c r="C424" s="696" t="s">
        <v>1488</v>
      </c>
      <c r="D424" s="696" t="s">
        <v>1516</v>
      </c>
      <c r="E424" s="696" t="s">
        <v>1517</v>
      </c>
      <c r="F424" s="711"/>
      <c r="G424" s="711"/>
      <c r="H424" s="711"/>
      <c r="I424" s="711"/>
      <c r="J424" s="711">
        <v>1</v>
      </c>
      <c r="K424" s="711">
        <v>1169</v>
      </c>
      <c r="L424" s="711"/>
      <c r="M424" s="711">
        <v>1169</v>
      </c>
      <c r="N424" s="711"/>
      <c r="O424" s="711"/>
      <c r="P424" s="701"/>
      <c r="Q424" s="712"/>
    </row>
    <row r="425" spans="1:17" ht="14.4" customHeight="1" x14ac:dyDescent="0.3">
      <c r="A425" s="695" t="s">
        <v>1660</v>
      </c>
      <c r="B425" s="696" t="s">
        <v>1444</v>
      </c>
      <c r="C425" s="696" t="s">
        <v>1488</v>
      </c>
      <c r="D425" s="696" t="s">
        <v>1526</v>
      </c>
      <c r="E425" s="696" t="s">
        <v>1527</v>
      </c>
      <c r="F425" s="711">
        <v>2</v>
      </c>
      <c r="G425" s="711">
        <v>3502</v>
      </c>
      <c r="H425" s="711">
        <v>1</v>
      </c>
      <c r="I425" s="711">
        <v>1751</v>
      </c>
      <c r="J425" s="711">
        <v>4</v>
      </c>
      <c r="K425" s="711">
        <v>7016</v>
      </c>
      <c r="L425" s="711">
        <v>2.0034266133637919</v>
      </c>
      <c r="M425" s="711">
        <v>1754</v>
      </c>
      <c r="N425" s="711">
        <v>2</v>
      </c>
      <c r="O425" s="711">
        <v>3514</v>
      </c>
      <c r="P425" s="701">
        <v>1.0034266133637921</v>
      </c>
      <c r="Q425" s="712">
        <v>1757</v>
      </c>
    </row>
    <row r="426" spans="1:17" ht="14.4" customHeight="1" x14ac:dyDescent="0.3">
      <c r="A426" s="695" t="s">
        <v>1660</v>
      </c>
      <c r="B426" s="696" t="s">
        <v>1444</v>
      </c>
      <c r="C426" s="696" t="s">
        <v>1488</v>
      </c>
      <c r="D426" s="696" t="s">
        <v>1528</v>
      </c>
      <c r="E426" s="696" t="s">
        <v>1529</v>
      </c>
      <c r="F426" s="711"/>
      <c r="G426" s="711"/>
      <c r="H426" s="711"/>
      <c r="I426" s="711"/>
      <c r="J426" s="711">
        <v>2</v>
      </c>
      <c r="K426" s="711">
        <v>820</v>
      </c>
      <c r="L426" s="711"/>
      <c r="M426" s="711">
        <v>410</v>
      </c>
      <c r="N426" s="711"/>
      <c r="O426" s="711"/>
      <c r="P426" s="701"/>
      <c r="Q426" s="712"/>
    </row>
    <row r="427" spans="1:17" ht="14.4" customHeight="1" x14ac:dyDescent="0.3">
      <c r="A427" s="695" t="s">
        <v>1660</v>
      </c>
      <c r="B427" s="696" t="s">
        <v>1444</v>
      </c>
      <c r="C427" s="696" t="s">
        <v>1488</v>
      </c>
      <c r="D427" s="696" t="s">
        <v>1534</v>
      </c>
      <c r="E427" s="696" t="s">
        <v>1535</v>
      </c>
      <c r="F427" s="711"/>
      <c r="G427" s="711"/>
      <c r="H427" s="711"/>
      <c r="I427" s="711"/>
      <c r="J427" s="711">
        <v>48</v>
      </c>
      <c r="K427" s="711">
        <v>687744</v>
      </c>
      <c r="L427" s="711"/>
      <c r="M427" s="711">
        <v>14328</v>
      </c>
      <c r="N427" s="711">
        <v>31</v>
      </c>
      <c r="O427" s="711">
        <v>444224</v>
      </c>
      <c r="P427" s="701"/>
      <c r="Q427" s="712">
        <v>14329.806451612903</v>
      </c>
    </row>
    <row r="428" spans="1:17" ht="14.4" customHeight="1" x14ac:dyDescent="0.3">
      <c r="A428" s="695" t="s">
        <v>1660</v>
      </c>
      <c r="B428" s="696" t="s">
        <v>1444</v>
      </c>
      <c r="C428" s="696" t="s">
        <v>1488</v>
      </c>
      <c r="D428" s="696" t="s">
        <v>1663</v>
      </c>
      <c r="E428" s="696" t="s">
        <v>1664</v>
      </c>
      <c r="F428" s="711"/>
      <c r="G428" s="711"/>
      <c r="H428" s="711"/>
      <c r="I428" s="711"/>
      <c r="J428" s="711"/>
      <c r="K428" s="711"/>
      <c r="L428" s="711"/>
      <c r="M428" s="711"/>
      <c r="N428" s="711">
        <v>1</v>
      </c>
      <c r="O428" s="711">
        <v>0</v>
      </c>
      <c r="P428" s="701"/>
      <c r="Q428" s="712">
        <v>0</v>
      </c>
    </row>
    <row r="429" spans="1:17" ht="14.4" customHeight="1" x14ac:dyDescent="0.3">
      <c r="A429" s="695" t="s">
        <v>1660</v>
      </c>
      <c r="B429" s="696" t="s">
        <v>1444</v>
      </c>
      <c r="C429" s="696" t="s">
        <v>1488</v>
      </c>
      <c r="D429" s="696" t="s">
        <v>1540</v>
      </c>
      <c r="E429" s="696" t="s">
        <v>1440</v>
      </c>
      <c r="F429" s="711">
        <v>40</v>
      </c>
      <c r="G429" s="711">
        <v>587632</v>
      </c>
      <c r="H429" s="711">
        <v>1</v>
      </c>
      <c r="I429" s="711">
        <v>14690.8</v>
      </c>
      <c r="J429" s="711"/>
      <c r="K429" s="711"/>
      <c r="L429" s="711"/>
      <c r="M429" s="711"/>
      <c r="N429" s="711"/>
      <c r="O429" s="711"/>
      <c r="P429" s="701"/>
      <c r="Q429" s="712"/>
    </row>
    <row r="430" spans="1:17" ht="14.4" customHeight="1" x14ac:dyDescent="0.3">
      <c r="A430" s="695" t="s">
        <v>1660</v>
      </c>
      <c r="B430" s="696" t="s">
        <v>1444</v>
      </c>
      <c r="C430" s="696" t="s">
        <v>1488</v>
      </c>
      <c r="D430" s="696" t="s">
        <v>1545</v>
      </c>
      <c r="E430" s="696" t="s">
        <v>1546</v>
      </c>
      <c r="F430" s="711"/>
      <c r="G430" s="711"/>
      <c r="H430" s="711"/>
      <c r="I430" s="711"/>
      <c r="J430" s="711">
        <v>1</v>
      </c>
      <c r="K430" s="711">
        <v>580</v>
      </c>
      <c r="L430" s="711"/>
      <c r="M430" s="711">
        <v>580</v>
      </c>
      <c r="N430" s="711"/>
      <c r="O430" s="711"/>
      <c r="P430" s="701"/>
      <c r="Q430" s="712"/>
    </row>
    <row r="431" spans="1:17" ht="14.4" customHeight="1" x14ac:dyDescent="0.3">
      <c r="A431" s="695" t="s">
        <v>1660</v>
      </c>
      <c r="B431" s="696" t="s">
        <v>1444</v>
      </c>
      <c r="C431" s="696" t="s">
        <v>1488</v>
      </c>
      <c r="D431" s="696" t="s">
        <v>1551</v>
      </c>
      <c r="E431" s="696" t="s">
        <v>1552</v>
      </c>
      <c r="F431" s="711">
        <v>1</v>
      </c>
      <c r="G431" s="711">
        <v>1283</v>
      </c>
      <c r="H431" s="711">
        <v>1</v>
      </c>
      <c r="I431" s="711">
        <v>1283</v>
      </c>
      <c r="J431" s="711">
        <v>1</v>
      </c>
      <c r="K431" s="711">
        <v>1286</v>
      </c>
      <c r="L431" s="711">
        <v>1.0023382696804364</v>
      </c>
      <c r="M431" s="711">
        <v>1286</v>
      </c>
      <c r="N431" s="711"/>
      <c r="O431" s="711"/>
      <c r="P431" s="701"/>
      <c r="Q431" s="712"/>
    </row>
    <row r="432" spans="1:17" ht="14.4" customHeight="1" x14ac:dyDescent="0.3">
      <c r="A432" s="695" t="s">
        <v>1660</v>
      </c>
      <c r="B432" s="696" t="s">
        <v>1444</v>
      </c>
      <c r="C432" s="696" t="s">
        <v>1488</v>
      </c>
      <c r="D432" s="696" t="s">
        <v>1555</v>
      </c>
      <c r="E432" s="696" t="s">
        <v>1556</v>
      </c>
      <c r="F432" s="711"/>
      <c r="G432" s="711"/>
      <c r="H432" s="711"/>
      <c r="I432" s="711"/>
      <c r="J432" s="711"/>
      <c r="K432" s="711"/>
      <c r="L432" s="711"/>
      <c r="M432" s="711"/>
      <c r="N432" s="711">
        <v>2</v>
      </c>
      <c r="O432" s="711">
        <v>4495</v>
      </c>
      <c r="P432" s="701"/>
      <c r="Q432" s="712">
        <v>2247.5</v>
      </c>
    </row>
    <row r="433" spans="1:17" ht="14.4" customHeight="1" x14ac:dyDescent="0.3">
      <c r="A433" s="695" t="s">
        <v>1660</v>
      </c>
      <c r="B433" s="696" t="s">
        <v>1444</v>
      </c>
      <c r="C433" s="696" t="s">
        <v>1488</v>
      </c>
      <c r="D433" s="696" t="s">
        <v>1569</v>
      </c>
      <c r="E433" s="696" t="s">
        <v>1570</v>
      </c>
      <c r="F433" s="711">
        <v>1</v>
      </c>
      <c r="G433" s="711">
        <v>2379</v>
      </c>
      <c r="H433" s="711">
        <v>1</v>
      </c>
      <c r="I433" s="711">
        <v>2379</v>
      </c>
      <c r="J433" s="711"/>
      <c r="K433" s="711"/>
      <c r="L433" s="711"/>
      <c r="M433" s="711"/>
      <c r="N433" s="711"/>
      <c r="O433" s="711"/>
      <c r="P433" s="701"/>
      <c r="Q433" s="712"/>
    </row>
    <row r="434" spans="1:17" ht="14.4" customHeight="1" x14ac:dyDescent="0.3">
      <c r="A434" s="695" t="s">
        <v>1660</v>
      </c>
      <c r="B434" s="696" t="s">
        <v>1444</v>
      </c>
      <c r="C434" s="696" t="s">
        <v>1488</v>
      </c>
      <c r="D434" s="696" t="s">
        <v>1665</v>
      </c>
      <c r="E434" s="696" t="s">
        <v>1666</v>
      </c>
      <c r="F434" s="711"/>
      <c r="G434" s="711"/>
      <c r="H434" s="711"/>
      <c r="I434" s="711"/>
      <c r="J434" s="711"/>
      <c r="K434" s="711"/>
      <c r="L434" s="711"/>
      <c r="M434" s="711"/>
      <c r="N434" s="711">
        <v>1</v>
      </c>
      <c r="O434" s="711">
        <v>1126</v>
      </c>
      <c r="P434" s="701"/>
      <c r="Q434" s="712">
        <v>1126</v>
      </c>
    </row>
    <row r="435" spans="1:17" ht="14.4" customHeight="1" x14ac:dyDescent="0.3">
      <c r="A435" s="695" t="s">
        <v>1667</v>
      </c>
      <c r="B435" s="696" t="s">
        <v>1444</v>
      </c>
      <c r="C435" s="696" t="s">
        <v>1456</v>
      </c>
      <c r="D435" s="696" t="s">
        <v>1462</v>
      </c>
      <c r="E435" s="696" t="s">
        <v>1440</v>
      </c>
      <c r="F435" s="711">
        <v>900</v>
      </c>
      <c r="G435" s="711">
        <v>4779</v>
      </c>
      <c r="H435" s="711">
        <v>1</v>
      </c>
      <c r="I435" s="711">
        <v>5.31</v>
      </c>
      <c r="J435" s="711">
        <v>800</v>
      </c>
      <c r="K435" s="711">
        <v>4424</v>
      </c>
      <c r="L435" s="711">
        <v>0.92571667712910655</v>
      </c>
      <c r="M435" s="711">
        <v>5.53</v>
      </c>
      <c r="N435" s="711">
        <v>1600</v>
      </c>
      <c r="O435" s="711">
        <v>8880</v>
      </c>
      <c r="P435" s="701">
        <v>1.8581293157564345</v>
      </c>
      <c r="Q435" s="712">
        <v>5.55</v>
      </c>
    </row>
    <row r="436" spans="1:17" ht="14.4" customHeight="1" x14ac:dyDescent="0.3">
      <c r="A436" s="695" t="s">
        <v>1667</v>
      </c>
      <c r="B436" s="696" t="s">
        <v>1444</v>
      </c>
      <c r="C436" s="696" t="s">
        <v>1456</v>
      </c>
      <c r="D436" s="696" t="s">
        <v>1464</v>
      </c>
      <c r="E436" s="696" t="s">
        <v>1440</v>
      </c>
      <c r="F436" s="711"/>
      <c r="G436" s="711"/>
      <c r="H436" s="711"/>
      <c r="I436" s="711"/>
      <c r="J436" s="711">
        <v>500</v>
      </c>
      <c r="K436" s="711">
        <v>3995</v>
      </c>
      <c r="L436" s="711"/>
      <c r="M436" s="711">
        <v>7.99</v>
      </c>
      <c r="N436" s="711"/>
      <c r="O436" s="711"/>
      <c r="P436" s="701"/>
      <c r="Q436" s="712"/>
    </row>
    <row r="437" spans="1:17" ht="14.4" customHeight="1" x14ac:dyDescent="0.3">
      <c r="A437" s="695" t="s">
        <v>1667</v>
      </c>
      <c r="B437" s="696" t="s">
        <v>1444</v>
      </c>
      <c r="C437" s="696" t="s">
        <v>1488</v>
      </c>
      <c r="D437" s="696" t="s">
        <v>1491</v>
      </c>
      <c r="E437" s="696" t="s">
        <v>1492</v>
      </c>
      <c r="F437" s="711"/>
      <c r="G437" s="711"/>
      <c r="H437" s="711"/>
      <c r="I437" s="711"/>
      <c r="J437" s="711"/>
      <c r="K437" s="711"/>
      <c r="L437" s="711"/>
      <c r="M437" s="711"/>
      <c r="N437" s="711">
        <v>1</v>
      </c>
      <c r="O437" s="711">
        <v>420</v>
      </c>
      <c r="P437" s="701"/>
      <c r="Q437" s="712">
        <v>420</v>
      </c>
    </row>
    <row r="438" spans="1:17" ht="14.4" customHeight="1" x14ac:dyDescent="0.3">
      <c r="A438" s="695" t="s">
        <v>1667</v>
      </c>
      <c r="B438" s="696" t="s">
        <v>1444</v>
      </c>
      <c r="C438" s="696" t="s">
        <v>1488</v>
      </c>
      <c r="D438" s="696" t="s">
        <v>1493</v>
      </c>
      <c r="E438" s="696" t="s">
        <v>1494</v>
      </c>
      <c r="F438" s="711"/>
      <c r="G438" s="711"/>
      <c r="H438" s="711"/>
      <c r="I438" s="711"/>
      <c r="J438" s="711">
        <v>1</v>
      </c>
      <c r="K438" s="711">
        <v>163</v>
      </c>
      <c r="L438" s="711"/>
      <c r="M438" s="711">
        <v>163</v>
      </c>
      <c r="N438" s="711"/>
      <c r="O438" s="711"/>
      <c r="P438" s="701"/>
      <c r="Q438" s="712"/>
    </row>
    <row r="439" spans="1:17" ht="14.4" customHeight="1" x14ac:dyDescent="0.3">
      <c r="A439" s="695" t="s">
        <v>1667</v>
      </c>
      <c r="B439" s="696" t="s">
        <v>1444</v>
      </c>
      <c r="C439" s="696" t="s">
        <v>1488</v>
      </c>
      <c r="D439" s="696" t="s">
        <v>1497</v>
      </c>
      <c r="E439" s="696" t="s">
        <v>1498</v>
      </c>
      <c r="F439" s="711"/>
      <c r="G439" s="711"/>
      <c r="H439" s="711"/>
      <c r="I439" s="711"/>
      <c r="J439" s="711">
        <v>1</v>
      </c>
      <c r="K439" s="711">
        <v>1376</v>
      </c>
      <c r="L439" s="711"/>
      <c r="M439" s="711">
        <v>1376</v>
      </c>
      <c r="N439" s="711"/>
      <c r="O439" s="711"/>
      <c r="P439" s="701"/>
      <c r="Q439" s="712"/>
    </row>
    <row r="440" spans="1:17" ht="14.4" customHeight="1" x14ac:dyDescent="0.3">
      <c r="A440" s="695" t="s">
        <v>1667</v>
      </c>
      <c r="B440" s="696" t="s">
        <v>1444</v>
      </c>
      <c r="C440" s="696" t="s">
        <v>1488</v>
      </c>
      <c r="D440" s="696" t="s">
        <v>1526</v>
      </c>
      <c r="E440" s="696" t="s">
        <v>1527</v>
      </c>
      <c r="F440" s="711">
        <v>1</v>
      </c>
      <c r="G440" s="711">
        <v>1751</v>
      </c>
      <c r="H440" s="711">
        <v>1</v>
      </c>
      <c r="I440" s="711">
        <v>1751</v>
      </c>
      <c r="J440" s="711">
        <v>1</v>
      </c>
      <c r="K440" s="711">
        <v>1754</v>
      </c>
      <c r="L440" s="711">
        <v>1.001713306681896</v>
      </c>
      <c r="M440" s="711">
        <v>1754</v>
      </c>
      <c r="N440" s="711">
        <v>4</v>
      </c>
      <c r="O440" s="711">
        <v>7016</v>
      </c>
      <c r="P440" s="701">
        <v>4.0068532267275838</v>
      </c>
      <c r="Q440" s="712">
        <v>1754</v>
      </c>
    </row>
    <row r="441" spans="1:17" ht="14.4" customHeight="1" x14ac:dyDescent="0.3">
      <c r="A441" s="695" t="s">
        <v>1667</v>
      </c>
      <c r="B441" s="696" t="s">
        <v>1444</v>
      </c>
      <c r="C441" s="696" t="s">
        <v>1488</v>
      </c>
      <c r="D441" s="696" t="s">
        <v>1528</v>
      </c>
      <c r="E441" s="696" t="s">
        <v>1529</v>
      </c>
      <c r="F441" s="711">
        <v>1</v>
      </c>
      <c r="G441" s="711">
        <v>409</v>
      </c>
      <c r="H441" s="711">
        <v>1</v>
      </c>
      <c r="I441" s="711">
        <v>409</v>
      </c>
      <c r="J441" s="711">
        <v>1</v>
      </c>
      <c r="K441" s="711">
        <v>410</v>
      </c>
      <c r="L441" s="711">
        <v>1.0024449877750612</v>
      </c>
      <c r="M441" s="711">
        <v>410</v>
      </c>
      <c r="N441" s="711">
        <v>4</v>
      </c>
      <c r="O441" s="711">
        <v>1640</v>
      </c>
      <c r="P441" s="701">
        <v>4.0097799511002448</v>
      </c>
      <c r="Q441" s="712">
        <v>410</v>
      </c>
    </row>
    <row r="442" spans="1:17" ht="14.4" customHeight="1" x14ac:dyDescent="0.3">
      <c r="A442" s="695" t="s">
        <v>1667</v>
      </c>
      <c r="B442" s="696" t="s">
        <v>1444</v>
      </c>
      <c r="C442" s="696" t="s">
        <v>1488</v>
      </c>
      <c r="D442" s="696" t="s">
        <v>1545</v>
      </c>
      <c r="E442" s="696" t="s">
        <v>1546</v>
      </c>
      <c r="F442" s="711"/>
      <c r="G442" s="711"/>
      <c r="H442" s="711"/>
      <c r="I442" s="711"/>
      <c r="J442" s="711"/>
      <c r="K442" s="711"/>
      <c r="L442" s="711"/>
      <c r="M442" s="711"/>
      <c r="N442" s="711">
        <v>1</v>
      </c>
      <c r="O442" s="711">
        <v>580</v>
      </c>
      <c r="P442" s="701"/>
      <c r="Q442" s="712">
        <v>580</v>
      </c>
    </row>
    <row r="443" spans="1:17" ht="14.4" customHeight="1" x14ac:dyDescent="0.3">
      <c r="A443" s="695" t="s">
        <v>1668</v>
      </c>
      <c r="B443" s="696" t="s">
        <v>1444</v>
      </c>
      <c r="C443" s="696" t="s">
        <v>1445</v>
      </c>
      <c r="D443" s="696" t="s">
        <v>1451</v>
      </c>
      <c r="E443" s="696" t="s">
        <v>788</v>
      </c>
      <c r="F443" s="711">
        <v>0.45</v>
      </c>
      <c r="G443" s="711">
        <v>974.39</v>
      </c>
      <c r="H443" s="711">
        <v>1</v>
      </c>
      <c r="I443" s="711">
        <v>2165.3111111111111</v>
      </c>
      <c r="J443" s="711">
        <v>0.5</v>
      </c>
      <c r="K443" s="711">
        <v>1092.1600000000001</v>
      </c>
      <c r="L443" s="711">
        <v>1.120865361918739</v>
      </c>
      <c r="M443" s="711">
        <v>2184.3200000000002</v>
      </c>
      <c r="N443" s="711"/>
      <c r="O443" s="711"/>
      <c r="P443" s="701"/>
      <c r="Q443" s="712"/>
    </row>
    <row r="444" spans="1:17" ht="14.4" customHeight="1" x14ac:dyDescent="0.3">
      <c r="A444" s="695" t="s">
        <v>1668</v>
      </c>
      <c r="B444" s="696" t="s">
        <v>1444</v>
      </c>
      <c r="C444" s="696" t="s">
        <v>1456</v>
      </c>
      <c r="D444" s="696" t="s">
        <v>1459</v>
      </c>
      <c r="E444" s="696" t="s">
        <v>1440</v>
      </c>
      <c r="F444" s="711">
        <v>150</v>
      </c>
      <c r="G444" s="711">
        <v>679.5</v>
      </c>
      <c r="H444" s="711">
        <v>1</v>
      </c>
      <c r="I444" s="711">
        <v>4.53</v>
      </c>
      <c r="J444" s="711">
        <v>150</v>
      </c>
      <c r="K444" s="711">
        <v>726</v>
      </c>
      <c r="L444" s="711">
        <v>1.0684326710816776</v>
      </c>
      <c r="M444" s="711">
        <v>4.84</v>
      </c>
      <c r="N444" s="711"/>
      <c r="O444" s="711"/>
      <c r="P444" s="701"/>
      <c r="Q444" s="712"/>
    </row>
    <row r="445" spans="1:17" ht="14.4" customHeight="1" x14ac:dyDescent="0.3">
      <c r="A445" s="695" t="s">
        <v>1668</v>
      </c>
      <c r="B445" s="696" t="s">
        <v>1444</v>
      </c>
      <c r="C445" s="696" t="s">
        <v>1456</v>
      </c>
      <c r="D445" s="696" t="s">
        <v>1472</v>
      </c>
      <c r="E445" s="696" t="s">
        <v>1440</v>
      </c>
      <c r="F445" s="711">
        <v>1</v>
      </c>
      <c r="G445" s="711">
        <v>2135.09</v>
      </c>
      <c r="H445" s="711">
        <v>1</v>
      </c>
      <c r="I445" s="711">
        <v>2135.09</v>
      </c>
      <c r="J445" s="711">
        <v>1</v>
      </c>
      <c r="K445" s="711">
        <v>2299.5500000000002</v>
      </c>
      <c r="L445" s="711">
        <v>1.0770271979167154</v>
      </c>
      <c r="M445" s="711">
        <v>2299.5500000000002</v>
      </c>
      <c r="N445" s="711"/>
      <c r="O445" s="711"/>
      <c r="P445" s="701"/>
      <c r="Q445" s="712"/>
    </row>
    <row r="446" spans="1:17" ht="14.4" customHeight="1" x14ac:dyDescent="0.3">
      <c r="A446" s="695" t="s">
        <v>1668</v>
      </c>
      <c r="B446" s="696" t="s">
        <v>1444</v>
      </c>
      <c r="C446" s="696" t="s">
        <v>1456</v>
      </c>
      <c r="D446" s="696" t="s">
        <v>1476</v>
      </c>
      <c r="E446" s="696" t="s">
        <v>1440</v>
      </c>
      <c r="F446" s="711">
        <v>449</v>
      </c>
      <c r="G446" s="711">
        <v>13972.88</v>
      </c>
      <c r="H446" s="711">
        <v>1</v>
      </c>
      <c r="I446" s="711">
        <v>31.119999999999997</v>
      </c>
      <c r="J446" s="711">
        <v>388</v>
      </c>
      <c r="K446" s="711">
        <v>12908.76</v>
      </c>
      <c r="L446" s="711">
        <v>0.9238439033327418</v>
      </c>
      <c r="M446" s="711">
        <v>33.270000000000003</v>
      </c>
      <c r="N446" s="711"/>
      <c r="O446" s="711"/>
      <c r="P446" s="701"/>
      <c r="Q446" s="712"/>
    </row>
    <row r="447" spans="1:17" ht="14.4" customHeight="1" x14ac:dyDescent="0.3">
      <c r="A447" s="695" t="s">
        <v>1668</v>
      </c>
      <c r="B447" s="696" t="s">
        <v>1444</v>
      </c>
      <c r="C447" s="696" t="s">
        <v>1456</v>
      </c>
      <c r="D447" s="696" t="s">
        <v>1479</v>
      </c>
      <c r="E447" s="696" t="s">
        <v>1440</v>
      </c>
      <c r="F447" s="711"/>
      <c r="G447" s="711"/>
      <c r="H447" s="711"/>
      <c r="I447" s="711"/>
      <c r="J447" s="711"/>
      <c r="K447" s="711"/>
      <c r="L447" s="711"/>
      <c r="M447" s="711"/>
      <c r="N447" s="711">
        <v>110</v>
      </c>
      <c r="O447" s="711">
        <v>2127.4</v>
      </c>
      <c r="P447" s="701"/>
      <c r="Q447" s="712">
        <v>19.34</v>
      </c>
    </row>
    <row r="448" spans="1:17" ht="14.4" customHeight="1" x14ac:dyDescent="0.3">
      <c r="A448" s="695" t="s">
        <v>1668</v>
      </c>
      <c r="B448" s="696" t="s">
        <v>1444</v>
      </c>
      <c r="C448" s="696" t="s">
        <v>1488</v>
      </c>
      <c r="D448" s="696" t="s">
        <v>1520</v>
      </c>
      <c r="E448" s="696" t="s">
        <v>1521</v>
      </c>
      <c r="F448" s="711">
        <v>1</v>
      </c>
      <c r="G448" s="711">
        <v>653</v>
      </c>
      <c r="H448" s="711">
        <v>1</v>
      </c>
      <c r="I448" s="711">
        <v>653</v>
      </c>
      <c r="J448" s="711">
        <v>1</v>
      </c>
      <c r="K448" s="711">
        <v>654</v>
      </c>
      <c r="L448" s="711">
        <v>1.0015313935681469</v>
      </c>
      <c r="M448" s="711">
        <v>654</v>
      </c>
      <c r="N448" s="711"/>
      <c r="O448" s="711"/>
      <c r="P448" s="701"/>
      <c r="Q448" s="712"/>
    </row>
    <row r="449" spans="1:17" ht="14.4" customHeight="1" x14ac:dyDescent="0.3">
      <c r="A449" s="695" t="s">
        <v>1668</v>
      </c>
      <c r="B449" s="696" t="s">
        <v>1444</v>
      </c>
      <c r="C449" s="696" t="s">
        <v>1488</v>
      </c>
      <c r="D449" s="696" t="s">
        <v>1530</v>
      </c>
      <c r="E449" s="696" t="s">
        <v>1531</v>
      </c>
      <c r="F449" s="711"/>
      <c r="G449" s="711"/>
      <c r="H449" s="711"/>
      <c r="I449" s="711"/>
      <c r="J449" s="711"/>
      <c r="K449" s="711"/>
      <c r="L449" s="711"/>
      <c r="M449" s="711"/>
      <c r="N449" s="711">
        <v>2</v>
      </c>
      <c r="O449" s="711">
        <v>6900</v>
      </c>
      <c r="P449" s="701"/>
      <c r="Q449" s="712">
        <v>3450</v>
      </c>
    </row>
    <row r="450" spans="1:17" ht="14.4" customHeight="1" x14ac:dyDescent="0.3">
      <c r="A450" s="695" t="s">
        <v>1668</v>
      </c>
      <c r="B450" s="696" t="s">
        <v>1444</v>
      </c>
      <c r="C450" s="696" t="s">
        <v>1488</v>
      </c>
      <c r="D450" s="696" t="s">
        <v>1534</v>
      </c>
      <c r="E450" s="696" t="s">
        <v>1535</v>
      </c>
      <c r="F450" s="711"/>
      <c r="G450" s="711"/>
      <c r="H450" s="711"/>
      <c r="I450" s="711"/>
      <c r="J450" s="711">
        <v>1</v>
      </c>
      <c r="K450" s="711">
        <v>14328</v>
      </c>
      <c r="L450" s="711"/>
      <c r="M450" s="711">
        <v>14328</v>
      </c>
      <c r="N450" s="711"/>
      <c r="O450" s="711"/>
      <c r="P450" s="701"/>
      <c r="Q450" s="712"/>
    </row>
    <row r="451" spans="1:17" ht="14.4" customHeight="1" x14ac:dyDescent="0.3">
      <c r="A451" s="695" t="s">
        <v>1668</v>
      </c>
      <c r="B451" s="696" t="s">
        <v>1444</v>
      </c>
      <c r="C451" s="696" t="s">
        <v>1488</v>
      </c>
      <c r="D451" s="696" t="s">
        <v>1540</v>
      </c>
      <c r="E451" s="696" t="s">
        <v>1440</v>
      </c>
      <c r="F451" s="711">
        <v>1</v>
      </c>
      <c r="G451" s="711">
        <v>16526</v>
      </c>
      <c r="H451" s="711">
        <v>1</v>
      </c>
      <c r="I451" s="711">
        <v>16526</v>
      </c>
      <c r="J451" s="711"/>
      <c r="K451" s="711"/>
      <c r="L451" s="711"/>
      <c r="M451" s="711"/>
      <c r="N451" s="711"/>
      <c r="O451" s="711"/>
      <c r="P451" s="701"/>
      <c r="Q451" s="712"/>
    </row>
    <row r="452" spans="1:17" ht="14.4" customHeight="1" thickBot="1" x14ac:dyDescent="0.35">
      <c r="A452" s="703" t="s">
        <v>1668</v>
      </c>
      <c r="B452" s="704" t="s">
        <v>1444</v>
      </c>
      <c r="C452" s="704" t="s">
        <v>1488</v>
      </c>
      <c r="D452" s="704" t="s">
        <v>1553</v>
      </c>
      <c r="E452" s="704" t="s">
        <v>1554</v>
      </c>
      <c r="F452" s="713">
        <v>1</v>
      </c>
      <c r="G452" s="713">
        <v>486</v>
      </c>
      <c r="H452" s="713">
        <v>1</v>
      </c>
      <c r="I452" s="713">
        <v>486</v>
      </c>
      <c r="J452" s="713">
        <v>1</v>
      </c>
      <c r="K452" s="713">
        <v>487</v>
      </c>
      <c r="L452" s="713">
        <v>1.0020576131687242</v>
      </c>
      <c r="M452" s="713">
        <v>487</v>
      </c>
      <c r="N452" s="713"/>
      <c r="O452" s="713"/>
      <c r="P452" s="709"/>
      <c r="Q452" s="71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47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48" t="s">
        <v>70</v>
      </c>
      <c r="B3" s="527" t="s">
        <v>71</v>
      </c>
      <c r="C3" s="528"/>
      <c r="D3" s="528"/>
      <c r="E3" s="529"/>
      <c r="F3" s="527" t="s">
        <v>316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4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62.515999999999998</v>
      </c>
      <c r="C5" s="114">
        <v>52.689</v>
      </c>
      <c r="D5" s="114">
        <v>34.369999999999997</v>
      </c>
      <c r="E5" s="131">
        <v>0.54977925651033333</v>
      </c>
      <c r="F5" s="132">
        <v>82</v>
      </c>
      <c r="G5" s="114">
        <v>73</v>
      </c>
      <c r="H5" s="114">
        <v>57</v>
      </c>
      <c r="I5" s="133">
        <v>0.69512195121951215</v>
      </c>
      <c r="J5" s="123"/>
      <c r="K5" s="123"/>
      <c r="L5" s="7">
        <f>D5-B5</f>
        <v>-28.146000000000001</v>
      </c>
      <c r="M5" s="8">
        <f>H5-F5</f>
        <v>-25</v>
      </c>
    </row>
    <row r="6" spans="1:13" ht="14.4" hidden="1" customHeight="1" outlineLevel="1" x14ac:dyDescent="0.3">
      <c r="A6" s="119" t="s">
        <v>170</v>
      </c>
      <c r="B6" s="122">
        <v>9.9489999999999998</v>
      </c>
      <c r="C6" s="113">
        <v>9.6959999999999997</v>
      </c>
      <c r="D6" s="113">
        <v>9.0630000000000006</v>
      </c>
      <c r="E6" s="134">
        <v>0.91094582370087451</v>
      </c>
      <c r="F6" s="135">
        <v>15</v>
      </c>
      <c r="G6" s="113">
        <v>13</v>
      </c>
      <c r="H6" s="113">
        <v>15</v>
      </c>
      <c r="I6" s="136">
        <v>1</v>
      </c>
      <c r="J6" s="123"/>
      <c r="K6" s="123"/>
      <c r="L6" s="5">
        <f t="shared" ref="L6:L11" si="0">D6-B6</f>
        <v>-0.88599999999999923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171</v>
      </c>
      <c r="B7" s="122">
        <v>41.716000000000001</v>
      </c>
      <c r="C7" s="113">
        <v>25.757000000000001</v>
      </c>
      <c r="D7" s="113">
        <v>33.752000000000002</v>
      </c>
      <c r="E7" s="134">
        <v>0.80909003739572349</v>
      </c>
      <c r="F7" s="135">
        <v>51</v>
      </c>
      <c r="G7" s="113">
        <v>35</v>
      </c>
      <c r="H7" s="113">
        <v>47</v>
      </c>
      <c r="I7" s="136">
        <v>0.92156862745098034</v>
      </c>
      <c r="J7" s="123"/>
      <c r="K7" s="123"/>
      <c r="L7" s="5">
        <f t="shared" si="0"/>
        <v>-7.9639999999999986</v>
      </c>
      <c r="M7" s="6">
        <f t="shared" si="1"/>
        <v>-4</v>
      </c>
    </row>
    <row r="8" spans="1:13" ht="14.4" hidden="1" customHeight="1" outlineLevel="1" x14ac:dyDescent="0.3">
      <c r="A8" s="119" t="s">
        <v>172</v>
      </c>
      <c r="B8" s="122">
        <v>2.7690000000000001</v>
      </c>
      <c r="C8" s="113">
        <v>2.8759999999999999</v>
      </c>
      <c r="D8" s="113">
        <v>3.8919999999999999</v>
      </c>
      <c r="E8" s="134">
        <v>1.4055615745756589</v>
      </c>
      <c r="F8" s="135">
        <v>4</v>
      </c>
      <c r="G8" s="113">
        <v>4</v>
      </c>
      <c r="H8" s="113">
        <v>4</v>
      </c>
      <c r="I8" s="136">
        <v>1</v>
      </c>
      <c r="J8" s="123"/>
      <c r="K8" s="123"/>
      <c r="L8" s="5">
        <f t="shared" si="0"/>
        <v>1.1229999999999998</v>
      </c>
      <c r="M8" s="6">
        <f t="shared" si="1"/>
        <v>0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512</v>
      </c>
      <c r="F9" s="135">
        <v>0</v>
      </c>
      <c r="G9" s="113">
        <v>0</v>
      </c>
      <c r="H9" s="113">
        <v>0</v>
      </c>
      <c r="I9" s="136" t="s">
        <v>512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10.891999999999999</v>
      </c>
      <c r="C10" s="113">
        <v>19.376999999999999</v>
      </c>
      <c r="D10" s="113">
        <v>7.8019999999999996</v>
      </c>
      <c r="E10" s="134">
        <v>0.71630554535438851</v>
      </c>
      <c r="F10" s="135">
        <v>18</v>
      </c>
      <c r="G10" s="113">
        <v>25</v>
      </c>
      <c r="H10" s="113">
        <v>15</v>
      </c>
      <c r="I10" s="136">
        <v>0.83333333333333337</v>
      </c>
      <c r="J10" s="123"/>
      <c r="K10" s="123"/>
      <c r="L10" s="5">
        <f t="shared" si="0"/>
        <v>-3.09</v>
      </c>
      <c r="M10" s="6">
        <f t="shared" si="1"/>
        <v>-3</v>
      </c>
    </row>
    <row r="11" spans="1:13" ht="14.4" hidden="1" customHeight="1" outlineLevel="1" x14ac:dyDescent="0.3">
      <c r="A11" s="119" t="s">
        <v>175</v>
      </c>
      <c r="B11" s="122">
        <v>1.64</v>
      </c>
      <c r="C11" s="113">
        <v>0.28799999999999998</v>
      </c>
      <c r="D11" s="113">
        <v>2.879</v>
      </c>
      <c r="E11" s="134">
        <v>1.7554878048780489</v>
      </c>
      <c r="F11" s="135">
        <v>3</v>
      </c>
      <c r="G11" s="113">
        <v>1</v>
      </c>
      <c r="H11" s="113">
        <v>4</v>
      </c>
      <c r="I11" s="136">
        <v>1.3333333333333333</v>
      </c>
      <c r="J11" s="123"/>
      <c r="K11" s="123"/>
      <c r="L11" s="5">
        <f t="shared" si="0"/>
        <v>1.2390000000000001</v>
      </c>
      <c r="M11" s="6">
        <f t="shared" si="1"/>
        <v>1</v>
      </c>
    </row>
    <row r="12" spans="1:13" ht="14.4" hidden="1" customHeight="1" outlineLevel="1" thickBot="1" x14ac:dyDescent="0.35">
      <c r="A12" s="247" t="s">
        <v>234</v>
      </c>
      <c r="B12" s="248">
        <v>0.57399999999999995</v>
      </c>
      <c r="C12" s="249">
        <v>0</v>
      </c>
      <c r="D12" s="249">
        <v>0.28999999999999998</v>
      </c>
      <c r="E12" s="250"/>
      <c r="F12" s="251">
        <v>1</v>
      </c>
      <c r="G12" s="249">
        <v>0</v>
      </c>
      <c r="H12" s="249">
        <v>1</v>
      </c>
      <c r="I12" s="252"/>
      <c r="J12" s="123"/>
      <c r="K12" s="123"/>
      <c r="L12" s="253">
        <f>D12-B12</f>
        <v>-0.28399999999999997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130.05600000000001</v>
      </c>
      <c r="C13" s="116">
        <f>SUM(C5:C12)</f>
        <v>110.68299999999999</v>
      </c>
      <c r="D13" s="116">
        <f>SUM(D5:D12)</f>
        <v>92.048000000000002</v>
      </c>
      <c r="E13" s="137">
        <f>IF(OR(D13=0,B13=0),0,D13/B13)</f>
        <v>0.70775665867011128</v>
      </c>
      <c r="F13" s="138">
        <f>SUM(F5:F12)</f>
        <v>174</v>
      </c>
      <c r="G13" s="116">
        <f>SUM(G5:G12)</f>
        <v>151</v>
      </c>
      <c r="H13" s="116">
        <f>SUM(H5:H12)</f>
        <v>143</v>
      </c>
      <c r="I13" s="139">
        <f>IF(OR(H13=0,F13=0),0,H13/F13)</f>
        <v>0.82183908045977017</v>
      </c>
      <c r="J13" s="123"/>
      <c r="K13" s="123"/>
      <c r="L13" s="129">
        <f>D13-B13</f>
        <v>-38.00800000000001</v>
      </c>
      <c r="M13" s="140">
        <f t="shared" si="1"/>
        <v>-31</v>
      </c>
    </row>
    <row r="14" spans="1:13" ht="14.4" customHeight="1" x14ac:dyDescent="0.3">
      <c r="A14" s="141"/>
      <c r="B14" s="550"/>
      <c r="C14" s="550"/>
      <c r="D14" s="550"/>
      <c r="E14" s="550"/>
      <c r="F14" s="550"/>
      <c r="G14" s="550"/>
      <c r="H14" s="550"/>
      <c r="I14" s="550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56" t="s">
        <v>230</v>
      </c>
      <c r="B16" s="558" t="s">
        <v>71</v>
      </c>
      <c r="C16" s="559"/>
      <c r="D16" s="559"/>
      <c r="E16" s="560"/>
      <c r="F16" s="558" t="s">
        <v>316</v>
      </c>
      <c r="G16" s="559"/>
      <c r="H16" s="559"/>
      <c r="I16" s="560"/>
      <c r="J16" s="541" t="s">
        <v>180</v>
      </c>
      <c r="K16" s="542"/>
      <c r="L16" s="158"/>
      <c r="M16" s="158"/>
    </row>
    <row r="17" spans="1:13" ht="14.4" customHeight="1" thickBot="1" x14ac:dyDescent="0.35">
      <c r="A17" s="55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43" t="s">
        <v>181</v>
      </c>
      <c r="K17" s="54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62.515999999999998</v>
      </c>
      <c r="C18" s="114">
        <v>52.689</v>
      </c>
      <c r="D18" s="114">
        <v>34.369999999999997</v>
      </c>
      <c r="E18" s="131">
        <v>0.54977925651033333</v>
      </c>
      <c r="F18" s="121">
        <v>82</v>
      </c>
      <c r="G18" s="114">
        <v>73</v>
      </c>
      <c r="H18" s="114">
        <v>57</v>
      </c>
      <c r="I18" s="133">
        <v>0.69512195121951215</v>
      </c>
      <c r="J18" s="545">
        <f>0.97*0.976</f>
        <v>0.94672000000000001</v>
      </c>
      <c r="K18" s="546"/>
      <c r="L18" s="147">
        <f>D18-B18</f>
        <v>-28.146000000000001</v>
      </c>
      <c r="M18" s="148">
        <f>H18-F18</f>
        <v>-25</v>
      </c>
    </row>
    <row r="19" spans="1:13" ht="14.4" hidden="1" customHeight="1" outlineLevel="1" x14ac:dyDescent="0.3">
      <c r="A19" s="119" t="s">
        <v>170</v>
      </c>
      <c r="B19" s="122">
        <v>9.9489999999999998</v>
      </c>
      <c r="C19" s="113">
        <v>9.6959999999999997</v>
      </c>
      <c r="D19" s="113">
        <v>9.0630000000000006</v>
      </c>
      <c r="E19" s="134">
        <v>0.91094582370087451</v>
      </c>
      <c r="F19" s="122">
        <v>15</v>
      </c>
      <c r="G19" s="113">
        <v>13</v>
      </c>
      <c r="H19" s="113">
        <v>15</v>
      </c>
      <c r="I19" s="136">
        <v>1</v>
      </c>
      <c r="J19" s="545">
        <f>0.97*1.096</f>
        <v>1.0631200000000001</v>
      </c>
      <c r="K19" s="546"/>
      <c r="L19" s="149">
        <f t="shared" ref="L19:L26" si="2">D19-B19</f>
        <v>-0.88599999999999923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171</v>
      </c>
      <c r="B20" s="122">
        <v>41.716000000000001</v>
      </c>
      <c r="C20" s="113">
        <v>25.757000000000001</v>
      </c>
      <c r="D20" s="113">
        <v>33.752000000000002</v>
      </c>
      <c r="E20" s="134">
        <v>0.80909003739572349</v>
      </c>
      <c r="F20" s="122">
        <v>51</v>
      </c>
      <c r="G20" s="113">
        <v>35</v>
      </c>
      <c r="H20" s="113">
        <v>47</v>
      </c>
      <c r="I20" s="136">
        <v>0.92156862745098034</v>
      </c>
      <c r="J20" s="545">
        <f>0.97*1.047</f>
        <v>1.01559</v>
      </c>
      <c r="K20" s="546"/>
      <c r="L20" s="149">
        <f t="shared" si="2"/>
        <v>-7.9639999999999986</v>
      </c>
      <c r="M20" s="150">
        <f t="shared" si="3"/>
        <v>-4</v>
      </c>
    </row>
    <row r="21" spans="1:13" ht="14.4" hidden="1" customHeight="1" outlineLevel="1" x14ac:dyDescent="0.3">
      <c r="A21" s="119" t="s">
        <v>172</v>
      </c>
      <c r="B21" s="122">
        <v>2.7690000000000001</v>
      </c>
      <c r="C21" s="113">
        <v>2.8759999999999999</v>
      </c>
      <c r="D21" s="113">
        <v>3.8919999999999999</v>
      </c>
      <c r="E21" s="134">
        <v>1.4055615745756589</v>
      </c>
      <c r="F21" s="122">
        <v>4</v>
      </c>
      <c r="G21" s="113">
        <v>4</v>
      </c>
      <c r="H21" s="113">
        <v>4</v>
      </c>
      <c r="I21" s="136">
        <v>1</v>
      </c>
      <c r="J21" s="545">
        <f>0.97*1.091</f>
        <v>1.05827</v>
      </c>
      <c r="K21" s="546"/>
      <c r="L21" s="149">
        <f t="shared" si="2"/>
        <v>1.1229999999999998</v>
      </c>
      <c r="M21" s="150">
        <f t="shared" si="3"/>
        <v>0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512</v>
      </c>
      <c r="F22" s="122">
        <v>0</v>
      </c>
      <c r="G22" s="113">
        <v>0</v>
      </c>
      <c r="H22" s="113">
        <v>0</v>
      </c>
      <c r="I22" s="136" t="s">
        <v>512</v>
      </c>
      <c r="J22" s="545">
        <f>0.97*1</f>
        <v>0.97</v>
      </c>
      <c r="K22" s="54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10.891999999999999</v>
      </c>
      <c r="C23" s="113">
        <v>19.376999999999999</v>
      </c>
      <c r="D23" s="113">
        <v>7.8019999999999996</v>
      </c>
      <c r="E23" s="134">
        <v>0.71630554535438851</v>
      </c>
      <c r="F23" s="122">
        <v>18</v>
      </c>
      <c r="G23" s="113">
        <v>25</v>
      </c>
      <c r="H23" s="113">
        <v>15</v>
      </c>
      <c r="I23" s="136">
        <v>0.83333333333333337</v>
      </c>
      <c r="J23" s="545">
        <f>0.97*1.096</f>
        <v>1.0631200000000001</v>
      </c>
      <c r="K23" s="546"/>
      <c r="L23" s="149">
        <f t="shared" si="2"/>
        <v>-3.09</v>
      </c>
      <c r="M23" s="150">
        <f t="shared" si="3"/>
        <v>-3</v>
      </c>
    </row>
    <row r="24" spans="1:13" ht="14.4" hidden="1" customHeight="1" outlineLevel="1" x14ac:dyDescent="0.3">
      <c r="A24" s="119" t="s">
        <v>175</v>
      </c>
      <c r="B24" s="122">
        <v>1.64</v>
      </c>
      <c r="C24" s="113">
        <v>0.28799999999999998</v>
      </c>
      <c r="D24" s="113">
        <v>2.879</v>
      </c>
      <c r="E24" s="134">
        <v>1.7554878048780489</v>
      </c>
      <c r="F24" s="122">
        <v>3</v>
      </c>
      <c r="G24" s="113">
        <v>1</v>
      </c>
      <c r="H24" s="113">
        <v>4</v>
      </c>
      <c r="I24" s="136">
        <v>1.3333333333333333</v>
      </c>
      <c r="J24" s="545">
        <f>0.97*0.989</f>
        <v>0.95933000000000002</v>
      </c>
      <c r="K24" s="546"/>
      <c r="L24" s="149">
        <f t="shared" si="2"/>
        <v>1.2390000000000001</v>
      </c>
      <c r="M24" s="150">
        <f t="shared" si="3"/>
        <v>1</v>
      </c>
    </row>
    <row r="25" spans="1:13" ht="14.4" hidden="1" customHeight="1" outlineLevel="1" thickBot="1" x14ac:dyDescent="0.35">
      <c r="A25" s="247" t="s">
        <v>234</v>
      </c>
      <c r="B25" s="248">
        <v>0.57399999999999995</v>
      </c>
      <c r="C25" s="249">
        <v>0</v>
      </c>
      <c r="D25" s="249">
        <v>0.28999999999999998</v>
      </c>
      <c r="E25" s="250"/>
      <c r="F25" s="248">
        <v>1</v>
      </c>
      <c r="G25" s="249">
        <v>0</v>
      </c>
      <c r="H25" s="249">
        <v>1</v>
      </c>
      <c r="I25" s="252"/>
      <c r="J25" s="368"/>
      <c r="K25" s="369"/>
      <c r="L25" s="255">
        <f>D25-B25</f>
        <v>-0.28399999999999997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130.05600000000001</v>
      </c>
      <c r="C26" s="153">
        <f>SUM(C18:C25)</f>
        <v>110.68299999999999</v>
      </c>
      <c r="D26" s="153">
        <f>SUM(D18:D25)</f>
        <v>92.048000000000002</v>
      </c>
      <c r="E26" s="154">
        <f>IF(OR(D26=0,B26=0),0,D26/B26)</f>
        <v>0.70775665867011128</v>
      </c>
      <c r="F26" s="152">
        <f>SUM(F18:F25)</f>
        <v>174</v>
      </c>
      <c r="G26" s="153">
        <f>SUM(G18:G25)</f>
        <v>151</v>
      </c>
      <c r="H26" s="153">
        <f>SUM(H18:H25)</f>
        <v>143</v>
      </c>
      <c r="I26" s="155">
        <f>IF(OR(H26=0,F26=0),0,H26/F26)</f>
        <v>0.82183908045977017</v>
      </c>
      <c r="J26" s="123"/>
      <c r="K26" s="123"/>
      <c r="L26" s="145">
        <f t="shared" si="2"/>
        <v>-38.00800000000001</v>
      </c>
      <c r="M26" s="156">
        <f t="shared" si="3"/>
        <v>-31</v>
      </c>
    </row>
    <row r="27" spans="1:13" ht="14.4" customHeight="1" x14ac:dyDescent="0.3">
      <c r="A27" s="157"/>
      <c r="B27" s="550" t="s">
        <v>232</v>
      </c>
      <c r="C27" s="561"/>
      <c r="D27" s="561"/>
      <c r="E27" s="561"/>
      <c r="F27" s="550" t="s">
        <v>233</v>
      </c>
      <c r="G27" s="561"/>
      <c r="H27" s="561"/>
      <c r="I27" s="561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51" t="s">
        <v>231</v>
      </c>
      <c r="B29" s="553" t="s">
        <v>71</v>
      </c>
      <c r="C29" s="554"/>
      <c r="D29" s="554"/>
      <c r="E29" s="555"/>
      <c r="F29" s="554" t="s">
        <v>316</v>
      </c>
      <c r="G29" s="554"/>
      <c r="H29" s="554"/>
      <c r="I29" s="555"/>
      <c r="J29" s="158"/>
      <c r="K29" s="158"/>
      <c r="L29" s="158"/>
      <c r="M29" s="159"/>
    </row>
    <row r="30" spans="1:13" ht="14.4" customHeight="1" thickBot="1" x14ac:dyDescent="0.35">
      <c r="A30" s="55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512</v>
      </c>
      <c r="F31" s="132">
        <v>0</v>
      </c>
      <c r="G31" s="114">
        <v>0</v>
      </c>
      <c r="H31" s="114">
        <v>0</v>
      </c>
      <c r="I31" s="133" t="s">
        <v>512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512</v>
      </c>
      <c r="F32" s="135">
        <v>0</v>
      </c>
      <c r="G32" s="113">
        <v>0</v>
      </c>
      <c r="H32" s="113">
        <v>0</v>
      </c>
      <c r="I32" s="136" t="s">
        <v>512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512</v>
      </c>
      <c r="F33" s="135">
        <v>0</v>
      </c>
      <c r="G33" s="113">
        <v>0</v>
      </c>
      <c r="H33" s="113">
        <v>0</v>
      </c>
      <c r="I33" s="136" t="s">
        <v>512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512</v>
      </c>
      <c r="F34" s="135">
        <v>0</v>
      </c>
      <c r="G34" s="113">
        <v>0</v>
      </c>
      <c r="H34" s="113">
        <v>0</v>
      </c>
      <c r="I34" s="136" t="s">
        <v>512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512</v>
      </c>
      <c r="F35" s="135">
        <v>0</v>
      </c>
      <c r="G35" s="113">
        <v>0</v>
      </c>
      <c r="H35" s="113">
        <v>0</v>
      </c>
      <c r="I35" s="136" t="s">
        <v>512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512</v>
      </c>
      <c r="F36" s="135">
        <v>0</v>
      </c>
      <c r="G36" s="113">
        <v>0</v>
      </c>
      <c r="H36" s="113">
        <v>0</v>
      </c>
      <c r="I36" s="136" t="s">
        <v>512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512</v>
      </c>
      <c r="F37" s="135">
        <v>0</v>
      </c>
      <c r="G37" s="113">
        <v>0</v>
      </c>
      <c r="H37" s="113">
        <v>0</v>
      </c>
      <c r="I37" s="136" t="s">
        <v>512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319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315</v>
      </c>
    </row>
    <row r="43" spans="1:13" ht="14.4" customHeight="1" x14ac:dyDescent="0.25">
      <c r="A43" s="453" t="s">
        <v>321</v>
      </c>
    </row>
    <row r="44" spans="1:13" ht="14.4" customHeight="1" x14ac:dyDescent="0.25">
      <c r="A44" s="452" t="s">
        <v>317</v>
      </c>
    </row>
    <row r="45" spans="1:13" ht="14.4" customHeight="1" x14ac:dyDescent="0.25">
      <c r="A45" s="453" t="s">
        <v>318</v>
      </c>
    </row>
    <row r="46" spans="1:13" ht="14.4" customHeight="1" x14ac:dyDescent="0.3">
      <c r="A46" s="246" t="s">
        <v>320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322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179.7</v>
      </c>
      <c r="C33" s="206">
        <v>173</v>
      </c>
      <c r="D33" s="84">
        <f>IF(C33="","",C33-B33)</f>
        <v>-6.6999999999999886</v>
      </c>
      <c r="E33" s="85">
        <f>IF(C33="","",C33/B33)</f>
        <v>0.9627156371730663</v>
      </c>
      <c r="F33" s="86">
        <v>39.74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293.18</v>
      </c>
      <c r="C34" s="207">
        <v>336</v>
      </c>
      <c r="D34" s="87">
        <f t="shared" ref="D34:D45" si="0">IF(C34="","",C34-B34)</f>
        <v>42.819999999999993</v>
      </c>
      <c r="E34" s="88">
        <f t="shared" ref="E34:E45" si="1">IF(C34="","",C34/B34)</f>
        <v>1.1460536189371717</v>
      </c>
      <c r="F34" s="89">
        <v>96.32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516.99</v>
      </c>
      <c r="C35" s="207">
        <v>572</v>
      </c>
      <c r="D35" s="87">
        <f t="shared" si="0"/>
        <v>55.009999999999991</v>
      </c>
      <c r="E35" s="88">
        <f t="shared" si="1"/>
        <v>1.1064043791949554</v>
      </c>
      <c r="F35" s="89">
        <v>155.81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825.94</v>
      </c>
      <c r="C36" s="207">
        <v>843</v>
      </c>
      <c r="D36" s="87">
        <f t="shared" si="0"/>
        <v>17.059999999999945</v>
      </c>
      <c r="E36" s="88">
        <f t="shared" si="1"/>
        <v>1.0206552534082378</v>
      </c>
      <c r="F36" s="89">
        <v>208.61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>
        <v>979.08</v>
      </c>
      <c r="C37" s="207">
        <v>990</v>
      </c>
      <c r="D37" s="87">
        <f t="shared" si="0"/>
        <v>10.919999999999959</v>
      </c>
      <c r="E37" s="88">
        <f t="shared" si="1"/>
        <v>1.0111533276136782</v>
      </c>
      <c r="F37" s="89">
        <v>240.7</v>
      </c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1687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322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2"/>
      <c r="B4" s="803" t="s">
        <v>84</v>
      </c>
      <c r="C4" s="804" t="s">
        <v>72</v>
      </c>
      <c r="D4" s="805" t="s">
        <v>85</v>
      </c>
      <c r="E4" s="803" t="s">
        <v>84</v>
      </c>
      <c r="F4" s="804" t="s">
        <v>72</v>
      </c>
      <c r="G4" s="805" t="s">
        <v>85</v>
      </c>
      <c r="H4" s="803" t="s">
        <v>84</v>
      </c>
      <c r="I4" s="804" t="s">
        <v>72</v>
      </c>
      <c r="J4" s="805" t="s">
        <v>85</v>
      </c>
      <c r="K4" s="806"/>
      <c r="L4" s="807"/>
      <c r="M4" s="807"/>
      <c r="N4" s="807"/>
      <c r="O4" s="808"/>
      <c r="P4" s="809"/>
      <c r="Q4" s="810" t="s">
        <v>73</v>
      </c>
      <c r="R4" s="811" t="s">
        <v>72</v>
      </c>
      <c r="S4" s="812" t="s">
        <v>86</v>
      </c>
      <c r="T4" s="813" t="s">
        <v>87</v>
      </c>
      <c r="U4" s="813" t="s">
        <v>88</v>
      </c>
      <c r="V4" s="814" t="s">
        <v>2</v>
      </c>
      <c r="W4" s="815" t="s">
        <v>89</v>
      </c>
    </row>
    <row r="5" spans="1:23" ht="14.4" customHeight="1" x14ac:dyDescent="0.3">
      <c r="A5" s="840" t="s">
        <v>1670</v>
      </c>
      <c r="B5" s="816">
        <v>1</v>
      </c>
      <c r="C5" s="817">
        <v>0.66</v>
      </c>
      <c r="D5" s="818">
        <v>2</v>
      </c>
      <c r="E5" s="819"/>
      <c r="F5" s="820"/>
      <c r="G5" s="821"/>
      <c r="H5" s="822"/>
      <c r="I5" s="820"/>
      <c r="J5" s="821"/>
      <c r="K5" s="823">
        <v>0.47</v>
      </c>
      <c r="L5" s="822">
        <v>2</v>
      </c>
      <c r="M5" s="822">
        <v>18</v>
      </c>
      <c r="N5" s="824">
        <v>5.95</v>
      </c>
      <c r="O5" s="822" t="s">
        <v>1671</v>
      </c>
      <c r="P5" s="825" t="s">
        <v>1672</v>
      </c>
      <c r="Q5" s="826">
        <f>H5-B5</f>
        <v>-1</v>
      </c>
      <c r="R5" s="826">
        <f>I5-C5</f>
        <v>-0.66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7" t="str">
        <f>IF(H5=0,"",T5/S5)</f>
        <v/>
      </c>
      <c r="W5" s="828"/>
    </row>
    <row r="6" spans="1:23" ht="14.4" customHeight="1" x14ac:dyDescent="0.3">
      <c r="A6" s="841" t="s">
        <v>1673</v>
      </c>
      <c r="B6" s="798"/>
      <c r="C6" s="800"/>
      <c r="D6" s="801"/>
      <c r="E6" s="796"/>
      <c r="F6" s="782"/>
      <c r="G6" s="783"/>
      <c r="H6" s="789">
        <v>1</v>
      </c>
      <c r="I6" s="790">
        <v>0.51</v>
      </c>
      <c r="J6" s="791">
        <v>2</v>
      </c>
      <c r="K6" s="785">
        <v>0.3</v>
      </c>
      <c r="L6" s="784">
        <v>1</v>
      </c>
      <c r="M6" s="784">
        <v>12</v>
      </c>
      <c r="N6" s="786">
        <v>3.96</v>
      </c>
      <c r="O6" s="784" t="s">
        <v>1671</v>
      </c>
      <c r="P6" s="797" t="s">
        <v>1674</v>
      </c>
      <c r="Q6" s="787">
        <f t="shared" ref="Q6:R12" si="0">H6-B6</f>
        <v>1</v>
      </c>
      <c r="R6" s="787">
        <f t="shared" si="0"/>
        <v>0.51</v>
      </c>
      <c r="S6" s="798">
        <f t="shared" ref="S6:S12" si="1">IF(H6=0,"",H6*N6)</f>
        <v>3.96</v>
      </c>
      <c r="T6" s="798">
        <f t="shared" ref="T6:T12" si="2">IF(H6=0,"",H6*J6)</f>
        <v>2</v>
      </c>
      <c r="U6" s="798">
        <f t="shared" ref="U6:U12" si="3">IF(H6=0,"",T6-S6)</f>
        <v>-1.96</v>
      </c>
      <c r="V6" s="799">
        <f t="shared" ref="V6:V12" si="4">IF(H6=0,"",T6/S6)</f>
        <v>0.50505050505050508</v>
      </c>
      <c r="W6" s="788"/>
    </row>
    <row r="7" spans="1:23" ht="14.4" customHeight="1" x14ac:dyDescent="0.3">
      <c r="A7" s="841" t="s">
        <v>1675</v>
      </c>
      <c r="B7" s="779">
        <v>60</v>
      </c>
      <c r="C7" s="780">
        <v>35.43</v>
      </c>
      <c r="D7" s="781">
        <v>6.7</v>
      </c>
      <c r="E7" s="796">
        <v>9</v>
      </c>
      <c r="F7" s="782">
        <v>5.32</v>
      </c>
      <c r="G7" s="783">
        <v>8.8000000000000007</v>
      </c>
      <c r="H7" s="784">
        <v>18</v>
      </c>
      <c r="I7" s="782">
        <v>11.54</v>
      </c>
      <c r="J7" s="792">
        <v>7.1</v>
      </c>
      <c r="K7" s="785">
        <v>0.56999999999999995</v>
      </c>
      <c r="L7" s="784">
        <v>2</v>
      </c>
      <c r="M7" s="784">
        <v>20</v>
      </c>
      <c r="N7" s="786">
        <v>6.77</v>
      </c>
      <c r="O7" s="784" t="s">
        <v>1671</v>
      </c>
      <c r="P7" s="797" t="s">
        <v>1676</v>
      </c>
      <c r="Q7" s="787">
        <f t="shared" si="0"/>
        <v>-42</v>
      </c>
      <c r="R7" s="787">
        <f t="shared" si="0"/>
        <v>-23.89</v>
      </c>
      <c r="S7" s="798">
        <f t="shared" si="1"/>
        <v>121.85999999999999</v>
      </c>
      <c r="T7" s="798">
        <f t="shared" si="2"/>
        <v>127.8</v>
      </c>
      <c r="U7" s="798">
        <f t="shared" si="3"/>
        <v>5.9400000000000119</v>
      </c>
      <c r="V7" s="799">
        <f t="shared" si="4"/>
        <v>1.0487444608567209</v>
      </c>
      <c r="W7" s="788">
        <v>25</v>
      </c>
    </row>
    <row r="8" spans="1:23" ht="14.4" customHeight="1" x14ac:dyDescent="0.3">
      <c r="A8" s="842" t="s">
        <v>1677</v>
      </c>
      <c r="B8" s="829">
        <v>1</v>
      </c>
      <c r="C8" s="830">
        <v>0.77</v>
      </c>
      <c r="D8" s="793">
        <v>2</v>
      </c>
      <c r="E8" s="831"/>
      <c r="F8" s="832"/>
      <c r="G8" s="794"/>
      <c r="H8" s="833"/>
      <c r="I8" s="832"/>
      <c r="J8" s="794"/>
      <c r="K8" s="834">
        <v>0.56999999999999995</v>
      </c>
      <c r="L8" s="833">
        <v>2</v>
      </c>
      <c r="M8" s="833">
        <v>20</v>
      </c>
      <c r="N8" s="835">
        <v>6.77</v>
      </c>
      <c r="O8" s="833" t="s">
        <v>1671</v>
      </c>
      <c r="P8" s="836" t="s">
        <v>1678</v>
      </c>
      <c r="Q8" s="837">
        <f t="shared" si="0"/>
        <v>-1</v>
      </c>
      <c r="R8" s="837">
        <f t="shared" si="0"/>
        <v>-0.77</v>
      </c>
      <c r="S8" s="838" t="str">
        <f t="shared" si="1"/>
        <v/>
      </c>
      <c r="T8" s="838" t="str">
        <f t="shared" si="2"/>
        <v/>
      </c>
      <c r="U8" s="838" t="str">
        <f t="shared" si="3"/>
        <v/>
      </c>
      <c r="V8" s="839" t="str">
        <f t="shared" si="4"/>
        <v/>
      </c>
      <c r="W8" s="795"/>
    </row>
    <row r="9" spans="1:23" ht="14.4" customHeight="1" x14ac:dyDescent="0.3">
      <c r="A9" s="841" t="s">
        <v>1679</v>
      </c>
      <c r="B9" s="779">
        <v>50</v>
      </c>
      <c r="C9" s="780">
        <v>72.56</v>
      </c>
      <c r="D9" s="781">
        <v>10.199999999999999</v>
      </c>
      <c r="E9" s="796">
        <v>44</v>
      </c>
      <c r="F9" s="782">
        <v>66.8</v>
      </c>
      <c r="G9" s="783">
        <v>9.4</v>
      </c>
      <c r="H9" s="784">
        <v>38</v>
      </c>
      <c r="I9" s="782">
        <v>54.76</v>
      </c>
      <c r="J9" s="783">
        <v>9.4</v>
      </c>
      <c r="K9" s="785">
        <v>1.26</v>
      </c>
      <c r="L9" s="784">
        <v>5</v>
      </c>
      <c r="M9" s="784">
        <v>45</v>
      </c>
      <c r="N9" s="786">
        <v>14.85</v>
      </c>
      <c r="O9" s="784" t="s">
        <v>1671</v>
      </c>
      <c r="P9" s="797" t="s">
        <v>1680</v>
      </c>
      <c r="Q9" s="787">
        <f t="shared" si="0"/>
        <v>-12</v>
      </c>
      <c r="R9" s="787">
        <f t="shared" si="0"/>
        <v>-17.800000000000004</v>
      </c>
      <c r="S9" s="798">
        <f t="shared" si="1"/>
        <v>564.29999999999995</v>
      </c>
      <c r="T9" s="798">
        <f t="shared" si="2"/>
        <v>357.2</v>
      </c>
      <c r="U9" s="798">
        <f t="shared" si="3"/>
        <v>-207.09999999999997</v>
      </c>
      <c r="V9" s="799">
        <f t="shared" si="4"/>
        <v>0.632996632996633</v>
      </c>
      <c r="W9" s="788"/>
    </row>
    <row r="10" spans="1:23" ht="14.4" customHeight="1" x14ac:dyDescent="0.3">
      <c r="A10" s="842" t="s">
        <v>1681</v>
      </c>
      <c r="B10" s="829"/>
      <c r="C10" s="830"/>
      <c r="D10" s="793"/>
      <c r="E10" s="831">
        <v>4</v>
      </c>
      <c r="F10" s="832">
        <v>7.61</v>
      </c>
      <c r="G10" s="794">
        <v>9</v>
      </c>
      <c r="H10" s="833"/>
      <c r="I10" s="832"/>
      <c r="J10" s="794"/>
      <c r="K10" s="834">
        <v>1.68</v>
      </c>
      <c r="L10" s="833">
        <v>6</v>
      </c>
      <c r="M10" s="833">
        <v>57</v>
      </c>
      <c r="N10" s="835">
        <v>19.09</v>
      </c>
      <c r="O10" s="833" t="s">
        <v>1671</v>
      </c>
      <c r="P10" s="836" t="s">
        <v>1682</v>
      </c>
      <c r="Q10" s="837">
        <f t="shared" si="0"/>
        <v>0</v>
      </c>
      <c r="R10" s="837">
        <f t="shared" si="0"/>
        <v>0</v>
      </c>
      <c r="S10" s="838" t="str">
        <f t="shared" si="1"/>
        <v/>
      </c>
      <c r="T10" s="838" t="str">
        <f t="shared" si="2"/>
        <v/>
      </c>
      <c r="U10" s="838" t="str">
        <f t="shared" si="3"/>
        <v/>
      </c>
      <c r="V10" s="839" t="str">
        <f t="shared" si="4"/>
        <v/>
      </c>
      <c r="W10" s="795"/>
    </row>
    <row r="11" spans="1:23" ht="14.4" customHeight="1" x14ac:dyDescent="0.3">
      <c r="A11" s="841" t="s">
        <v>1683</v>
      </c>
      <c r="B11" s="798">
        <v>61</v>
      </c>
      <c r="C11" s="800">
        <v>20.170000000000002</v>
      </c>
      <c r="D11" s="801">
        <v>5.8</v>
      </c>
      <c r="E11" s="789">
        <v>93</v>
      </c>
      <c r="F11" s="790">
        <v>30.49</v>
      </c>
      <c r="G11" s="791">
        <v>5.4</v>
      </c>
      <c r="H11" s="784">
        <v>86</v>
      </c>
      <c r="I11" s="782">
        <v>25.23</v>
      </c>
      <c r="J11" s="792">
        <v>5.9</v>
      </c>
      <c r="K11" s="785">
        <v>0.24</v>
      </c>
      <c r="L11" s="784">
        <v>1</v>
      </c>
      <c r="M11" s="784">
        <v>10</v>
      </c>
      <c r="N11" s="786">
        <v>3.36</v>
      </c>
      <c r="O11" s="784" t="s">
        <v>1671</v>
      </c>
      <c r="P11" s="797" t="s">
        <v>1684</v>
      </c>
      <c r="Q11" s="787">
        <f t="shared" si="0"/>
        <v>25</v>
      </c>
      <c r="R11" s="787">
        <f t="shared" si="0"/>
        <v>5.0599999999999987</v>
      </c>
      <c r="S11" s="798">
        <f t="shared" si="1"/>
        <v>288.95999999999998</v>
      </c>
      <c r="T11" s="798">
        <f t="shared" si="2"/>
        <v>507.40000000000003</v>
      </c>
      <c r="U11" s="798">
        <f t="shared" si="3"/>
        <v>218.44000000000005</v>
      </c>
      <c r="V11" s="799">
        <f t="shared" si="4"/>
        <v>1.7559523809523812</v>
      </c>
      <c r="W11" s="788">
        <v>215</v>
      </c>
    </row>
    <row r="12" spans="1:23" ht="14.4" customHeight="1" thickBot="1" x14ac:dyDescent="0.35">
      <c r="A12" s="843" t="s">
        <v>1685</v>
      </c>
      <c r="B12" s="844">
        <v>1</v>
      </c>
      <c r="C12" s="845">
        <v>0.45</v>
      </c>
      <c r="D12" s="846">
        <v>6</v>
      </c>
      <c r="E12" s="847">
        <v>1</v>
      </c>
      <c r="F12" s="848">
        <v>0.46</v>
      </c>
      <c r="G12" s="849">
        <v>4</v>
      </c>
      <c r="H12" s="850"/>
      <c r="I12" s="851"/>
      <c r="J12" s="852"/>
      <c r="K12" s="853">
        <v>0.45</v>
      </c>
      <c r="L12" s="850">
        <v>2</v>
      </c>
      <c r="M12" s="850">
        <v>17</v>
      </c>
      <c r="N12" s="854">
        <v>5.61</v>
      </c>
      <c r="O12" s="850" t="s">
        <v>1671</v>
      </c>
      <c r="P12" s="855" t="s">
        <v>1686</v>
      </c>
      <c r="Q12" s="856">
        <f t="shared" si="0"/>
        <v>-1</v>
      </c>
      <c r="R12" s="856">
        <f t="shared" si="0"/>
        <v>-0.45</v>
      </c>
      <c r="S12" s="844" t="str">
        <f t="shared" si="1"/>
        <v/>
      </c>
      <c r="T12" s="844" t="str">
        <f t="shared" si="2"/>
        <v/>
      </c>
      <c r="U12" s="844" t="str">
        <f t="shared" si="3"/>
        <v/>
      </c>
      <c r="V12" s="857" t="str">
        <f t="shared" si="4"/>
        <v/>
      </c>
      <c r="W12" s="858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322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752553</v>
      </c>
      <c r="C3" s="355">
        <f t="shared" ref="C3:L3" si="0">SUBTOTAL(9,C6:C1048576)</f>
        <v>7</v>
      </c>
      <c r="D3" s="355">
        <f t="shared" si="0"/>
        <v>832401</v>
      </c>
      <c r="E3" s="355">
        <f t="shared" si="0"/>
        <v>6.1581328745862169</v>
      </c>
      <c r="F3" s="355">
        <f t="shared" si="0"/>
        <v>753882</v>
      </c>
      <c r="G3" s="358">
        <f>IF(B3&lt;&gt;0,F3/B3,"")</f>
        <v>1.0017659885748911</v>
      </c>
      <c r="H3" s="354">
        <f t="shared" si="0"/>
        <v>584755.34</v>
      </c>
      <c r="I3" s="355">
        <f t="shared" si="0"/>
        <v>2</v>
      </c>
      <c r="J3" s="355">
        <f t="shared" si="0"/>
        <v>447465.4</v>
      </c>
      <c r="K3" s="355">
        <f t="shared" si="0"/>
        <v>0.76635326074958643</v>
      </c>
      <c r="L3" s="355">
        <f t="shared" si="0"/>
        <v>387861.05</v>
      </c>
      <c r="M3" s="356">
        <f>IF(H3&lt;&gt;0,L3/H3,"")</f>
        <v>0.66328774355442399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59"/>
      <c r="B5" s="860">
        <v>2012</v>
      </c>
      <c r="C5" s="861"/>
      <c r="D5" s="861">
        <v>2013</v>
      </c>
      <c r="E5" s="861"/>
      <c r="F5" s="861">
        <v>2014</v>
      </c>
      <c r="G5" s="754" t="s">
        <v>2</v>
      </c>
      <c r="H5" s="860">
        <v>2012</v>
      </c>
      <c r="I5" s="861"/>
      <c r="J5" s="861">
        <v>2013</v>
      </c>
      <c r="K5" s="861"/>
      <c r="L5" s="861">
        <v>2014</v>
      </c>
      <c r="M5" s="754" t="s">
        <v>2</v>
      </c>
    </row>
    <row r="6" spans="1:13" ht="14.4" customHeight="1" x14ac:dyDescent="0.3">
      <c r="A6" s="656" t="s">
        <v>1585</v>
      </c>
      <c r="B6" s="771">
        <v>124</v>
      </c>
      <c r="C6" s="625">
        <v>1</v>
      </c>
      <c r="D6" s="771"/>
      <c r="E6" s="625"/>
      <c r="F6" s="771"/>
      <c r="G6" s="646"/>
      <c r="H6" s="771"/>
      <c r="I6" s="625"/>
      <c r="J6" s="771"/>
      <c r="K6" s="625"/>
      <c r="L6" s="771"/>
      <c r="M6" s="678"/>
    </row>
    <row r="7" spans="1:13" ht="14.4" customHeight="1" x14ac:dyDescent="0.3">
      <c r="A7" s="718" t="s">
        <v>1597</v>
      </c>
      <c r="B7" s="772">
        <v>584969</v>
      </c>
      <c r="C7" s="696">
        <v>1</v>
      </c>
      <c r="D7" s="772">
        <v>680760</v>
      </c>
      <c r="E7" s="696">
        <v>1.163753976706458</v>
      </c>
      <c r="F7" s="772">
        <v>597569</v>
      </c>
      <c r="G7" s="701">
        <v>1.0215396029533188</v>
      </c>
      <c r="H7" s="772">
        <v>583889.21</v>
      </c>
      <c r="I7" s="696">
        <v>1</v>
      </c>
      <c r="J7" s="772">
        <v>447465.4</v>
      </c>
      <c r="K7" s="696">
        <v>0.76635326074958643</v>
      </c>
      <c r="L7" s="772">
        <v>387861.05</v>
      </c>
      <c r="M7" s="702">
        <v>0.66427165180873959</v>
      </c>
    </row>
    <row r="8" spans="1:13" ht="14.4" customHeight="1" x14ac:dyDescent="0.3">
      <c r="A8" s="718" t="s">
        <v>1603</v>
      </c>
      <c r="B8" s="772">
        <v>10961</v>
      </c>
      <c r="C8" s="696">
        <v>1</v>
      </c>
      <c r="D8" s="772">
        <v>8620</v>
      </c>
      <c r="E8" s="696">
        <v>0.7864245962959584</v>
      </c>
      <c r="F8" s="772">
        <v>9796</v>
      </c>
      <c r="G8" s="701">
        <v>0.89371407718273876</v>
      </c>
      <c r="H8" s="772"/>
      <c r="I8" s="696"/>
      <c r="J8" s="772"/>
      <c r="K8" s="696"/>
      <c r="L8" s="772"/>
      <c r="M8" s="702"/>
    </row>
    <row r="9" spans="1:13" ht="14.4" customHeight="1" x14ac:dyDescent="0.3">
      <c r="A9" s="718" t="s">
        <v>1688</v>
      </c>
      <c r="B9" s="772">
        <v>152383</v>
      </c>
      <c r="C9" s="696">
        <v>1</v>
      </c>
      <c r="D9" s="772">
        <v>138966</v>
      </c>
      <c r="E9" s="696">
        <v>0.91195212064337883</v>
      </c>
      <c r="F9" s="772">
        <v>142482</v>
      </c>
      <c r="G9" s="701">
        <v>0.93502556059402953</v>
      </c>
      <c r="H9" s="772"/>
      <c r="I9" s="696"/>
      <c r="J9" s="772"/>
      <c r="K9" s="696"/>
      <c r="L9" s="772"/>
      <c r="M9" s="702"/>
    </row>
    <row r="10" spans="1:13" ht="14.4" customHeight="1" x14ac:dyDescent="0.3">
      <c r="A10" s="718" t="s">
        <v>1689</v>
      </c>
      <c r="B10" s="772">
        <v>95</v>
      </c>
      <c r="C10" s="696">
        <v>1</v>
      </c>
      <c r="D10" s="772"/>
      <c r="E10" s="696"/>
      <c r="F10" s="772">
        <v>1461</v>
      </c>
      <c r="G10" s="701">
        <v>15.378947368421052</v>
      </c>
      <c r="H10" s="772"/>
      <c r="I10" s="696"/>
      <c r="J10" s="772"/>
      <c r="K10" s="696"/>
      <c r="L10" s="772"/>
      <c r="M10" s="702"/>
    </row>
    <row r="11" spans="1:13" ht="14.4" customHeight="1" x14ac:dyDescent="0.3">
      <c r="A11" s="718" t="s">
        <v>1690</v>
      </c>
      <c r="B11" s="772"/>
      <c r="C11" s="696"/>
      <c r="D11" s="772"/>
      <c r="E11" s="696"/>
      <c r="F11" s="772">
        <v>2401</v>
      </c>
      <c r="G11" s="701"/>
      <c r="H11" s="772"/>
      <c r="I11" s="696"/>
      <c r="J11" s="772"/>
      <c r="K11" s="696"/>
      <c r="L11" s="772"/>
      <c r="M11" s="702"/>
    </row>
    <row r="12" spans="1:13" ht="14.4" customHeight="1" x14ac:dyDescent="0.3">
      <c r="A12" s="718" t="s">
        <v>1691</v>
      </c>
      <c r="B12" s="772">
        <v>659</v>
      </c>
      <c r="C12" s="696">
        <v>1</v>
      </c>
      <c r="D12" s="772">
        <v>1713</v>
      </c>
      <c r="E12" s="696">
        <v>2.5993930197268589</v>
      </c>
      <c r="F12" s="772"/>
      <c r="G12" s="701"/>
      <c r="H12" s="772"/>
      <c r="I12" s="696"/>
      <c r="J12" s="772"/>
      <c r="K12" s="696"/>
      <c r="L12" s="772"/>
      <c r="M12" s="702"/>
    </row>
    <row r="13" spans="1:13" ht="14.4" customHeight="1" thickBot="1" x14ac:dyDescent="0.35">
      <c r="A13" s="774" t="s">
        <v>1692</v>
      </c>
      <c r="B13" s="773">
        <v>3362</v>
      </c>
      <c r="C13" s="704">
        <v>1</v>
      </c>
      <c r="D13" s="773">
        <v>2342</v>
      </c>
      <c r="E13" s="704">
        <v>0.69660916121356331</v>
      </c>
      <c r="F13" s="773">
        <v>173</v>
      </c>
      <c r="G13" s="709">
        <v>5.145746579417014E-2</v>
      </c>
      <c r="H13" s="773">
        <v>866.13</v>
      </c>
      <c r="I13" s="704">
        <v>1</v>
      </c>
      <c r="J13" s="773"/>
      <c r="K13" s="704"/>
      <c r="L13" s="773"/>
      <c r="M13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9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1829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322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27323.260000000002</v>
      </c>
      <c r="G3" s="218">
        <f t="shared" si="0"/>
        <v>1337308.3399999999</v>
      </c>
      <c r="H3" s="219"/>
      <c r="I3" s="219"/>
      <c r="J3" s="214">
        <f t="shared" si="0"/>
        <v>22194.21</v>
      </c>
      <c r="K3" s="218">
        <f t="shared" si="0"/>
        <v>1279866.3999999999</v>
      </c>
      <c r="L3" s="219"/>
      <c r="M3" s="219"/>
      <c r="N3" s="214">
        <f t="shared" si="0"/>
        <v>19370.55</v>
      </c>
      <c r="O3" s="218">
        <f t="shared" si="0"/>
        <v>1141743.05</v>
      </c>
      <c r="P3" s="181">
        <f>IF(G3=0,"",O3/G3)</f>
        <v>0.85376200525302948</v>
      </c>
      <c r="Q3" s="216">
        <f>IF(N3=0,"",O3/N3)</f>
        <v>58.942211243356546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1614</v>
      </c>
      <c r="B6" s="625" t="s">
        <v>1693</v>
      </c>
      <c r="C6" s="625" t="s">
        <v>1488</v>
      </c>
      <c r="D6" s="625" t="s">
        <v>1694</v>
      </c>
      <c r="E6" s="625" t="s">
        <v>1695</v>
      </c>
      <c r="F6" s="628">
        <v>2</v>
      </c>
      <c r="G6" s="628">
        <v>124</v>
      </c>
      <c r="H6" s="628">
        <v>1</v>
      </c>
      <c r="I6" s="628">
        <v>62</v>
      </c>
      <c r="J6" s="628"/>
      <c r="K6" s="628"/>
      <c r="L6" s="628"/>
      <c r="M6" s="628"/>
      <c r="N6" s="628"/>
      <c r="O6" s="628"/>
      <c r="P6" s="646"/>
      <c r="Q6" s="629"/>
    </row>
    <row r="7" spans="1:17" ht="14.4" customHeight="1" x14ac:dyDescent="0.3">
      <c r="A7" s="695" t="s">
        <v>510</v>
      </c>
      <c r="B7" s="696" t="s">
        <v>1444</v>
      </c>
      <c r="C7" s="696" t="s">
        <v>1445</v>
      </c>
      <c r="D7" s="696" t="s">
        <v>1450</v>
      </c>
      <c r="E7" s="696" t="s">
        <v>788</v>
      </c>
      <c r="F7" s="711"/>
      <c r="G7" s="711"/>
      <c r="H7" s="711"/>
      <c r="I7" s="711"/>
      <c r="J7" s="711">
        <v>0.8</v>
      </c>
      <c r="K7" s="711">
        <v>868.02</v>
      </c>
      <c r="L7" s="711"/>
      <c r="M7" s="711">
        <v>1085.0249999999999</v>
      </c>
      <c r="N7" s="711"/>
      <c r="O7" s="711"/>
      <c r="P7" s="701"/>
      <c r="Q7" s="712"/>
    </row>
    <row r="8" spans="1:17" ht="14.4" customHeight="1" x14ac:dyDescent="0.3">
      <c r="A8" s="695" t="s">
        <v>510</v>
      </c>
      <c r="B8" s="696" t="s">
        <v>1444</v>
      </c>
      <c r="C8" s="696" t="s">
        <v>1445</v>
      </c>
      <c r="D8" s="696" t="s">
        <v>1451</v>
      </c>
      <c r="E8" s="696" t="s">
        <v>788</v>
      </c>
      <c r="F8" s="711">
        <v>5.7</v>
      </c>
      <c r="G8" s="711">
        <v>12342.35</v>
      </c>
      <c r="H8" s="711">
        <v>1</v>
      </c>
      <c r="I8" s="711">
        <v>2165.3245614035086</v>
      </c>
      <c r="J8" s="711">
        <v>3.7</v>
      </c>
      <c r="K8" s="711">
        <v>8050.63</v>
      </c>
      <c r="L8" s="711">
        <v>0.65227691647052621</v>
      </c>
      <c r="M8" s="711">
        <v>2175.8459459459459</v>
      </c>
      <c r="N8" s="711">
        <v>1.95</v>
      </c>
      <c r="O8" s="711">
        <v>4259.42</v>
      </c>
      <c r="P8" s="701">
        <v>0.3451060778538933</v>
      </c>
      <c r="Q8" s="712">
        <v>2184.3179487179486</v>
      </c>
    </row>
    <row r="9" spans="1:17" ht="14.4" customHeight="1" x14ac:dyDescent="0.3">
      <c r="A9" s="695" t="s">
        <v>510</v>
      </c>
      <c r="B9" s="696" t="s">
        <v>1444</v>
      </c>
      <c r="C9" s="696" t="s">
        <v>1445</v>
      </c>
      <c r="D9" s="696" t="s">
        <v>1452</v>
      </c>
      <c r="E9" s="696" t="s">
        <v>784</v>
      </c>
      <c r="F9" s="711">
        <v>0.7</v>
      </c>
      <c r="G9" s="711">
        <v>655.62</v>
      </c>
      <c r="H9" s="711">
        <v>1</v>
      </c>
      <c r="I9" s="711">
        <v>936.6</v>
      </c>
      <c r="J9" s="711">
        <v>0.30000000000000004</v>
      </c>
      <c r="K9" s="711">
        <v>283.44</v>
      </c>
      <c r="L9" s="711">
        <v>0.43232360208657455</v>
      </c>
      <c r="M9" s="711">
        <v>944.79999999999984</v>
      </c>
      <c r="N9" s="711">
        <v>0.15000000000000002</v>
      </c>
      <c r="O9" s="711">
        <v>141.72</v>
      </c>
      <c r="P9" s="701">
        <v>0.21616180104328728</v>
      </c>
      <c r="Q9" s="712">
        <v>944.79999999999984</v>
      </c>
    </row>
    <row r="10" spans="1:17" ht="14.4" customHeight="1" x14ac:dyDescent="0.3">
      <c r="A10" s="695" t="s">
        <v>510</v>
      </c>
      <c r="B10" s="696" t="s">
        <v>1444</v>
      </c>
      <c r="C10" s="696" t="s">
        <v>1445</v>
      </c>
      <c r="D10" s="696" t="s">
        <v>1455</v>
      </c>
      <c r="E10" s="696" t="s">
        <v>1440</v>
      </c>
      <c r="F10" s="711">
        <v>0.2</v>
      </c>
      <c r="G10" s="711">
        <v>196.08</v>
      </c>
      <c r="H10" s="711">
        <v>1</v>
      </c>
      <c r="I10" s="711">
        <v>980.4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510</v>
      </c>
      <c r="B11" s="696" t="s">
        <v>1444</v>
      </c>
      <c r="C11" s="696" t="s">
        <v>1456</v>
      </c>
      <c r="D11" s="696" t="s">
        <v>1458</v>
      </c>
      <c r="E11" s="696" t="s">
        <v>1440</v>
      </c>
      <c r="F11" s="711">
        <v>9150</v>
      </c>
      <c r="G11" s="711">
        <v>16821</v>
      </c>
      <c r="H11" s="711">
        <v>1</v>
      </c>
      <c r="I11" s="711">
        <v>1.838360655737705</v>
      </c>
      <c r="J11" s="711">
        <v>8290</v>
      </c>
      <c r="K11" s="711">
        <v>15803.8</v>
      </c>
      <c r="L11" s="711">
        <v>0.93952797098864516</v>
      </c>
      <c r="M11" s="711">
        <v>1.9063691194209891</v>
      </c>
      <c r="N11" s="711">
        <v>7360</v>
      </c>
      <c r="O11" s="711">
        <v>14720</v>
      </c>
      <c r="P11" s="701">
        <v>0.87509660543368406</v>
      </c>
      <c r="Q11" s="712">
        <v>2</v>
      </c>
    </row>
    <row r="12" spans="1:17" ht="14.4" customHeight="1" x14ac:dyDescent="0.3">
      <c r="A12" s="695" t="s">
        <v>510</v>
      </c>
      <c r="B12" s="696" t="s">
        <v>1444</v>
      </c>
      <c r="C12" s="696" t="s">
        <v>1456</v>
      </c>
      <c r="D12" s="696" t="s">
        <v>1462</v>
      </c>
      <c r="E12" s="696" t="s">
        <v>1440</v>
      </c>
      <c r="F12" s="711">
        <v>800</v>
      </c>
      <c r="G12" s="711">
        <v>4248</v>
      </c>
      <c r="H12" s="711">
        <v>1</v>
      </c>
      <c r="I12" s="711">
        <v>5.31</v>
      </c>
      <c r="J12" s="711"/>
      <c r="K12" s="711"/>
      <c r="L12" s="711"/>
      <c r="M12" s="711"/>
      <c r="N12" s="711"/>
      <c r="O12" s="711"/>
      <c r="P12" s="701"/>
      <c r="Q12" s="712"/>
    </row>
    <row r="13" spans="1:17" ht="14.4" customHeight="1" x14ac:dyDescent="0.3">
      <c r="A13" s="695" t="s">
        <v>510</v>
      </c>
      <c r="B13" s="696" t="s">
        <v>1444</v>
      </c>
      <c r="C13" s="696" t="s">
        <v>1456</v>
      </c>
      <c r="D13" s="696" t="s">
        <v>1467</v>
      </c>
      <c r="E13" s="696" t="s">
        <v>1440</v>
      </c>
      <c r="F13" s="711">
        <v>7326.58</v>
      </c>
      <c r="G13" s="711">
        <v>323901.84000000003</v>
      </c>
      <c r="H13" s="711">
        <v>1</v>
      </c>
      <c r="I13" s="711">
        <v>44.209145331109468</v>
      </c>
      <c r="J13" s="711">
        <v>6883.41</v>
      </c>
      <c r="K13" s="711">
        <v>238618.29</v>
      </c>
      <c r="L13" s="711">
        <v>0.73669939633563053</v>
      </c>
      <c r="M13" s="711">
        <v>34.665709292342022</v>
      </c>
      <c r="N13" s="711">
        <v>7993.45</v>
      </c>
      <c r="O13" s="711">
        <v>299942.53000000003</v>
      </c>
      <c r="P13" s="701">
        <v>0.92602910190321863</v>
      </c>
      <c r="Q13" s="712">
        <v>37.523538647267458</v>
      </c>
    </row>
    <row r="14" spans="1:17" ht="14.4" customHeight="1" x14ac:dyDescent="0.3">
      <c r="A14" s="695" t="s">
        <v>510</v>
      </c>
      <c r="B14" s="696" t="s">
        <v>1444</v>
      </c>
      <c r="C14" s="696" t="s">
        <v>1456</v>
      </c>
      <c r="D14" s="696" t="s">
        <v>1476</v>
      </c>
      <c r="E14" s="696" t="s">
        <v>1440</v>
      </c>
      <c r="F14" s="711">
        <v>6312</v>
      </c>
      <c r="G14" s="711">
        <v>198955.68</v>
      </c>
      <c r="H14" s="711">
        <v>1</v>
      </c>
      <c r="I14" s="711">
        <v>31.520228136882128</v>
      </c>
      <c r="J14" s="711">
        <v>5541</v>
      </c>
      <c r="K14" s="711">
        <v>183841.22</v>
      </c>
      <c r="L14" s="711">
        <v>0.92403102037599538</v>
      </c>
      <c r="M14" s="711">
        <v>33.178346868796247</v>
      </c>
      <c r="N14" s="711">
        <v>1697</v>
      </c>
      <c r="O14" s="711">
        <v>56510.1</v>
      </c>
      <c r="P14" s="701">
        <v>0.28403360989744048</v>
      </c>
      <c r="Q14" s="712">
        <v>33.299999999999997</v>
      </c>
    </row>
    <row r="15" spans="1:17" ht="14.4" customHeight="1" x14ac:dyDescent="0.3">
      <c r="A15" s="695" t="s">
        <v>510</v>
      </c>
      <c r="B15" s="696" t="s">
        <v>1444</v>
      </c>
      <c r="C15" s="696" t="s">
        <v>1456</v>
      </c>
      <c r="D15" s="696" t="s">
        <v>1480</v>
      </c>
      <c r="E15" s="696" t="s">
        <v>1440</v>
      </c>
      <c r="F15" s="711">
        <v>2000</v>
      </c>
      <c r="G15" s="711">
        <v>25000</v>
      </c>
      <c r="H15" s="711">
        <v>1</v>
      </c>
      <c r="I15" s="711">
        <v>12.5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510</v>
      </c>
      <c r="B16" s="696" t="s">
        <v>1444</v>
      </c>
      <c r="C16" s="696" t="s">
        <v>1456</v>
      </c>
      <c r="D16" s="696" t="s">
        <v>1481</v>
      </c>
      <c r="E16" s="696" t="s">
        <v>1440</v>
      </c>
      <c r="F16" s="711"/>
      <c r="G16" s="711"/>
      <c r="H16" s="711"/>
      <c r="I16" s="711"/>
      <c r="J16" s="711"/>
      <c r="K16" s="711"/>
      <c r="L16" s="711"/>
      <c r="M16" s="711"/>
      <c r="N16" s="711">
        <v>700</v>
      </c>
      <c r="O16" s="711">
        <v>8750</v>
      </c>
      <c r="P16" s="701"/>
      <c r="Q16" s="712">
        <v>12.5</v>
      </c>
    </row>
    <row r="17" spans="1:17" ht="14.4" customHeight="1" x14ac:dyDescent="0.3">
      <c r="A17" s="695" t="s">
        <v>510</v>
      </c>
      <c r="B17" s="696" t="s">
        <v>1444</v>
      </c>
      <c r="C17" s="696" t="s">
        <v>1485</v>
      </c>
      <c r="D17" s="696" t="s">
        <v>1486</v>
      </c>
      <c r="E17" s="696" t="s">
        <v>1487</v>
      </c>
      <c r="F17" s="711">
        <v>2</v>
      </c>
      <c r="G17" s="711">
        <v>1768.64</v>
      </c>
      <c r="H17" s="711">
        <v>1</v>
      </c>
      <c r="I17" s="711">
        <v>884.32</v>
      </c>
      <c r="J17" s="711"/>
      <c r="K17" s="711"/>
      <c r="L17" s="711"/>
      <c r="M17" s="711"/>
      <c r="N17" s="711">
        <v>4</v>
      </c>
      <c r="O17" s="711">
        <v>3537.28</v>
      </c>
      <c r="P17" s="701">
        <v>2</v>
      </c>
      <c r="Q17" s="712">
        <v>884.32</v>
      </c>
    </row>
    <row r="18" spans="1:17" ht="14.4" customHeight="1" x14ac:dyDescent="0.3">
      <c r="A18" s="695" t="s">
        <v>510</v>
      </c>
      <c r="B18" s="696" t="s">
        <v>1444</v>
      </c>
      <c r="C18" s="696" t="s">
        <v>1488</v>
      </c>
      <c r="D18" s="696" t="s">
        <v>1502</v>
      </c>
      <c r="E18" s="696" t="s">
        <v>1503</v>
      </c>
      <c r="F18" s="711">
        <v>1</v>
      </c>
      <c r="G18" s="711">
        <v>1961</v>
      </c>
      <c r="H18" s="711">
        <v>1</v>
      </c>
      <c r="I18" s="711">
        <v>1961</v>
      </c>
      <c r="J18" s="711"/>
      <c r="K18" s="711"/>
      <c r="L18" s="711"/>
      <c r="M18" s="711"/>
      <c r="N18" s="711"/>
      <c r="O18" s="711"/>
      <c r="P18" s="701"/>
      <c r="Q18" s="712"/>
    </row>
    <row r="19" spans="1:17" ht="14.4" customHeight="1" x14ac:dyDescent="0.3">
      <c r="A19" s="695" t="s">
        <v>510</v>
      </c>
      <c r="B19" s="696" t="s">
        <v>1444</v>
      </c>
      <c r="C19" s="696" t="s">
        <v>1488</v>
      </c>
      <c r="D19" s="696" t="s">
        <v>1526</v>
      </c>
      <c r="E19" s="696" t="s">
        <v>1527</v>
      </c>
      <c r="F19" s="711">
        <v>25</v>
      </c>
      <c r="G19" s="711">
        <v>43775</v>
      </c>
      <c r="H19" s="711">
        <v>1</v>
      </c>
      <c r="I19" s="711">
        <v>1751</v>
      </c>
      <c r="J19" s="711">
        <v>31</v>
      </c>
      <c r="K19" s="711">
        <v>54374</v>
      </c>
      <c r="L19" s="711">
        <v>1.2421245002855512</v>
      </c>
      <c r="M19" s="711">
        <v>1754</v>
      </c>
      <c r="N19" s="711">
        <v>31</v>
      </c>
      <c r="O19" s="711">
        <v>54464</v>
      </c>
      <c r="P19" s="701">
        <v>1.2441804683038264</v>
      </c>
      <c r="Q19" s="712">
        <v>1756.9032258064517</v>
      </c>
    </row>
    <row r="20" spans="1:17" ht="14.4" customHeight="1" x14ac:dyDescent="0.3">
      <c r="A20" s="695" t="s">
        <v>510</v>
      </c>
      <c r="B20" s="696" t="s">
        <v>1444</v>
      </c>
      <c r="C20" s="696" t="s">
        <v>1488</v>
      </c>
      <c r="D20" s="696" t="s">
        <v>1534</v>
      </c>
      <c r="E20" s="696" t="s">
        <v>1535</v>
      </c>
      <c r="F20" s="711"/>
      <c r="G20" s="711"/>
      <c r="H20" s="711"/>
      <c r="I20" s="711"/>
      <c r="J20" s="711">
        <v>12</v>
      </c>
      <c r="K20" s="711">
        <v>171936</v>
      </c>
      <c r="L20" s="711"/>
      <c r="M20" s="711">
        <v>14328</v>
      </c>
      <c r="N20" s="711">
        <v>4</v>
      </c>
      <c r="O20" s="711">
        <v>57320</v>
      </c>
      <c r="P20" s="701"/>
      <c r="Q20" s="712">
        <v>14330</v>
      </c>
    </row>
    <row r="21" spans="1:17" ht="14.4" customHeight="1" x14ac:dyDescent="0.3">
      <c r="A21" s="695" t="s">
        <v>510</v>
      </c>
      <c r="B21" s="696" t="s">
        <v>1444</v>
      </c>
      <c r="C21" s="696" t="s">
        <v>1488</v>
      </c>
      <c r="D21" s="696" t="s">
        <v>1547</v>
      </c>
      <c r="E21" s="696" t="s">
        <v>1548</v>
      </c>
      <c r="F21" s="711">
        <v>146</v>
      </c>
      <c r="G21" s="711">
        <v>283678</v>
      </c>
      <c r="H21" s="711">
        <v>1</v>
      </c>
      <c r="I21" s="711">
        <v>1943</v>
      </c>
      <c r="J21" s="711">
        <v>125</v>
      </c>
      <c r="K21" s="711">
        <v>243625</v>
      </c>
      <c r="L21" s="711">
        <v>0.85880822622832931</v>
      </c>
      <c r="M21" s="711">
        <v>1949</v>
      </c>
      <c r="N21" s="711">
        <v>141</v>
      </c>
      <c r="O21" s="711">
        <v>275513</v>
      </c>
      <c r="P21" s="701">
        <v>0.97121736616868426</v>
      </c>
      <c r="Q21" s="712">
        <v>1953.9929078014184</v>
      </c>
    </row>
    <row r="22" spans="1:17" ht="14.4" customHeight="1" x14ac:dyDescent="0.3">
      <c r="A22" s="695" t="s">
        <v>510</v>
      </c>
      <c r="B22" s="696" t="s">
        <v>1444</v>
      </c>
      <c r="C22" s="696" t="s">
        <v>1488</v>
      </c>
      <c r="D22" s="696" t="s">
        <v>1549</v>
      </c>
      <c r="E22" s="696" t="s">
        <v>1550</v>
      </c>
      <c r="F22" s="711">
        <v>100</v>
      </c>
      <c r="G22" s="711">
        <v>41700</v>
      </c>
      <c r="H22" s="711">
        <v>1</v>
      </c>
      <c r="I22" s="711">
        <v>417</v>
      </c>
      <c r="J22" s="711">
        <v>83</v>
      </c>
      <c r="K22" s="711">
        <v>34694</v>
      </c>
      <c r="L22" s="711">
        <v>0.8319904076738609</v>
      </c>
      <c r="M22" s="711">
        <v>418</v>
      </c>
      <c r="N22" s="711">
        <v>80</v>
      </c>
      <c r="O22" s="711">
        <v>33518</v>
      </c>
      <c r="P22" s="701">
        <v>0.80378896882494</v>
      </c>
      <c r="Q22" s="712">
        <v>418.97500000000002</v>
      </c>
    </row>
    <row r="23" spans="1:17" ht="14.4" customHeight="1" x14ac:dyDescent="0.3">
      <c r="A23" s="695" t="s">
        <v>510</v>
      </c>
      <c r="B23" s="696" t="s">
        <v>1444</v>
      </c>
      <c r="C23" s="696" t="s">
        <v>1488</v>
      </c>
      <c r="D23" s="696" t="s">
        <v>1557</v>
      </c>
      <c r="E23" s="696" t="s">
        <v>1558</v>
      </c>
      <c r="F23" s="711">
        <v>2</v>
      </c>
      <c r="G23" s="711">
        <v>5058</v>
      </c>
      <c r="H23" s="711">
        <v>1</v>
      </c>
      <c r="I23" s="711">
        <v>2529</v>
      </c>
      <c r="J23" s="711"/>
      <c r="K23" s="711"/>
      <c r="L23" s="711"/>
      <c r="M23" s="711"/>
      <c r="N23" s="711">
        <v>1</v>
      </c>
      <c r="O23" s="711">
        <v>2535</v>
      </c>
      <c r="P23" s="701">
        <v>0.50118623962040332</v>
      </c>
      <c r="Q23" s="712">
        <v>2535</v>
      </c>
    </row>
    <row r="24" spans="1:17" ht="14.4" customHeight="1" x14ac:dyDescent="0.3">
      <c r="A24" s="695" t="s">
        <v>510</v>
      </c>
      <c r="B24" s="696" t="s">
        <v>1444</v>
      </c>
      <c r="C24" s="696" t="s">
        <v>1488</v>
      </c>
      <c r="D24" s="696" t="s">
        <v>1563</v>
      </c>
      <c r="E24" s="696" t="s">
        <v>1564</v>
      </c>
      <c r="F24" s="711">
        <v>3</v>
      </c>
      <c r="G24" s="711">
        <v>2913</v>
      </c>
      <c r="H24" s="711">
        <v>1</v>
      </c>
      <c r="I24" s="711">
        <v>971</v>
      </c>
      <c r="J24" s="711">
        <v>6</v>
      </c>
      <c r="K24" s="711">
        <v>5892</v>
      </c>
      <c r="L24" s="711">
        <v>2.0226570545829041</v>
      </c>
      <c r="M24" s="711">
        <v>982</v>
      </c>
      <c r="N24" s="711">
        <v>7</v>
      </c>
      <c r="O24" s="711">
        <v>6912</v>
      </c>
      <c r="P24" s="701">
        <v>2.372811534500515</v>
      </c>
      <c r="Q24" s="712">
        <v>987.42857142857144</v>
      </c>
    </row>
    <row r="25" spans="1:17" ht="14.4" customHeight="1" x14ac:dyDescent="0.3">
      <c r="A25" s="695" t="s">
        <v>510</v>
      </c>
      <c r="B25" s="696" t="s">
        <v>1629</v>
      </c>
      <c r="C25" s="696" t="s">
        <v>1488</v>
      </c>
      <c r="D25" s="696" t="s">
        <v>1637</v>
      </c>
      <c r="E25" s="696" t="s">
        <v>1638</v>
      </c>
      <c r="F25" s="711">
        <v>33</v>
      </c>
      <c r="G25" s="711">
        <v>21087</v>
      </c>
      <c r="H25" s="711">
        <v>1</v>
      </c>
      <c r="I25" s="711">
        <v>639</v>
      </c>
      <c r="J25" s="711">
        <v>27</v>
      </c>
      <c r="K25" s="711">
        <v>17334</v>
      </c>
      <c r="L25" s="711">
        <v>0.82202304737516008</v>
      </c>
      <c r="M25" s="711">
        <v>642</v>
      </c>
      <c r="N25" s="711">
        <v>29</v>
      </c>
      <c r="O25" s="711">
        <v>18690</v>
      </c>
      <c r="P25" s="701">
        <v>0.88632806942666098</v>
      </c>
      <c r="Q25" s="712">
        <v>644.48275862068965</v>
      </c>
    </row>
    <row r="26" spans="1:17" ht="14.4" customHeight="1" x14ac:dyDescent="0.3">
      <c r="A26" s="695" t="s">
        <v>510</v>
      </c>
      <c r="B26" s="696" t="s">
        <v>1629</v>
      </c>
      <c r="C26" s="696" t="s">
        <v>1488</v>
      </c>
      <c r="D26" s="696" t="s">
        <v>1559</v>
      </c>
      <c r="E26" s="696" t="s">
        <v>1560</v>
      </c>
      <c r="F26" s="711">
        <v>182</v>
      </c>
      <c r="G26" s="711">
        <v>59332</v>
      </c>
      <c r="H26" s="711">
        <v>1</v>
      </c>
      <c r="I26" s="711">
        <v>326</v>
      </c>
      <c r="J26" s="711">
        <v>161</v>
      </c>
      <c r="K26" s="711">
        <v>52647</v>
      </c>
      <c r="L26" s="711">
        <v>0.88732892873997171</v>
      </c>
      <c r="M26" s="711">
        <v>327</v>
      </c>
      <c r="N26" s="711">
        <v>146</v>
      </c>
      <c r="O26" s="711">
        <v>47931</v>
      </c>
      <c r="P26" s="701">
        <v>0.80784399649430327</v>
      </c>
      <c r="Q26" s="712">
        <v>328.29452054794518</v>
      </c>
    </row>
    <row r="27" spans="1:17" ht="14.4" customHeight="1" x14ac:dyDescent="0.3">
      <c r="A27" s="695" t="s">
        <v>510</v>
      </c>
      <c r="B27" s="696" t="s">
        <v>1629</v>
      </c>
      <c r="C27" s="696" t="s">
        <v>1488</v>
      </c>
      <c r="D27" s="696" t="s">
        <v>1649</v>
      </c>
      <c r="E27" s="696" t="s">
        <v>1650</v>
      </c>
      <c r="F27" s="711">
        <v>17</v>
      </c>
      <c r="G27" s="711">
        <v>5474</v>
      </c>
      <c r="H27" s="711">
        <v>1</v>
      </c>
      <c r="I27" s="711">
        <v>322</v>
      </c>
      <c r="J27" s="711">
        <v>11</v>
      </c>
      <c r="K27" s="711">
        <v>3553</v>
      </c>
      <c r="L27" s="711">
        <v>0.64906832298136641</v>
      </c>
      <c r="M27" s="711">
        <v>323</v>
      </c>
      <c r="N27" s="711">
        <v>9</v>
      </c>
      <c r="O27" s="711">
        <v>2916</v>
      </c>
      <c r="P27" s="701">
        <v>0.53270003653635367</v>
      </c>
      <c r="Q27" s="712">
        <v>324</v>
      </c>
    </row>
    <row r="28" spans="1:17" ht="14.4" customHeight="1" x14ac:dyDescent="0.3">
      <c r="A28" s="695" t="s">
        <v>510</v>
      </c>
      <c r="B28" s="696" t="s">
        <v>1629</v>
      </c>
      <c r="C28" s="696" t="s">
        <v>1488</v>
      </c>
      <c r="D28" s="696" t="s">
        <v>1651</v>
      </c>
      <c r="E28" s="696" t="s">
        <v>1652</v>
      </c>
      <c r="F28" s="711">
        <v>166</v>
      </c>
      <c r="G28" s="711">
        <v>106572</v>
      </c>
      <c r="H28" s="711">
        <v>1</v>
      </c>
      <c r="I28" s="711">
        <v>642</v>
      </c>
      <c r="J28" s="711">
        <v>135</v>
      </c>
      <c r="K28" s="711">
        <v>87075</v>
      </c>
      <c r="L28" s="711">
        <v>0.8170532597680441</v>
      </c>
      <c r="M28" s="711">
        <v>645</v>
      </c>
      <c r="N28" s="711">
        <v>142</v>
      </c>
      <c r="O28" s="711">
        <v>91944</v>
      </c>
      <c r="P28" s="701">
        <v>0.86274068235559054</v>
      </c>
      <c r="Q28" s="712">
        <v>647.49295774647885</v>
      </c>
    </row>
    <row r="29" spans="1:17" ht="14.4" customHeight="1" x14ac:dyDescent="0.3">
      <c r="A29" s="695" t="s">
        <v>510</v>
      </c>
      <c r="B29" s="696" t="s">
        <v>1629</v>
      </c>
      <c r="C29" s="696" t="s">
        <v>1488</v>
      </c>
      <c r="D29" s="696" t="s">
        <v>1653</v>
      </c>
      <c r="E29" s="696" t="s">
        <v>1654</v>
      </c>
      <c r="F29" s="711">
        <v>21</v>
      </c>
      <c r="G29" s="711">
        <v>13419</v>
      </c>
      <c r="H29" s="711">
        <v>1</v>
      </c>
      <c r="I29" s="711">
        <v>639</v>
      </c>
      <c r="J29" s="711">
        <v>15</v>
      </c>
      <c r="K29" s="711">
        <v>9630</v>
      </c>
      <c r="L29" s="711">
        <v>0.7176391683433937</v>
      </c>
      <c r="M29" s="711">
        <v>642</v>
      </c>
      <c r="N29" s="711">
        <v>9</v>
      </c>
      <c r="O29" s="711">
        <v>5826</v>
      </c>
      <c r="P29" s="701">
        <v>0.43416051866756095</v>
      </c>
      <c r="Q29" s="712">
        <v>647.33333333333337</v>
      </c>
    </row>
    <row r="30" spans="1:17" ht="14.4" customHeight="1" x14ac:dyDescent="0.3">
      <c r="A30" s="695" t="s">
        <v>1660</v>
      </c>
      <c r="B30" s="696" t="s">
        <v>1696</v>
      </c>
      <c r="C30" s="696" t="s">
        <v>1488</v>
      </c>
      <c r="D30" s="696" t="s">
        <v>1697</v>
      </c>
      <c r="E30" s="696" t="s">
        <v>1698</v>
      </c>
      <c r="F30" s="711">
        <v>156</v>
      </c>
      <c r="G30" s="711">
        <v>9984</v>
      </c>
      <c r="H30" s="711">
        <v>1</v>
      </c>
      <c r="I30" s="711">
        <v>64</v>
      </c>
      <c r="J30" s="711">
        <v>129</v>
      </c>
      <c r="K30" s="711">
        <v>8385</v>
      </c>
      <c r="L30" s="711">
        <v>0.83984375</v>
      </c>
      <c r="M30" s="711">
        <v>65</v>
      </c>
      <c r="N30" s="711">
        <v>145</v>
      </c>
      <c r="O30" s="711">
        <v>9425</v>
      </c>
      <c r="P30" s="701">
        <v>0.94401041666666663</v>
      </c>
      <c r="Q30" s="712">
        <v>65</v>
      </c>
    </row>
    <row r="31" spans="1:17" ht="14.4" customHeight="1" x14ac:dyDescent="0.3">
      <c r="A31" s="695" t="s">
        <v>1660</v>
      </c>
      <c r="B31" s="696" t="s">
        <v>1696</v>
      </c>
      <c r="C31" s="696" t="s">
        <v>1488</v>
      </c>
      <c r="D31" s="696" t="s">
        <v>1699</v>
      </c>
      <c r="E31" s="696" t="s">
        <v>1700</v>
      </c>
      <c r="F31" s="711">
        <v>2</v>
      </c>
      <c r="G31" s="711">
        <v>154</v>
      </c>
      <c r="H31" s="711">
        <v>1</v>
      </c>
      <c r="I31" s="711">
        <v>77</v>
      </c>
      <c r="J31" s="711">
        <v>1</v>
      </c>
      <c r="K31" s="711">
        <v>77</v>
      </c>
      <c r="L31" s="711">
        <v>0.5</v>
      </c>
      <c r="M31" s="711">
        <v>77</v>
      </c>
      <c r="N31" s="711"/>
      <c r="O31" s="711"/>
      <c r="P31" s="701"/>
      <c r="Q31" s="712"/>
    </row>
    <row r="32" spans="1:17" ht="14.4" customHeight="1" x14ac:dyDescent="0.3">
      <c r="A32" s="695" t="s">
        <v>1660</v>
      </c>
      <c r="B32" s="696" t="s">
        <v>1696</v>
      </c>
      <c r="C32" s="696" t="s">
        <v>1488</v>
      </c>
      <c r="D32" s="696" t="s">
        <v>1701</v>
      </c>
      <c r="E32" s="696" t="s">
        <v>1702</v>
      </c>
      <c r="F32" s="711">
        <v>9</v>
      </c>
      <c r="G32" s="711">
        <v>198</v>
      </c>
      <c r="H32" s="711">
        <v>1</v>
      </c>
      <c r="I32" s="711">
        <v>22</v>
      </c>
      <c r="J32" s="711">
        <v>2</v>
      </c>
      <c r="K32" s="711">
        <v>44</v>
      </c>
      <c r="L32" s="711">
        <v>0.22222222222222221</v>
      </c>
      <c r="M32" s="711">
        <v>22</v>
      </c>
      <c r="N32" s="711">
        <v>8</v>
      </c>
      <c r="O32" s="711">
        <v>179</v>
      </c>
      <c r="P32" s="701">
        <v>0.90404040404040409</v>
      </c>
      <c r="Q32" s="712">
        <v>22.375</v>
      </c>
    </row>
    <row r="33" spans="1:17" ht="14.4" customHeight="1" x14ac:dyDescent="0.3">
      <c r="A33" s="695" t="s">
        <v>1660</v>
      </c>
      <c r="B33" s="696" t="s">
        <v>1696</v>
      </c>
      <c r="C33" s="696" t="s">
        <v>1488</v>
      </c>
      <c r="D33" s="696" t="s">
        <v>1703</v>
      </c>
      <c r="E33" s="696" t="s">
        <v>1704</v>
      </c>
      <c r="F33" s="711">
        <v>2</v>
      </c>
      <c r="G33" s="711">
        <v>418</v>
      </c>
      <c r="H33" s="711">
        <v>1</v>
      </c>
      <c r="I33" s="711">
        <v>209</v>
      </c>
      <c r="J33" s="711"/>
      <c r="K33" s="711"/>
      <c r="L33" s="711"/>
      <c r="M33" s="711"/>
      <c r="N33" s="711"/>
      <c r="O33" s="711"/>
      <c r="P33" s="701"/>
      <c r="Q33" s="712"/>
    </row>
    <row r="34" spans="1:17" ht="14.4" customHeight="1" x14ac:dyDescent="0.3">
      <c r="A34" s="695" t="s">
        <v>1660</v>
      </c>
      <c r="B34" s="696" t="s">
        <v>1696</v>
      </c>
      <c r="C34" s="696" t="s">
        <v>1488</v>
      </c>
      <c r="D34" s="696" t="s">
        <v>1705</v>
      </c>
      <c r="E34" s="696" t="s">
        <v>1706</v>
      </c>
      <c r="F34" s="711"/>
      <c r="G34" s="711"/>
      <c r="H34" s="711"/>
      <c r="I34" s="711"/>
      <c r="J34" s="711">
        <v>1</v>
      </c>
      <c r="K34" s="711">
        <v>66</v>
      </c>
      <c r="L34" s="711"/>
      <c r="M34" s="711">
        <v>66</v>
      </c>
      <c r="N34" s="711"/>
      <c r="O34" s="711"/>
      <c r="P34" s="701"/>
      <c r="Q34" s="712"/>
    </row>
    <row r="35" spans="1:17" ht="14.4" customHeight="1" x14ac:dyDescent="0.3">
      <c r="A35" s="695" t="s">
        <v>1660</v>
      </c>
      <c r="B35" s="696" t="s">
        <v>1696</v>
      </c>
      <c r="C35" s="696" t="s">
        <v>1488</v>
      </c>
      <c r="D35" s="696" t="s">
        <v>1707</v>
      </c>
      <c r="E35" s="696" t="s">
        <v>1708</v>
      </c>
      <c r="F35" s="711">
        <v>9</v>
      </c>
      <c r="G35" s="711">
        <v>207</v>
      </c>
      <c r="H35" s="711">
        <v>1</v>
      </c>
      <c r="I35" s="711">
        <v>23</v>
      </c>
      <c r="J35" s="711">
        <v>2</v>
      </c>
      <c r="K35" s="711">
        <v>48</v>
      </c>
      <c r="L35" s="711">
        <v>0.2318840579710145</v>
      </c>
      <c r="M35" s="711">
        <v>24</v>
      </c>
      <c r="N35" s="711">
        <v>8</v>
      </c>
      <c r="O35" s="711">
        <v>192</v>
      </c>
      <c r="P35" s="701">
        <v>0.92753623188405798</v>
      </c>
      <c r="Q35" s="712">
        <v>24</v>
      </c>
    </row>
    <row r="36" spans="1:17" ht="14.4" customHeight="1" x14ac:dyDescent="0.3">
      <c r="A36" s="695" t="s">
        <v>1709</v>
      </c>
      <c r="B36" s="696" t="s">
        <v>1710</v>
      </c>
      <c r="C36" s="696" t="s">
        <v>1488</v>
      </c>
      <c r="D36" s="696" t="s">
        <v>1711</v>
      </c>
      <c r="E36" s="696" t="s">
        <v>1712</v>
      </c>
      <c r="F36" s="711">
        <v>1</v>
      </c>
      <c r="G36" s="711">
        <v>27</v>
      </c>
      <c r="H36" s="711">
        <v>1</v>
      </c>
      <c r="I36" s="711">
        <v>27</v>
      </c>
      <c r="J36" s="711"/>
      <c r="K36" s="711"/>
      <c r="L36" s="711"/>
      <c r="M36" s="711"/>
      <c r="N36" s="711"/>
      <c r="O36" s="711"/>
      <c r="P36" s="701"/>
      <c r="Q36" s="712"/>
    </row>
    <row r="37" spans="1:17" ht="14.4" customHeight="1" x14ac:dyDescent="0.3">
      <c r="A37" s="695" t="s">
        <v>1709</v>
      </c>
      <c r="B37" s="696" t="s">
        <v>1710</v>
      </c>
      <c r="C37" s="696" t="s">
        <v>1488</v>
      </c>
      <c r="D37" s="696" t="s">
        <v>1713</v>
      </c>
      <c r="E37" s="696" t="s">
        <v>1714</v>
      </c>
      <c r="F37" s="711">
        <v>1</v>
      </c>
      <c r="G37" s="711">
        <v>24</v>
      </c>
      <c r="H37" s="711">
        <v>1</v>
      </c>
      <c r="I37" s="711">
        <v>24</v>
      </c>
      <c r="J37" s="711"/>
      <c r="K37" s="711"/>
      <c r="L37" s="711"/>
      <c r="M37" s="711"/>
      <c r="N37" s="711"/>
      <c r="O37" s="711"/>
      <c r="P37" s="701"/>
      <c r="Q37" s="712"/>
    </row>
    <row r="38" spans="1:17" ht="14.4" customHeight="1" x14ac:dyDescent="0.3">
      <c r="A38" s="695" t="s">
        <v>1709</v>
      </c>
      <c r="B38" s="696" t="s">
        <v>1710</v>
      </c>
      <c r="C38" s="696" t="s">
        <v>1488</v>
      </c>
      <c r="D38" s="696" t="s">
        <v>1715</v>
      </c>
      <c r="E38" s="696" t="s">
        <v>1716</v>
      </c>
      <c r="F38" s="711">
        <v>1</v>
      </c>
      <c r="G38" s="711">
        <v>27</v>
      </c>
      <c r="H38" s="711">
        <v>1</v>
      </c>
      <c r="I38" s="711">
        <v>27</v>
      </c>
      <c r="J38" s="711"/>
      <c r="K38" s="711"/>
      <c r="L38" s="711"/>
      <c r="M38" s="711"/>
      <c r="N38" s="711"/>
      <c r="O38" s="711"/>
      <c r="P38" s="701"/>
      <c r="Q38" s="712"/>
    </row>
    <row r="39" spans="1:17" ht="14.4" customHeight="1" x14ac:dyDescent="0.3">
      <c r="A39" s="695" t="s">
        <v>1709</v>
      </c>
      <c r="B39" s="696" t="s">
        <v>1710</v>
      </c>
      <c r="C39" s="696" t="s">
        <v>1488</v>
      </c>
      <c r="D39" s="696" t="s">
        <v>1717</v>
      </c>
      <c r="E39" s="696" t="s">
        <v>1718</v>
      </c>
      <c r="F39" s="711">
        <v>1</v>
      </c>
      <c r="G39" s="711">
        <v>22</v>
      </c>
      <c r="H39" s="711">
        <v>1</v>
      </c>
      <c r="I39" s="711">
        <v>22</v>
      </c>
      <c r="J39" s="711"/>
      <c r="K39" s="711"/>
      <c r="L39" s="711"/>
      <c r="M39" s="711"/>
      <c r="N39" s="711"/>
      <c r="O39" s="711"/>
      <c r="P39" s="701"/>
      <c r="Q39" s="712"/>
    </row>
    <row r="40" spans="1:17" ht="14.4" customHeight="1" x14ac:dyDescent="0.3">
      <c r="A40" s="695" t="s">
        <v>1709</v>
      </c>
      <c r="B40" s="696" t="s">
        <v>1710</v>
      </c>
      <c r="C40" s="696" t="s">
        <v>1488</v>
      </c>
      <c r="D40" s="696" t="s">
        <v>1719</v>
      </c>
      <c r="E40" s="696" t="s">
        <v>1720</v>
      </c>
      <c r="F40" s="711"/>
      <c r="G40" s="711"/>
      <c r="H40" s="711"/>
      <c r="I40" s="711"/>
      <c r="J40" s="711">
        <v>4</v>
      </c>
      <c r="K40" s="711">
        <v>3948</v>
      </c>
      <c r="L40" s="711"/>
      <c r="M40" s="711">
        <v>987</v>
      </c>
      <c r="N40" s="711"/>
      <c r="O40" s="711"/>
      <c r="P40" s="701"/>
      <c r="Q40" s="712"/>
    </row>
    <row r="41" spans="1:17" ht="14.4" customHeight="1" x14ac:dyDescent="0.3">
      <c r="A41" s="695" t="s">
        <v>1709</v>
      </c>
      <c r="B41" s="696" t="s">
        <v>1710</v>
      </c>
      <c r="C41" s="696" t="s">
        <v>1488</v>
      </c>
      <c r="D41" s="696" t="s">
        <v>1721</v>
      </c>
      <c r="E41" s="696" t="s">
        <v>1722</v>
      </c>
      <c r="F41" s="711">
        <v>10</v>
      </c>
      <c r="G41" s="711">
        <v>170</v>
      </c>
      <c r="H41" s="711">
        <v>1</v>
      </c>
      <c r="I41" s="711">
        <v>17</v>
      </c>
      <c r="J41" s="711">
        <v>14</v>
      </c>
      <c r="K41" s="711">
        <v>238</v>
      </c>
      <c r="L41" s="711">
        <v>1.4</v>
      </c>
      <c r="M41" s="711">
        <v>17</v>
      </c>
      <c r="N41" s="711"/>
      <c r="O41" s="711"/>
      <c r="P41" s="701"/>
      <c r="Q41" s="712"/>
    </row>
    <row r="42" spans="1:17" ht="14.4" customHeight="1" x14ac:dyDescent="0.3">
      <c r="A42" s="695" t="s">
        <v>1709</v>
      </c>
      <c r="B42" s="696" t="s">
        <v>1710</v>
      </c>
      <c r="C42" s="696" t="s">
        <v>1488</v>
      </c>
      <c r="D42" s="696" t="s">
        <v>1723</v>
      </c>
      <c r="E42" s="696" t="s">
        <v>1724</v>
      </c>
      <c r="F42" s="711">
        <v>2</v>
      </c>
      <c r="G42" s="711">
        <v>1700</v>
      </c>
      <c r="H42" s="711">
        <v>1</v>
      </c>
      <c r="I42" s="711">
        <v>850</v>
      </c>
      <c r="J42" s="711"/>
      <c r="K42" s="711"/>
      <c r="L42" s="711"/>
      <c r="M42" s="711"/>
      <c r="N42" s="711">
        <v>1</v>
      </c>
      <c r="O42" s="711">
        <v>851</v>
      </c>
      <c r="P42" s="701">
        <v>0.50058823529411767</v>
      </c>
      <c r="Q42" s="712">
        <v>851</v>
      </c>
    </row>
    <row r="43" spans="1:17" ht="14.4" customHeight="1" x14ac:dyDescent="0.3">
      <c r="A43" s="695" t="s">
        <v>1709</v>
      </c>
      <c r="B43" s="696" t="s">
        <v>1710</v>
      </c>
      <c r="C43" s="696" t="s">
        <v>1488</v>
      </c>
      <c r="D43" s="696" t="s">
        <v>1725</v>
      </c>
      <c r="E43" s="696" t="s">
        <v>1726</v>
      </c>
      <c r="F43" s="711">
        <v>2</v>
      </c>
      <c r="G43" s="711">
        <v>722</v>
      </c>
      <c r="H43" s="711">
        <v>1</v>
      </c>
      <c r="I43" s="711">
        <v>361</v>
      </c>
      <c r="J43" s="711"/>
      <c r="K43" s="711"/>
      <c r="L43" s="711"/>
      <c r="M43" s="711"/>
      <c r="N43" s="711"/>
      <c r="O43" s="711"/>
      <c r="P43" s="701"/>
      <c r="Q43" s="712"/>
    </row>
    <row r="44" spans="1:17" ht="14.4" customHeight="1" x14ac:dyDescent="0.3">
      <c r="A44" s="695" t="s">
        <v>1709</v>
      </c>
      <c r="B44" s="696" t="s">
        <v>1710</v>
      </c>
      <c r="C44" s="696" t="s">
        <v>1488</v>
      </c>
      <c r="D44" s="696" t="s">
        <v>1727</v>
      </c>
      <c r="E44" s="696" t="s">
        <v>1728</v>
      </c>
      <c r="F44" s="711">
        <v>8</v>
      </c>
      <c r="G44" s="711">
        <v>4472</v>
      </c>
      <c r="H44" s="711">
        <v>1</v>
      </c>
      <c r="I44" s="711">
        <v>559</v>
      </c>
      <c r="J44" s="711">
        <v>3</v>
      </c>
      <c r="K44" s="711">
        <v>1680</v>
      </c>
      <c r="L44" s="711">
        <v>0.37567084078711988</v>
      </c>
      <c r="M44" s="711">
        <v>560</v>
      </c>
      <c r="N44" s="711">
        <v>1</v>
      </c>
      <c r="O44" s="711">
        <v>560</v>
      </c>
      <c r="P44" s="701">
        <v>0.12522361359570661</v>
      </c>
      <c r="Q44" s="712">
        <v>560</v>
      </c>
    </row>
    <row r="45" spans="1:17" ht="14.4" customHeight="1" x14ac:dyDescent="0.3">
      <c r="A45" s="695" t="s">
        <v>1709</v>
      </c>
      <c r="B45" s="696" t="s">
        <v>1710</v>
      </c>
      <c r="C45" s="696" t="s">
        <v>1488</v>
      </c>
      <c r="D45" s="696" t="s">
        <v>1729</v>
      </c>
      <c r="E45" s="696" t="s">
        <v>1730</v>
      </c>
      <c r="F45" s="711">
        <v>1</v>
      </c>
      <c r="G45" s="711">
        <v>130</v>
      </c>
      <c r="H45" s="711">
        <v>1</v>
      </c>
      <c r="I45" s="711">
        <v>130</v>
      </c>
      <c r="J45" s="711">
        <v>2</v>
      </c>
      <c r="K45" s="711">
        <v>262</v>
      </c>
      <c r="L45" s="711">
        <v>2.0153846153846153</v>
      </c>
      <c r="M45" s="711">
        <v>131</v>
      </c>
      <c r="N45" s="711"/>
      <c r="O45" s="711"/>
      <c r="P45" s="701"/>
      <c r="Q45" s="712"/>
    </row>
    <row r="46" spans="1:17" ht="14.4" customHeight="1" x14ac:dyDescent="0.3">
      <c r="A46" s="695" t="s">
        <v>1709</v>
      </c>
      <c r="B46" s="696" t="s">
        <v>1710</v>
      </c>
      <c r="C46" s="696" t="s">
        <v>1488</v>
      </c>
      <c r="D46" s="696" t="s">
        <v>1731</v>
      </c>
      <c r="E46" s="696" t="s">
        <v>1732</v>
      </c>
      <c r="F46" s="711">
        <v>6</v>
      </c>
      <c r="G46" s="711">
        <v>2466</v>
      </c>
      <c r="H46" s="711">
        <v>1</v>
      </c>
      <c r="I46" s="711">
        <v>411</v>
      </c>
      <c r="J46" s="711"/>
      <c r="K46" s="711"/>
      <c r="L46" s="711"/>
      <c r="M46" s="711"/>
      <c r="N46" s="711">
        <v>3</v>
      </c>
      <c r="O46" s="711">
        <v>1237</v>
      </c>
      <c r="P46" s="701">
        <v>0.50162206001622056</v>
      </c>
      <c r="Q46" s="712">
        <v>412.33333333333331</v>
      </c>
    </row>
    <row r="47" spans="1:17" ht="14.4" customHeight="1" x14ac:dyDescent="0.3">
      <c r="A47" s="695" t="s">
        <v>1709</v>
      </c>
      <c r="B47" s="696" t="s">
        <v>1710</v>
      </c>
      <c r="C47" s="696" t="s">
        <v>1488</v>
      </c>
      <c r="D47" s="696" t="s">
        <v>1733</v>
      </c>
      <c r="E47" s="696" t="s">
        <v>1734</v>
      </c>
      <c r="F47" s="711"/>
      <c r="G47" s="711"/>
      <c r="H47" s="711"/>
      <c r="I47" s="711"/>
      <c r="J47" s="711"/>
      <c r="K47" s="711"/>
      <c r="L47" s="711"/>
      <c r="M47" s="711"/>
      <c r="N47" s="711">
        <v>1</v>
      </c>
      <c r="O47" s="711">
        <v>939</v>
      </c>
      <c r="P47" s="701"/>
      <c r="Q47" s="712">
        <v>939</v>
      </c>
    </row>
    <row r="48" spans="1:17" ht="14.4" customHeight="1" x14ac:dyDescent="0.3">
      <c r="A48" s="695" t="s">
        <v>1709</v>
      </c>
      <c r="B48" s="696" t="s">
        <v>1710</v>
      </c>
      <c r="C48" s="696" t="s">
        <v>1488</v>
      </c>
      <c r="D48" s="696" t="s">
        <v>1735</v>
      </c>
      <c r="E48" s="696" t="s">
        <v>1736</v>
      </c>
      <c r="F48" s="711">
        <v>152</v>
      </c>
      <c r="G48" s="711">
        <v>59736</v>
      </c>
      <c r="H48" s="711">
        <v>1</v>
      </c>
      <c r="I48" s="711">
        <v>393</v>
      </c>
      <c r="J48" s="711">
        <v>142</v>
      </c>
      <c r="K48" s="711">
        <v>55948</v>
      </c>
      <c r="L48" s="711">
        <v>0.93658765233694929</v>
      </c>
      <c r="M48" s="711">
        <v>394</v>
      </c>
      <c r="N48" s="711">
        <v>144</v>
      </c>
      <c r="O48" s="711">
        <v>56796</v>
      </c>
      <c r="P48" s="701">
        <v>0.95078344716753715</v>
      </c>
      <c r="Q48" s="712">
        <v>394.41666666666669</v>
      </c>
    </row>
    <row r="49" spans="1:17" ht="14.4" customHeight="1" x14ac:dyDescent="0.3">
      <c r="A49" s="695" t="s">
        <v>1709</v>
      </c>
      <c r="B49" s="696" t="s">
        <v>1710</v>
      </c>
      <c r="C49" s="696" t="s">
        <v>1488</v>
      </c>
      <c r="D49" s="696" t="s">
        <v>1737</v>
      </c>
      <c r="E49" s="696" t="s">
        <v>1738</v>
      </c>
      <c r="F49" s="711">
        <v>1</v>
      </c>
      <c r="G49" s="711">
        <v>29</v>
      </c>
      <c r="H49" s="711">
        <v>1</v>
      </c>
      <c r="I49" s="711">
        <v>29</v>
      </c>
      <c r="J49" s="711"/>
      <c r="K49" s="711"/>
      <c r="L49" s="711"/>
      <c r="M49" s="711"/>
      <c r="N49" s="711"/>
      <c r="O49" s="711"/>
      <c r="P49" s="701"/>
      <c r="Q49" s="712"/>
    </row>
    <row r="50" spans="1:17" ht="14.4" customHeight="1" x14ac:dyDescent="0.3">
      <c r="A50" s="695" t="s">
        <v>1709</v>
      </c>
      <c r="B50" s="696" t="s">
        <v>1710</v>
      </c>
      <c r="C50" s="696" t="s">
        <v>1488</v>
      </c>
      <c r="D50" s="696" t="s">
        <v>1739</v>
      </c>
      <c r="E50" s="696" t="s">
        <v>1740</v>
      </c>
      <c r="F50" s="711">
        <v>15</v>
      </c>
      <c r="G50" s="711">
        <v>2700</v>
      </c>
      <c r="H50" s="711">
        <v>1</v>
      </c>
      <c r="I50" s="711">
        <v>180</v>
      </c>
      <c r="J50" s="711">
        <v>26</v>
      </c>
      <c r="K50" s="711">
        <v>4706</v>
      </c>
      <c r="L50" s="711">
        <v>1.742962962962963</v>
      </c>
      <c r="M50" s="711">
        <v>181</v>
      </c>
      <c r="N50" s="711">
        <v>17</v>
      </c>
      <c r="O50" s="711">
        <v>3080</v>
      </c>
      <c r="P50" s="701">
        <v>1.1407407407407408</v>
      </c>
      <c r="Q50" s="712">
        <v>181.1764705882353</v>
      </c>
    </row>
    <row r="51" spans="1:17" ht="14.4" customHeight="1" x14ac:dyDescent="0.3">
      <c r="A51" s="695" t="s">
        <v>1709</v>
      </c>
      <c r="B51" s="696" t="s">
        <v>1710</v>
      </c>
      <c r="C51" s="696" t="s">
        <v>1488</v>
      </c>
      <c r="D51" s="696" t="s">
        <v>1741</v>
      </c>
      <c r="E51" s="696" t="s">
        <v>1742</v>
      </c>
      <c r="F51" s="711">
        <v>8</v>
      </c>
      <c r="G51" s="711">
        <v>1448</v>
      </c>
      <c r="H51" s="711">
        <v>1</v>
      </c>
      <c r="I51" s="711">
        <v>181</v>
      </c>
      <c r="J51" s="711">
        <v>3</v>
      </c>
      <c r="K51" s="711">
        <v>546</v>
      </c>
      <c r="L51" s="711">
        <v>0.3770718232044199</v>
      </c>
      <c r="M51" s="711">
        <v>182</v>
      </c>
      <c r="N51" s="711">
        <v>6</v>
      </c>
      <c r="O51" s="711">
        <v>1095</v>
      </c>
      <c r="P51" s="701">
        <v>0.75621546961325969</v>
      </c>
      <c r="Q51" s="712">
        <v>182.5</v>
      </c>
    </row>
    <row r="52" spans="1:17" ht="14.4" customHeight="1" x14ac:dyDescent="0.3">
      <c r="A52" s="695" t="s">
        <v>1709</v>
      </c>
      <c r="B52" s="696" t="s">
        <v>1710</v>
      </c>
      <c r="C52" s="696" t="s">
        <v>1488</v>
      </c>
      <c r="D52" s="696" t="s">
        <v>1743</v>
      </c>
      <c r="E52" s="696" t="s">
        <v>1744</v>
      </c>
      <c r="F52" s="711"/>
      <c r="G52" s="711"/>
      <c r="H52" s="711"/>
      <c r="I52" s="711"/>
      <c r="J52" s="711">
        <v>1</v>
      </c>
      <c r="K52" s="711">
        <v>147</v>
      </c>
      <c r="L52" s="711"/>
      <c r="M52" s="711">
        <v>147</v>
      </c>
      <c r="N52" s="711">
        <v>1</v>
      </c>
      <c r="O52" s="711">
        <v>147</v>
      </c>
      <c r="P52" s="701"/>
      <c r="Q52" s="712">
        <v>147</v>
      </c>
    </row>
    <row r="53" spans="1:17" ht="14.4" customHeight="1" x14ac:dyDescent="0.3">
      <c r="A53" s="695" t="s">
        <v>1709</v>
      </c>
      <c r="B53" s="696" t="s">
        <v>1710</v>
      </c>
      <c r="C53" s="696" t="s">
        <v>1488</v>
      </c>
      <c r="D53" s="696" t="s">
        <v>1745</v>
      </c>
      <c r="E53" s="696" t="s">
        <v>1746</v>
      </c>
      <c r="F53" s="711">
        <v>1</v>
      </c>
      <c r="G53" s="711">
        <v>29</v>
      </c>
      <c r="H53" s="711">
        <v>1</v>
      </c>
      <c r="I53" s="711">
        <v>29</v>
      </c>
      <c r="J53" s="711"/>
      <c r="K53" s="711"/>
      <c r="L53" s="711"/>
      <c r="M53" s="711"/>
      <c r="N53" s="711"/>
      <c r="O53" s="711"/>
      <c r="P53" s="701"/>
      <c r="Q53" s="712"/>
    </row>
    <row r="54" spans="1:17" ht="14.4" customHeight="1" x14ac:dyDescent="0.3">
      <c r="A54" s="695" t="s">
        <v>1709</v>
      </c>
      <c r="B54" s="696" t="s">
        <v>1710</v>
      </c>
      <c r="C54" s="696" t="s">
        <v>1488</v>
      </c>
      <c r="D54" s="696" t="s">
        <v>1747</v>
      </c>
      <c r="E54" s="696" t="s">
        <v>1748</v>
      </c>
      <c r="F54" s="711">
        <v>1</v>
      </c>
      <c r="G54" s="711">
        <v>27</v>
      </c>
      <c r="H54" s="711">
        <v>1</v>
      </c>
      <c r="I54" s="711">
        <v>27</v>
      </c>
      <c r="J54" s="711"/>
      <c r="K54" s="711"/>
      <c r="L54" s="711"/>
      <c r="M54" s="711"/>
      <c r="N54" s="711"/>
      <c r="O54" s="711"/>
      <c r="P54" s="701"/>
      <c r="Q54" s="712"/>
    </row>
    <row r="55" spans="1:17" ht="14.4" customHeight="1" x14ac:dyDescent="0.3">
      <c r="A55" s="695" t="s">
        <v>1709</v>
      </c>
      <c r="B55" s="696" t="s">
        <v>1710</v>
      </c>
      <c r="C55" s="696" t="s">
        <v>1488</v>
      </c>
      <c r="D55" s="696" t="s">
        <v>1749</v>
      </c>
      <c r="E55" s="696" t="s">
        <v>1750</v>
      </c>
      <c r="F55" s="711">
        <v>1</v>
      </c>
      <c r="G55" s="711">
        <v>25</v>
      </c>
      <c r="H55" s="711">
        <v>1</v>
      </c>
      <c r="I55" s="711">
        <v>25</v>
      </c>
      <c r="J55" s="711"/>
      <c r="K55" s="711"/>
      <c r="L55" s="711"/>
      <c r="M55" s="711"/>
      <c r="N55" s="711"/>
      <c r="O55" s="711"/>
      <c r="P55" s="701"/>
      <c r="Q55" s="712"/>
    </row>
    <row r="56" spans="1:17" ht="14.4" customHeight="1" x14ac:dyDescent="0.3">
      <c r="A56" s="695" t="s">
        <v>1709</v>
      </c>
      <c r="B56" s="696" t="s">
        <v>1710</v>
      </c>
      <c r="C56" s="696" t="s">
        <v>1488</v>
      </c>
      <c r="D56" s="696" t="s">
        <v>1751</v>
      </c>
      <c r="E56" s="696" t="s">
        <v>1752</v>
      </c>
      <c r="F56" s="711">
        <v>165</v>
      </c>
      <c r="G56" s="711">
        <v>28545</v>
      </c>
      <c r="H56" s="711">
        <v>1</v>
      </c>
      <c r="I56" s="711">
        <v>173</v>
      </c>
      <c r="J56" s="711">
        <v>162</v>
      </c>
      <c r="K56" s="711">
        <v>28188</v>
      </c>
      <c r="L56" s="711">
        <v>0.98749343142406731</v>
      </c>
      <c r="M56" s="711">
        <v>174</v>
      </c>
      <c r="N56" s="711">
        <v>158</v>
      </c>
      <c r="O56" s="711">
        <v>27556</v>
      </c>
      <c r="P56" s="701">
        <v>0.96535295148011913</v>
      </c>
      <c r="Q56" s="712">
        <v>174.40506329113924</v>
      </c>
    </row>
    <row r="57" spans="1:17" ht="14.4" customHeight="1" x14ac:dyDescent="0.3">
      <c r="A57" s="695" t="s">
        <v>1709</v>
      </c>
      <c r="B57" s="696" t="s">
        <v>1710</v>
      </c>
      <c r="C57" s="696" t="s">
        <v>1488</v>
      </c>
      <c r="D57" s="696" t="s">
        <v>1753</v>
      </c>
      <c r="E57" s="696" t="s">
        <v>1754</v>
      </c>
      <c r="F57" s="711">
        <v>8</v>
      </c>
      <c r="G57" s="711">
        <v>4680</v>
      </c>
      <c r="H57" s="711">
        <v>1</v>
      </c>
      <c r="I57" s="711">
        <v>585</v>
      </c>
      <c r="J57" s="711">
        <v>1</v>
      </c>
      <c r="K57" s="711">
        <v>586</v>
      </c>
      <c r="L57" s="711">
        <v>0.12521367521367521</v>
      </c>
      <c r="M57" s="711">
        <v>586</v>
      </c>
      <c r="N57" s="711">
        <v>5</v>
      </c>
      <c r="O57" s="711">
        <v>2932</v>
      </c>
      <c r="P57" s="701">
        <v>0.62649572649572649</v>
      </c>
      <c r="Q57" s="712">
        <v>586.4</v>
      </c>
    </row>
    <row r="58" spans="1:17" ht="14.4" customHeight="1" x14ac:dyDescent="0.3">
      <c r="A58" s="695" t="s">
        <v>1709</v>
      </c>
      <c r="B58" s="696" t="s">
        <v>1710</v>
      </c>
      <c r="C58" s="696" t="s">
        <v>1488</v>
      </c>
      <c r="D58" s="696" t="s">
        <v>1755</v>
      </c>
      <c r="E58" s="696" t="s">
        <v>1756</v>
      </c>
      <c r="F58" s="711"/>
      <c r="G58" s="711"/>
      <c r="H58" s="711"/>
      <c r="I58" s="711"/>
      <c r="J58" s="711"/>
      <c r="K58" s="711"/>
      <c r="L58" s="711"/>
      <c r="M58" s="711"/>
      <c r="N58" s="711">
        <v>1</v>
      </c>
      <c r="O58" s="711">
        <v>331</v>
      </c>
      <c r="P58" s="701"/>
      <c r="Q58" s="712">
        <v>331</v>
      </c>
    </row>
    <row r="59" spans="1:17" ht="14.4" customHeight="1" x14ac:dyDescent="0.3">
      <c r="A59" s="695" t="s">
        <v>1709</v>
      </c>
      <c r="B59" s="696" t="s">
        <v>1710</v>
      </c>
      <c r="C59" s="696" t="s">
        <v>1488</v>
      </c>
      <c r="D59" s="696" t="s">
        <v>1757</v>
      </c>
      <c r="E59" s="696" t="s">
        <v>1758</v>
      </c>
      <c r="F59" s="711">
        <v>1</v>
      </c>
      <c r="G59" s="711">
        <v>29</v>
      </c>
      <c r="H59" s="711">
        <v>1</v>
      </c>
      <c r="I59" s="711">
        <v>29</v>
      </c>
      <c r="J59" s="711"/>
      <c r="K59" s="711"/>
      <c r="L59" s="711"/>
      <c r="M59" s="711"/>
      <c r="N59" s="711"/>
      <c r="O59" s="711"/>
      <c r="P59" s="701"/>
      <c r="Q59" s="712"/>
    </row>
    <row r="60" spans="1:17" ht="14.4" customHeight="1" x14ac:dyDescent="0.3">
      <c r="A60" s="695" t="s">
        <v>1709</v>
      </c>
      <c r="B60" s="696" t="s">
        <v>1710</v>
      </c>
      <c r="C60" s="696" t="s">
        <v>1488</v>
      </c>
      <c r="D60" s="696" t="s">
        <v>1759</v>
      </c>
      <c r="E60" s="696" t="s">
        <v>1760</v>
      </c>
      <c r="F60" s="711"/>
      <c r="G60" s="711"/>
      <c r="H60" s="711"/>
      <c r="I60" s="711"/>
      <c r="J60" s="711">
        <v>1</v>
      </c>
      <c r="K60" s="711">
        <v>15</v>
      </c>
      <c r="L60" s="711"/>
      <c r="M60" s="711">
        <v>15</v>
      </c>
      <c r="N60" s="711">
        <v>64</v>
      </c>
      <c r="O60" s="711">
        <v>960</v>
      </c>
      <c r="P60" s="701"/>
      <c r="Q60" s="712">
        <v>15</v>
      </c>
    </row>
    <row r="61" spans="1:17" ht="14.4" customHeight="1" x14ac:dyDescent="0.3">
      <c r="A61" s="695" t="s">
        <v>1709</v>
      </c>
      <c r="B61" s="696" t="s">
        <v>1710</v>
      </c>
      <c r="C61" s="696" t="s">
        <v>1488</v>
      </c>
      <c r="D61" s="696" t="s">
        <v>1761</v>
      </c>
      <c r="E61" s="696" t="s">
        <v>1762</v>
      </c>
      <c r="F61" s="711">
        <v>147</v>
      </c>
      <c r="G61" s="711">
        <v>2793</v>
      </c>
      <c r="H61" s="711">
        <v>1</v>
      </c>
      <c r="I61" s="711">
        <v>19</v>
      </c>
      <c r="J61" s="711">
        <v>107</v>
      </c>
      <c r="K61" s="711">
        <v>2033</v>
      </c>
      <c r="L61" s="711">
        <v>0.72789115646258506</v>
      </c>
      <c r="M61" s="711">
        <v>19</v>
      </c>
      <c r="N61" s="711">
        <v>144</v>
      </c>
      <c r="O61" s="711">
        <v>2736</v>
      </c>
      <c r="P61" s="701">
        <v>0.97959183673469385</v>
      </c>
      <c r="Q61" s="712">
        <v>19</v>
      </c>
    </row>
    <row r="62" spans="1:17" ht="14.4" customHeight="1" x14ac:dyDescent="0.3">
      <c r="A62" s="695" t="s">
        <v>1709</v>
      </c>
      <c r="B62" s="696" t="s">
        <v>1710</v>
      </c>
      <c r="C62" s="696" t="s">
        <v>1488</v>
      </c>
      <c r="D62" s="696" t="s">
        <v>1763</v>
      </c>
      <c r="E62" s="696" t="s">
        <v>1764</v>
      </c>
      <c r="F62" s="711">
        <v>151</v>
      </c>
      <c r="G62" s="711">
        <v>3020</v>
      </c>
      <c r="H62" s="711">
        <v>1</v>
      </c>
      <c r="I62" s="711">
        <v>20</v>
      </c>
      <c r="J62" s="711">
        <v>107</v>
      </c>
      <c r="K62" s="711">
        <v>2140</v>
      </c>
      <c r="L62" s="711">
        <v>0.70860927152317876</v>
      </c>
      <c r="M62" s="711">
        <v>20</v>
      </c>
      <c r="N62" s="711">
        <v>144</v>
      </c>
      <c r="O62" s="711">
        <v>2880</v>
      </c>
      <c r="P62" s="701">
        <v>0.95364238410596025</v>
      </c>
      <c r="Q62" s="712">
        <v>20</v>
      </c>
    </row>
    <row r="63" spans="1:17" ht="14.4" customHeight="1" x14ac:dyDescent="0.3">
      <c r="A63" s="695" t="s">
        <v>1709</v>
      </c>
      <c r="B63" s="696" t="s">
        <v>1710</v>
      </c>
      <c r="C63" s="696" t="s">
        <v>1488</v>
      </c>
      <c r="D63" s="696" t="s">
        <v>1765</v>
      </c>
      <c r="E63" s="696" t="s">
        <v>1766</v>
      </c>
      <c r="F63" s="711">
        <v>151</v>
      </c>
      <c r="G63" s="711">
        <v>39562</v>
      </c>
      <c r="H63" s="711">
        <v>1</v>
      </c>
      <c r="I63" s="711">
        <v>262</v>
      </c>
      <c r="J63" s="711">
        <v>146</v>
      </c>
      <c r="K63" s="711">
        <v>38398</v>
      </c>
      <c r="L63" s="711">
        <v>0.97057782720792685</v>
      </c>
      <c r="M63" s="711">
        <v>263</v>
      </c>
      <c r="N63" s="711">
        <v>147</v>
      </c>
      <c r="O63" s="711">
        <v>38722</v>
      </c>
      <c r="P63" s="701">
        <v>0.97876750417066882</v>
      </c>
      <c r="Q63" s="712">
        <v>263.41496598639458</v>
      </c>
    </row>
    <row r="64" spans="1:17" ht="14.4" customHeight="1" x14ac:dyDescent="0.3">
      <c r="A64" s="695" t="s">
        <v>1709</v>
      </c>
      <c r="B64" s="696" t="s">
        <v>1710</v>
      </c>
      <c r="C64" s="696" t="s">
        <v>1488</v>
      </c>
      <c r="D64" s="696" t="s">
        <v>1767</v>
      </c>
      <c r="E64" s="696" t="s">
        <v>1768</v>
      </c>
      <c r="F64" s="711"/>
      <c r="G64" s="711"/>
      <c r="H64" s="711"/>
      <c r="I64" s="711"/>
      <c r="J64" s="711"/>
      <c r="K64" s="711"/>
      <c r="L64" s="711"/>
      <c r="M64" s="711"/>
      <c r="N64" s="711">
        <v>1</v>
      </c>
      <c r="O64" s="711">
        <v>21</v>
      </c>
      <c r="P64" s="701"/>
      <c r="Q64" s="712">
        <v>21</v>
      </c>
    </row>
    <row r="65" spans="1:17" ht="14.4" customHeight="1" x14ac:dyDescent="0.3">
      <c r="A65" s="695" t="s">
        <v>1709</v>
      </c>
      <c r="B65" s="696" t="s">
        <v>1710</v>
      </c>
      <c r="C65" s="696" t="s">
        <v>1488</v>
      </c>
      <c r="D65" s="696" t="s">
        <v>1769</v>
      </c>
      <c r="E65" s="696" t="s">
        <v>1770</v>
      </c>
      <c r="F65" s="711"/>
      <c r="G65" s="711"/>
      <c r="H65" s="711"/>
      <c r="I65" s="711"/>
      <c r="J65" s="711"/>
      <c r="K65" s="711"/>
      <c r="L65" s="711"/>
      <c r="M65" s="711"/>
      <c r="N65" s="711">
        <v>2</v>
      </c>
      <c r="O65" s="711">
        <v>990</v>
      </c>
      <c r="P65" s="701"/>
      <c r="Q65" s="712">
        <v>495</v>
      </c>
    </row>
    <row r="66" spans="1:17" ht="14.4" customHeight="1" x14ac:dyDescent="0.3">
      <c r="A66" s="695" t="s">
        <v>1709</v>
      </c>
      <c r="B66" s="696" t="s">
        <v>1710</v>
      </c>
      <c r="C66" s="696" t="s">
        <v>1488</v>
      </c>
      <c r="D66" s="696" t="s">
        <v>1771</v>
      </c>
      <c r="E66" s="696" t="s">
        <v>1772</v>
      </c>
      <c r="F66" s="711"/>
      <c r="G66" s="711"/>
      <c r="H66" s="711"/>
      <c r="I66" s="711"/>
      <c r="J66" s="711">
        <v>1</v>
      </c>
      <c r="K66" s="711">
        <v>131</v>
      </c>
      <c r="L66" s="711"/>
      <c r="M66" s="711">
        <v>131</v>
      </c>
      <c r="N66" s="711"/>
      <c r="O66" s="711"/>
      <c r="P66" s="701"/>
      <c r="Q66" s="712"/>
    </row>
    <row r="67" spans="1:17" ht="14.4" customHeight="1" x14ac:dyDescent="0.3">
      <c r="A67" s="695" t="s">
        <v>1709</v>
      </c>
      <c r="B67" s="696" t="s">
        <v>1710</v>
      </c>
      <c r="C67" s="696" t="s">
        <v>1488</v>
      </c>
      <c r="D67" s="696" t="s">
        <v>1773</v>
      </c>
      <c r="E67" s="696" t="s">
        <v>1774</v>
      </c>
      <c r="F67" s="711"/>
      <c r="G67" s="711"/>
      <c r="H67" s="711"/>
      <c r="I67" s="711"/>
      <c r="J67" s="711"/>
      <c r="K67" s="711"/>
      <c r="L67" s="711"/>
      <c r="M67" s="711"/>
      <c r="N67" s="711">
        <v>1</v>
      </c>
      <c r="O67" s="711">
        <v>649</v>
      </c>
      <c r="P67" s="701"/>
      <c r="Q67" s="712">
        <v>649</v>
      </c>
    </row>
    <row r="68" spans="1:17" ht="14.4" customHeight="1" x14ac:dyDescent="0.3">
      <c r="A68" s="695" t="s">
        <v>1775</v>
      </c>
      <c r="B68" s="696" t="s">
        <v>1776</v>
      </c>
      <c r="C68" s="696" t="s">
        <v>1445</v>
      </c>
      <c r="D68" s="696" t="s">
        <v>1449</v>
      </c>
      <c r="E68" s="696" t="s">
        <v>788</v>
      </c>
      <c r="F68" s="711">
        <v>0.08</v>
      </c>
      <c r="G68" s="711">
        <v>866.13</v>
      </c>
      <c r="H68" s="711">
        <v>1</v>
      </c>
      <c r="I68" s="711">
        <v>10826.625</v>
      </c>
      <c r="J68" s="711"/>
      <c r="K68" s="711"/>
      <c r="L68" s="711"/>
      <c r="M68" s="711"/>
      <c r="N68" s="711"/>
      <c r="O68" s="711"/>
      <c r="P68" s="701"/>
      <c r="Q68" s="712"/>
    </row>
    <row r="69" spans="1:17" ht="14.4" customHeight="1" x14ac:dyDescent="0.3">
      <c r="A69" s="695" t="s">
        <v>1775</v>
      </c>
      <c r="B69" s="696" t="s">
        <v>1776</v>
      </c>
      <c r="C69" s="696" t="s">
        <v>1488</v>
      </c>
      <c r="D69" s="696" t="s">
        <v>1777</v>
      </c>
      <c r="E69" s="696" t="s">
        <v>1778</v>
      </c>
      <c r="F69" s="711">
        <v>1</v>
      </c>
      <c r="G69" s="711">
        <v>216</v>
      </c>
      <c r="H69" s="711">
        <v>1</v>
      </c>
      <c r="I69" s="711">
        <v>216</v>
      </c>
      <c r="J69" s="711"/>
      <c r="K69" s="711"/>
      <c r="L69" s="711"/>
      <c r="M69" s="711"/>
      <c r="N69" s="711"/>
      <c r="O69" s="711"/>
      <c r="P69" s="701"/>
      <c r="Q69" s="712"/>
    </row>
    <row r="70" spans="1:17" ht="14.4" customHeight="1" x14ac:dyDescent="0.3">
      <c r="A70" s="695" t="s">
        <v>1775</v>
      </c>
      <c r="B70" s="696" t="s">
        <v>1776</v>
      </c>
      <c r="C70" s="696" t="s">
        <v>1488</v>
      </c>
      <c r="D70" s="696" t="s">
        <v>1779</v>
      </c>
      <c r="E70" s="696" t="s">
        <v>1780</v>
      </c>
      <c r="F70" s="711">
        <v>1</v>
      </c>
      <c r="G70" s="711">
        <v>325</v>
      </c>
      <c r="H70" s="711">
        <v>1</v>
      </c>
      <c r="I70" s="711">
        <v>325</v>
      </c>
      <c r="J70" s="711"/>
      <c r="K70" s="711"/>
      <c r="L70" s="711"/>
      <c r="M70" s="711"/>
      <c r="N70" s="711"/>
      <c r="O70" s="711"/>
      <c r="P70" s="701"/>
      <c r="Q70" s="712"/>
    </row>
    <row r="71" spans="1:17" ht="14.4" customHeight="1" x14ac:dyDescent="0.3">
      <c r="A71" s="695" t="s">
        <v>1775</v>
      </c>
      <c r="B71" s="696" t="s">
        <v>1776</v>
      </c>
      <c r="C71" s="696" t="s">
        <v>1488</v>
      </c>
      <c r="D71" s="696" t="s">
        <v>1781</v>
      </c>
      <c r="E71" s="696" t="s">
        <v>1782</v>
      </c>
      <c r="F71" s="711">
        <v>1</v>
      </c>
      <c r="G71" s="711">
        <v>172</v>
      </c>
      <c r="H71" s="711">
        <v>1</v>
      </c>
      <c r="I71" s="711">
        <v>172</v>
      </c>
      <c r="J71" s="711">
        <v>2</v>
      </c>
      <c r="K71" s="711">
        <v>346</v>
      </c>
      <c r="L71" s="711">
        <v>2.0116279069767442</v>
      </c>
      <c r="M71" s="711">
        <v>173</v>
      </c>
      <c r="N71" s="711">
        <v>1</v>
      </c>
      <c r="O71" s="711">
        <v>173</v>
      </c>
      <c r="P71" s="701">
        <v>1.0058139534883721</v>
      </c>
      <c r="Q71" s="712">
        <v>173</v>
      </c>
    </row>
    <row r="72" spans="1:17" ht="14.4" customHeight="1" x14ac:dyDescent="0.3">
      <c r="A72" s="695" t="s">
        <v>1775</v>
      </c>
      <c r="B72" s="696" t="s">
        <v>1776</v>
      </c>
      <c r="C72" s="696" t="s">
        <v>1488</v>
      </c>
      <c r="D72" s="696" t="s">
        <v>1783</v>
      </c>
      <c r="E72" s="696" t="s">
        <v>1784</v>
      </c>
      <c r="F72" s="711"/>
      <c r="G72" s="711"/>
      <c r="H72" s="711"/>
      <c r="I72" s="711"/>
      <c r="J72" s="711">
        <v>1</v>
      </c>
      <c r="K72" s="711">
        <v>1996</v>
      </c>
      <c r="L72" s="711"/>
      <c r="M72" s="711">
        <v>1996</v>
      </c>
      <c r="N72" s="711"/>
      <c r="O72" s="711"/>
      <c r="P72" s="701"/>
      <c r="Q72" s="712"/>
    </row>
    <row r="73" spans="1:17" ht="14.4" customHeight="1" x14ac:dyDescent="0.3">
      <c r="A73" s="695" t="s">
        <v>1775</v>
      </c>
      <c r="B73" s="696" t="s">
        <v>1776</v>
      </c>
      <c r="C73" s="696" t="s">
        <v>1488</v>
      </c>
      <c r="D73" s="696" t="s">
        <v>1785</v>
      </c>
      <c r="E73" s="696" t="s">
        <v>1786</v>
      </c>
      <c r="F73" s="711">
        <v>1</v>
      </c>
      <c r="G73" s="711">
        <v>149</v>
      </c>
      <c r="H73" s="711">
        <v>1</v>
      </c>
      <c r="I73" s="711">
        <v>149</v>
      </c>
      <c r="J73" s="711"/>
      <c r="K73" s="711"/>
      <c r="L73" s="711"/>
      <c r="M73" s="711"/>
      <c r="N73" s="711"/>
      <c r="O73" s="711"/>
      <c r="P73" s="701"/>
      <c r="Q73" s="712"/>
    </row>
    <row r="74" spans="1:17" ht="14.4" customHeight="1" x14ac:dyDescent="0.3">
      <c r="A74" s="695" t="s">
        <v>1775</v>
      </c>
      <c r="B74" s="696" t="s">
        <v>1776</v>
      </c>
      <c r="C74" s="696" t="s">
        <v>1488</v>
      </c>
      <c r="D74" s="696" t="s">
        <v>1787</v>
      </c>
      <c r="E74" s="696" t="s">
        <v>1788</v>
      </c>
      <c r="F74" s="711">
        <v>2</v>
      </c>
      <c r="G74" s="711">
        <v>384</v>
      </c>
      <c r="H74" s="711">
        <v>1</v>
      </c>
      <c r="I74" s="711">
        <v>192</v>
      </c>
      <c r="J74" s="711"/>
      <c r="K74" s="711"/>
      <c r="L74" s="711"/>
      <c r="M74" s="711"/>
      <c r="N74" s="711"/>
      <c r="O74" s="711"/>
      <c r="P74" s="701"/>
      <c r="Q74" s="712"/>
    </row>
    <row r="75" spans="1:17" ht="14.4" customHeight="1" x14ac:dyDescent="0.3">
      <c r="A75" s="695" t="s">
        <v>1775</v>
      </c>
      <c r="B75" s="696" t="s">
        <v>1776</v>
      </c>
      <c r="C75" s="696" t="s">
        <v>1488</v>
      </c>
      <c r="D75" s="696" t="s">
        <v>1789</v>
      </c>
      <c r="E75" s="696" t="s">
        <v>1790</v>
      </c>
      <c r="F75" s="711">
        <v>1</v>
      </c>
      <c r="G75" s="711">
        <v>2116</v>
      </c>
      <c r="H75" s="711">
        <v>1</v>
      </c>
      <c r="I75" s="711">
        <v>2116</v>
      </c>
      <c r="J75" s="711"/>
      <c r="K75" s="711"/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1791</v>
      </c>
      <c r="B76" s="696" t="s">
        <v>1792</v>
      </c>
      <c r="C76" s="696" t="s">
        <v>1488</v>
      </c>
      <c r="D76" s="696" t="s">
        <v>1793</v>
      </c>
      <c r="E76" s="696" t="s">
        <v>1794</v>
      </c>
      <c r="F76" s="711">
        <v>1</v>
      </c>
      <c r="G76" s="711">
        <v>46</v>
      </c>
      <c r="H76" s="711">
        <v>1</v>
      </c>
      <c r="I76" s="711">
        <v>46</v>
      </c>
      <c r="J76" s="711"/>
      <c r="K76" s="711"/>
      <c r="L76" s="711"/>
      <c r="M76" s="711"/>
      <c r="N76" s="711"/>
      <c r="O76" s="711"/>
      <c r="P76" s="701"/>
      <c r="Q76" s="712"/>
    </row>
    <row r="77" spans="1:17" ht="14.4" customHeight="1" x14ac:dyDescent="0.3">
      <c r="A77" s="695" t="s">
        <v>1791</v>
      </c>
      <c r="B77" s="696" t="s">
        <v>1792</v>
      </c>
      <c r="C77" s="696" t="s">
        <v>1488</v>
      </c>
      <c r="D77" s="696" t="s">
        <v>1795</v>
      </c>
      <c r="E77" s="696" t="s">
        <v>1796</v>
      </c>
      <c r="F77" s="711">
        <v>1</v>
      </c>
      <c r="G77" s="711">
        <v>135</v>
      </c>
      <c r="H77" s="711">
        <v>1</v>
      </c>
      <c r="I77" s="711">
        <v>135</v>
      </c>
      <c r="J77" s="711"/>
      <c r="K77" s="711"/>
      <c r="L77" s="711"/>
      <c r="M77" s="711"/>
      <c r="N77" s="711"/>
      <c r="O77" s="711"/>
      <c r="P77" s="701"/>
      <c r="Q77" s="712"/>
    </row>
    <row r="78" spans="1:17" ht="14.4" customHeight="1" x14ac:dyDescent="0.3">
      <c r="A78" s="695" t="s">
        <v>1791</v>
      </c>
      <c r="B78" s="696" t="s">
        <v>1792</v>
      </c>
      <c r="C78" s="696" t="s">
        <v>1488</v>
      </c>
      <c r="D78" s="696" t="s">
        <v>1797</v>
      </c>
      <c r="E78" s="696" t="s">
        <v>1798</v>
      </c>
      <c r="F78" s="711"/>
      <c r="G78" s="711"/>
      <c r="H78" s="711"/>
      <c r="I78" s="711"/>
      <c r="J78" s="711">
        <v>2</v>
      </c>
      <c r="K78" s="711">
        <v>914</v>
      </c>
      <c r="L78" s="711"/>
      <c r="M78" s="711">
        <v>457</v>
      </c>
      <c r="N78" s="711"/>
      <c r="O78" s="711"/>
      <c r="P78" s="701"/>
      <c r="Q78" s="712"/>
    </row>
    <row r="79" spans="1:17" ht="14.4" customHeight="1" x14ac:dyDescent="0.3">
      <c r="A79" s="695" t="s">
        <v>1791</v>
      </c>
      <c r="B79" s="696" t="s">
        <v>1792</v>
      </c>
      <c r="C79" s="696" t="s">
        <v>1488</v>
      </c>
      <c r="D79" s="696" t="s">
        <v>1799</v>
      </c>
      <c r="E79" s="696" t="s">
        <v>1800</v>
      </c>
      <c r="F79" s="711">
        <v>4</v>
      </c>
      <c r="G79" s="711">
        <v>312</v>
      </c>
      <c r="H79" s="711">
        <v>1</v>
      </c>
      <c r="I79" s="711">
        <v>78</v>
      </c>
      <c r="J79" s="711">
        <v>8</v>
      </c>
      <c r="K79" s="711">
        <v>632</v>
      </c>
      <c r="L79" s="711">
        <v>2.0256410256410255</v>
      </c>
      <c r="M79" s="711">
        <v>79</v>
      </c>
      <c r="N79" s="711"/>
      <c r="O79" s="711"/>
      <c r="P79" s="701"/>
      <c r="Q79" s="712"/>
    </row>
    <row r="80" spans="1:17" ht="14.4" customHeight="1" x14ac:dyDescent="0.3">
      <c r="A80" s="695" t="s">
        <v>1791</v>
      </c>
      <c r="B80" s="696" t="s">
        <v>1792</v>
      </c>
      <c r="C80" s="696" t="s">
        <v>1488</v>
      </c>
      <c r="D80" s="696" t="s">
        <v>1801</v>
      </c>
      <c r="E80" s="696" t="s">
        <v>1802</v>
      </c>
      <c r="F80" s="711">
        <v>1</v>
      </c>
      <c r="G80" s="711">
        <v>166</v>
      </c>
      <c r="H80" s="711">
        <v>1</v>
      </c>
      <c r="I80" s="711">
        <v>166</v>
      </c>
      <c r="J80" s="711">
        <v>1</v>
      </c>
      <c r="K80" s="711">
        <v>167</v>
      </c>
      <c r="L80" s="711">
        <v>1.0060240963855422</v>
      </c>
      <c r="M80" s="711">
        <v>167</v>
      </c>
      <c r="N80" s="711"/>
      <c r="O80" s="711"/>
      <c r="P80" s="701"/>
      <c r="Q80" s="712"/>
    </row>
    <row r="81" spans="1:17" ht="14.4" customHeight="1" x14ac:dyDescent="0.3">
      <c r="A81" s="695" t="s">
        <v>1803</v>
      </c>
      <c r="B81" s="696" t="s">
        <v>1804</v>
      </c>
      <c r="C81" s="696" t="s">
        <v>1488</v>
      </c>
      <c r="D81" s="696" t="s">
        <v>1805</v>
      </c>
      <c r="E81" s="696" t="s">
        <v>1806</v>
      </c>
      <c r="F81" s="711">
        <v>1</v>
      </c>
      <c r="G81" s="711">
        <v>95</v>
      </c>
      <c r="H81" s="711">
        <v>1</v>
      </c>
      <c r="I81" s="711">
        <v>95</v>
      </c>
      <c r="J81" s="711"/>
      <c r="K81" s="711"/>
      <c r="L81" s="711"/>
      <c r="M81" s="711"/>
      <c r="N81" s="711"/>
      <c r="O81" s="711"/>
      <c r="P81" s="701"/>
      <c r="Q81" s="712"/>
    </row>
    <row r="82" spans="1:17" ht="14.4" customHeight="1" x14ac:dyDescent="0.3">
      <c r="A82" s="695" t="s">
        <v>1803</v>
      </c>
      <c r="B82" s="696" t="s">
        <v>1804</v>
      </c>
      <c r="C82" s="696" t="s">
        <v>1488</v>
      </c>
      <c r="D82" s="696" t="s">
        <v>1807</v>
      </c>
      <c r="E82" s="696" t="s">
        <v>1808</v>
      </c>
      <c r="F82" s="711"/>
      <c r="G82" s="711"/>
      <c r="H82" s="711"/>
      <c r="I82" s="711"/>
      <c r="J82" s="711"/>
      <c r="K82" s="711"/>
      <c r="L82" s="711"/>
      <c r="M82" s="711"/>
      <c r="N82" s="711">
        <v>3</v>
      </c>
      <c r="O82" s="711">
        <v>1461</v>
      </c>
      <c r="P82" s="701"/>
      <c r="Q82" s="712">
        <v>487</v>
      </c>
    </row>
    <row r="83" spans="1:17" ht="14.4" customHeight="1" x14ac:dyDescent="0.3">
      <c r="A83" s="695" t="s">
        <v>1809</v>
      </c>
      <c r="B83" s="696" t="s">
        <v>1810</v>
      </c>
      <c r="C83" s="696" t="s">
        <v>1488</v>
      </c>
      <c r="D83" s="696" t="s">
        <v>1811</v>
      </c>
      <c r="E83" s="696" t="s">
        <v>1812</v>
      </c>
      <c r="F83" s="711"/>
      <c r="G83" s="711"/>
      <c r="H83" s="711"/>
      <c r="I83" s="711"/>
      <c r="J83" s="711"/>
      <c r="K83" s="711"/>
      <c r="L83" s="711"/>
      <c r="M83" s="711"/>
      <c r="N83" s="711">
        <v>1</v>
      </c>
      <c r="O83" s="711">
        <v>172</v>
      </c>
      <c r="P83" s="701"/>
      <c r="Q83" s="712">
        <v>172</v>
      </c>
    </row>
    <row r="84" spans="1:17" ht="14.4" customHeight="1" x14ac:dyDescent="0.3">
      <c r="A84" s="695" t="s">
        <v>1809</v>
      </c>
      <c r="B84" s="696" t="s">
        <v>1810</v>
      </c>
      <c r="C84" s="696" t="s">
        <v>1488</v>
      </c>
      <c r="D84" s="696" t="s">
        <v>1813</v>
      </c>
      <c r="E84" s="696" t="s">
        <v>1814</v>
      </c>
      <c r="F84" s="711"/>
      <c r="G84" s="711"/>
      <c r="H84" s="711"/>
      <c r="I84" s="711"/>
      <c r="J84" s="711"/>
      <c r="K84" s="711"/>
      <c r="L84" s="711"/>
      <c r="M84" s="711"/>
      <c r="N84" s="711">
        <v>1</v>
      </c>
      <c r="O84" s="711">
        <v>349</v>
      </c>
      <c r="P84" s="701"/>
      <c r="Q84" s="712">
        <v>349</v>
      </c>
    </row>
    <row r="85" spans="1:17" ht="14.4" customHeight="1" x14ac:dyDescent="0.3">
      <c r="A85" s="695" t="s">
        <v>1809</v>
      </c>
      <c r="B85" s="696" t="s">
        <v>1810</v>
      </c>
      <c r="C85" s="696" t="s">
        <v>1488</v>
      </c>
      <c r="D85" s="696" t="s">
        <v>1815</v>
      </c>
      <c r="E85" s="696" t="s">
        <v>1816</v>
      </c>
      <c r="F85" s="711"/>
      <c r="G85" s="711"/>
      <c r="H85" s="711"/>
      <c r="I85" s="711"/>
      <c r="J85" s="711"/>
      <c r="K85" s="711"/>
      <c r="L85" s="711"/>
      <c r="M85" s="711"/>
      <c r="N85" s="711">
        <v>1</v>
      </c>
      <c r="O85" s="711">
        <v>545</v>
      </c>
      <c r="P85" s="701"/>
      <c r="Q85" s="712">
        <v>545</v>
      </c>
    </row>
    <row r="86" spans="1:17" ht="14.4" customHeight="1" x14ac:dyDescent="0.3">
      <c r="A86" s="695" t="s">
        <v>1809</v>
      </c>
      <c r="B86" s="696" t="s">
        <v>1810</v>
      </c>
      <c r="C86" s="696" t="s">
        <v>1488</v>
      </c>
      <c r="D86" s="696" t="s">
        <v>1817</v>
      </c>
      <c r="E86" s="696" t="s">
        <v>1818</v>
      </c>
      <c r="F86" s="711"/>
      <c r="G86" s="711"/>
      <c r="H86" s="711"/>
      <c r="I86" s="711"/>
      <c r="J86" s="711"/>
      <c r="K86" s="711"/>
      <c r="L86" s="711"/>
      <c r="M86" s="711"/>
      <c r="N86" s="711">
        <v>1</v>
      </c>
      <c r="O86" s="711">
        <v>344</v>
      </c>
      <c r="P86" s="701"/>
      <c r="Q86" s="712">
        <v>344</v>
      </c>
    </row>
    <row r="87" spans="1:17" ht="14.4" customHeight="1" x14ac:dyDescent="0.3">
      <c r="A87" s="695" t="s">
        <v>1809</v>
      </c>
      <c r="B87" s="696" t="s">
        <v>1810</v>
      </c>
      <c r="C87" s="696" t="s">
        <v>1488</v>
      </c>
      <c r="D87" s="696" t="s">
        <v>1819</v>
      </c>
      <c r="E87" s="696" t="s">
        <v>1820</v>
      </c>
      <c r="F87" s="711"/>
      <c r="G87" s="711"/>
      <c r="H87" s="711"/>
      <c r="I87" s="711"/>
      <c r="J87" s="711"/>
      <c r="K87" s="711"/>
      <c r="L87" s="711"/>
      <c r="M87" s="711"/>
      <c r="N87" s="711">
        <v>1</v>
      </c>
      <c r="O87" s="711">
        <v>110</v>
      </c>
      <c r="P87" s="701"/>
      <c r="Q87" s="712">
        <v>110</v>
      </c>
    </row>
    <row r="88" spans="1:17" ht="14.4" customHeight="1" x14ac:dyDescent="0.3">
      <c r="A88" s="695" t="s">
        <v>1809</v>
      </c>
      <c r="B88" s="696" t="s">
        <v>1810</v>
      </c>
      <c r="C88" s="696" t="s">
        <v>1488</v>
      </c>
      <c r="D88" s="696" t="s">
        <v>1821</v>
      </c>
      <c r="E88" s="696" t="s">
        <v>1822</v>
      </c>
      <c r="F88" s="711"/>
      <c r="G88" s="711"/>
      <c r="H88" s="711"/>
      <c r="I88" s="711"/>
      <c r="J88" s="711"/>
      <c r="K88" s="711"/>
      <c r="L88" s="711"/>
      <c r="M88" s="711"/>
      <c r="N88" s="711">
        <v>1</v>
      </c>
      <c r="O88" s="711">
        <v>204</v>
      </c>
      <c r="P88" s="701"/>
      <c r="Q88" s="712">
        <v>204</v>
      </c>
    </row>
    <row r="89" spans="1:17" ht="14.4" customHeight="1" x14ac:dyDescent="0.3">
      <c r="A89" s="695" t="s">
        <v>1809</v>
      </c>
      <c r="B89" s="696" t="s">
        <v>1810</v>
      </c>
      <c r="C89" s="696" t="s">
        <v>1488</v>
      </c>
      <c r="D89" s="696" t="s">
        <v>1823</v>
      </c>
      <c r="E89" s="696" t="s">
        <v>1824</v>
      </c>
      <c r="F89" s="711"/>
      <c r="G89" s="711"/>
      <c r="H89" s="711"/>
      <c r="I89" s="711"/>
      <c r="J89" s="711"/>
      <c r="K89" s="711"/>
      <c r="L89" s="711"/>
      <c r="M89" s="711"/>
      <c r="N89" s="711">
        <v>1</v>
      </c>
      <c r="O89" s="711">
        <v>38</v>
      </c>
      <c r="P89" s="701"/>
      <c r="Q89" s="712">
        <v>38</v>
      </c>
    </row>
    <row r="90" spans="1:17" ht="14.4" customHeight="1" x14ac:dyDescent="0.3">
      <c r="A90" s="695" t="s">
        <v>1809</v>
      </c>
      <c r="B90" s="696" t="s">
        <v>1810</v>
      </c>
      <c r="C90" s="696" t="s">
        <v>1488</v>
      </c>
      <c r="D90" s="696" t="s">
        <v>1825</v>
      </c>
      <c r="E90" s="696" t="s">
        <v>1826</v>
      </c>
      <c r="F90" s="711"/>
      <c r="G90" s="711"/>
      <c r="H90" s="711"/>
      <c r="I90" s="711"/>
      <c r="J90" s="711"/>
      <c r="K90" s="711"/>
      <c r="L90" s="711"/>
      <c r="M90" s="711"/>
      <c r="N90" s="711">
        <v>1</v>
      </c>
      <c r="O90" s="711">
        <v>473</v>
      </c>
      <c r="P90" s="701"/>
      <c r="Q90" s="712">
        <v>473</v>
      </c>
    </row>
    <row r="91" spans="1:17" ht="14.4" customHeight="1" thickBot="1" x14ac:dyDescent="0.35">
      <c r="A91" s="703" t="s">
        <v>1809</v>
      </c>
      <c r="B91" s="704" t="s">
        <v>1810</v>
      </c>
      <c r="C91" s="704" t="s">
        <v>1488</v>
      </c>
      <c r="D91" s="704" t="s">
        <v>1827</v>
      </c>
      <c r="E91" s="704" t="s">
        <v>1828</v>
      </c>
      <c r="F91" s="713"/>
      <c r="G91" s="713"/>
      <c r="H91" s="713"/>
      <c r="I91" s="713"/>
      <c r="J91" s="713"/>
      <c r="K91" s="713"/>
      <c r="L91" s="713"/>
      <c r="M91" s="713"/>
      <c r="N91" s="713">
        <v>1</v>
      </c>
      <c r="O91" s="713">
        <v>166</v>
      </c>
      <c r="P91" s="709"/>
      <c r="Q91" s="714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1041</v>
      </c>
      <c r="D3" s="197">
        <f>SUBTOTAL(9,D6:D1048576)</f>
        <v>857</v>
      </c>
      <c r="E3" s="197">
        <f>SUBTOTAL(9,E6:E1048576)</f>
        <v>836</v>
      </c>
      <c r="F3" s="198">
        <f>IF(OR(E3=0,C3=0),"",E3/C3)</f>
        <v>0.80307396733909697</v>
      </c>
      <c r="G3" s="199">
        <f>SUBTOTAL(9,G6:G1048576)</f>
        <v>925215</v>
      </c>
      <c r="H3" s="200">
        <f>SUBTOTAL(9,H6:H1048576)</f>
        <v>774870</v>
      </c>
      <c r="I3" s="200">
        <f>SUBTOTAL(9,I6:I1048576)</f>
        <v>757149</v>
      </c>
      <c r="J3" s="198">
        <f>IF(OR(I3=0,G3=0),"",I3/G3)</f>
        <v>0.81834924855303903</v>
      </c>
      <c r="K3" s="199">
        <f>SUBTOTAL(9,K6:K1048576)</f>
        <v>41640</v>
      </c>
      <c r="L3" s="200">
        <f>SUBTOTAL(9,L6:L1048576)</f>
        <v>34280</v>
      </c>
      <c r="M3" s="200">
        <f>SUBTOTAL(9,M6:M1048576)</f>
        <v>33440</v>
      </c>
      <c r="N3" s="201">
        <f>IF(OR(M3=0,E3=0),"",M3/E3)</f>
        <v>40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2"/>
      <c r="B5" s="863"/>
      <c r="C5" s="866">
        <v>2012</v>
      </c>
      <c r="D5" s="866">
        <v>2013</v>
      </c>
      <c r="E5" s="866">
        <v>2014</v>
      </c>
      <c r="F5" s="867" t="s">
        <v>2</v>
      </c>
      <c r="G5" s="871">
        <v>2012</v>
      </c>
      <c r="H5" s="866">
        <v>2013</v>
      </c>
      <c r="I5" s="866">
        <v>2014</v>
      </c>
      <c r="J5" s="867" t="s">
        <v>2</v>
      </c>
      <c r="K5" s="871">
        <v>2012</v>
      </c>
      <c r="L5" s="866">
        <v>2013</v>
      </c>
      <c r="M5" s="866">
        <v>2014</v>
      </c>
      <c r="N5" s="874" t="s">
        <v>93</v>
      </c>
    </row>
    <row r="6" spans="1:14" ht="14.4" customHeight="1" thickBot="1" x14ac:dyDescent="0.35">
      <c r="A6" s="864" t="s">
        <v>1633</v>
      </c>
      <c r="B6" s="865" t="s">
        <v>1830</v>
      </c>
      <c r="C6" s="868">
        <v>1041</v>
      </c>
      <c r="D6" s="869">
        <v>857</v>
      </c>
      <c r="E6" s="869">
        <v>836</v>
      </c>
      <c r="F6" s="870">
        <v>0.80307396733909697</v>
      </c>
      <c r="G6" s="872">
        <v>925215</v>
      </c>
      <c r="H6" s="873">
        <v>774870</v>
      </c>
      <c r="I6" s="873">
        <v>757149</v>
      </c>
      <c r="J6" s="870">
        <v>0.81834924855303903</v>
      </c>
      <c r="K6" s="872">
        <v>41640</v>
      </c>
      <c r="L6" s="873">
        <v>34280</v>
      </c>
      <c r="M6" s="873">
        <v>33440</v>
      </c>
      <c r="N6" s="875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322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18665.263899999998</v>
      </c>
      <c r="C5" s="33">
        <v>18130.1188</v>
      </c>
      <c r="D5" s="12"/>
      <c r="E5" s="233">
        <v>15530.516770000013</v>
      </c>
      <c r="F5" s="32">
        <v>17338.495299727456</v>
      </c>
      <c r="G5" s="232">
        <f>E5-F5</f>
        <v>-1807.9785297274429</v>
      </c>
      <c r="H5" s="238">
        <f>IF(F5&lt;0.00000001,"",E5/F5)</f>
        <v>0.89572460017589517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540.97667999999999</v>
      </c>
      <c r="C6" s="35">
        <v>614.92773999999997</v>
      </c>
      <c r="D6" s="12"/>
      <c r="E6" s="234">
        <v>613.09042999999997</v>
      </c>
      <c r="F6" s="34">
        <v>631.02686491348675</v>
      </c>
      <c r="G6" s="235">
        <f>E6-F6</f>
        <v>-17.936434913486778</v>
      </c>
      <c r="H6" s="239">
        <f>IF(F6&lt;0.00000001,"",E6/F6)</f>
        <v>0.97157579825710616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9700.9258800000007</v>
      </c>
      <c r="C7" s="35">
        <v>9110.5552499999976</v>
      </c>
      <c r="D7" s="12"/>
      <c r="E7" s="234">
        <v>9191.305370000011</v>
      </c>
      <c r="F7" s="34">
        <v>9590.0474463863393</v>
      </c>
      <c r="G7" s="235">
        <f>E7-F7</f>
        <v>-398.74207638632834</v>
      </c>
      <c r="H7" s="239">
        <f>IF(F7&lt;0.00000001,"",E7/F7)</f>
        <v>0.95842126135292693</v>
      </c>
    </row>
    <row r="8" spans="1:8" ht="14.4" customHeight="1" thickBot="1" x14ac:dyDescent="0.35">
      <c r="A8" s="1" t="s">
        <v>97</v>
      </c>
      <c r="B8" s="15">
        <v>9767.1702599999917</v>
      </c>
      <c r="C8" s="37">
        <v>8019.1147999999912</v>
      </c>
      <c r="D8" s="12"/>
      <c r="E8" s="236">
        <v>6483.2462700000106</v>
      </c>
      <c r="F8" s="36">
        <v>7146.2664560895228</v>
      </c>
      <c r="G8" s="237">
        <f>E8-F8</f>
        <v>-663.02018608951221</v>
      </c>
      <c r="H8" s="240">
        <f>IF(F8&lt;0.00000001,"",E8/F8)</f>
        <v>0.90722145750323446</v>
      </c>
    </row>
    <row r="9" spans="1:8" ht="14.4" customHeight="1" thickBot="1" x14ac:dyDescent="0.35">
      <c r="A9" s="2" t="s">
        <v>98</v>
      </c>
      <c r="B9" s="3">
        <v>38674.336719999992</v>
      </c>
      <c r="C9" s="39">
        <v>35874.716589999989</v>
      </c>
      <c r="D9" s="12"/>
      <c r="E9" s="3">
        <v>31818.158840000033</v>
      </c>
      <c r="F9" s="38">
        <v>34705.836067116805</v>
      </c>
      <c r="G9" s="38">
        <f>E9-F9</f>
        <v>-2887.677227116772</v>
      </c>
      <c r="H9" s="241">
        <f>IF(F9&lt;0.00000001,"",E9/F9)</f>
        <v>0.9167956299472988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27194.346000000001</v>
      </c>
      <c r="C11" s="33">
        <f>IF(ISERROR(VLOOKUP("Celkem:",'ZV Vykáz.-A'!A:F,4,0)),0,VLOOKUP("Celkem:",'ZV Vykáz.-A'!A:F,4,0)/1000)</f>
        <v>27270.375</v>
      </c>
      <c r="D11" s="12"/>
      <c r="E11" s="233">
        <f>IF(ISERROR(VLOOKUP("Celkem:",'ZV Vykáz.-A'!A:F,6,0)),0,VLOOKUP("Celkem:",'ZV Vykáz.-A'!A:F,6,0)/1000)</f>
        <v>27890.702000000001</v>
      </c>
      <c r="F11" s="32">
        <f>B11</f>
        <v>27194.346000000001</v>
      </c>
      <c r="G11" s="232">
        <f>E11-F11</f>
        <v>696.35599999999977</v>
      </c>
      <c r="H11" s="238">
        <f>IF(F11&lt;0.00000001,"",E11/F11)</f>
        <v>1.025606646322732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3901.6800000000003</v>
      </c>
      <c r="C12" s="37">
        <f>IF(ISERROR(VLOOKUP("Celkem",CaseMix!A:D,3,0)),0,VLOOKUP("Celkem",CaseMix!A:D,3,0)*30)</f>
        <v>3320.49</v>
      </c>
      <c r="D12" s="12"/>
      <c r="E12" s="236">
        <f>IF(ISERROR(VLOOKUP("Celkem",CaseMix!A:D,4,0)),0,VLOOKUP("Celkem",CaseMix!A:D,4,0)*30)</f>
        <v>2761.44</v>
      </c>
      <c r="F12" s="36">
        <f>B12</f>
        <v>3901.6800000000003</v>
      </c>
      <c r="G12" s="237">
        <f>E12-F12</f>
        <v>-1140.2400000000002</v>
      </c>
      <c r="H12" s="240">
        <f>IF(F12&lt;0.00000001,"",E12/F12)</f>
        <v>0.70775665867011128</v>
      </c>
    </row>
    <row r="13" spans="1:8" ht="14.4" customHeight="1" thickBot="1" x14ac:dyDescent="0.35">
      <c r="A13" s="4" t="s">
        <v>101</v>
      </c>
      <c r="B13" s="9">
        <f>SUM(B11:B12)</f>
        <v>31096.026000000002</v>
      </c>
      <c r="C13" s="41">
        <f>SUM(C11:C12)</f>
        <v>30590.864999999998</v>
      </c>
      <c r="D13" s="12"/>
      <c r="E13" s="9">
        <f>SUM(E11:E12)</f>
        <v>30652.142</v>
      </c>
      <c r="F13" s="40">
        <f>SUM(F11:F12)</f>
        <v>31096.026000000002</v>
      </c>
      <c r="G13" s="40">
        <f>E13-F13</f>
        <v>-443.88400000000183</v>
      </c>
      <c r="H13" s="242">
        <f>IF(F13&lt;0.00000001,"",E13/F13)</f>
        <v>0.98572537854193965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0.80404807521673793</v>
      </c>
      <c r="C15" s="43">
        <f>IF(C9=0,"",C13/C9)</f>
        <v>0.852713774706924</v>
      </c>
      <c r="D15" s="12"/>
      <c r="E15" s="10">
        <f>IF(E9=0,"",E13/E9)</f>
        <v>0.96335372999225266</v>
      </c>
      <c r="F15" s="42">
        <f>IF(F9=0,"",F13/F9)</f>
        <v>0.89598838477379206</v>
      </c>
      <c r="G15" s="42">
        <f>IF(ISERROR(F15-E15),"",E15-F15)</f>
        <v>6.7365345218460604E-2</v>
      </c>
      <c r="H15" s="243">
        <f>IF(ISERROR(F15-E15),"",IF(F15&lt;0.00000001,"",E15/F15))</f>
        <v>1.0751855117356997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272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271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0.93662697833392206</v>
      </c>
      <c r="C4" s="334">
        <f t="shared" ref="C4:M4" si="0">(C10+C8)/C6</f>
        <v>0.86010623490393334</v>
      </c>
      <c r="D4" s="334">
        <f t="shared" si="0"/>
        <v>0.91153108109195669</v>
      </c>
      <c r="E4" s="334">
        <f t="shared" si="0"/>
        <v>0.95189063694589804</v>
      </c>
      <c r="F4" s="334">
        <f t="shared" si="0"/>
        <v>0.96335372999225277</v>
      </c>
      <c r="G4" s="334">
        <f t="shared" si="0"/>
        <v>0.87656555303059691</v>
      </c>
      <c r="H4" s="334">
        <f t="shared" si="0"/>
        <v>0.87656555303059691</v>
      </c>
      <c r="I4" s="334">
        <f t="shared" si="0"/>
        <v>0.87656555303059691</v>
      </c>
      <c r="J4" s="334">
        <f t="shared" si="0"/>
        <v>0.87656555303059691</v>
      </c>
      <c r="K4" s="334">
        <f t="shared" si="0"/>
        <v>0.87656555303059691</v>
      </c>
      <c r="L4" s="334">
        <f t="shared" si="0"/>
        <v>0.87656555303059691</v>
      </c>
      <c r="M4" s="334">
        <f t="shared" si="0"/>
        <v>0.87656555303059691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6462.0997900000302</v>
      </c>
      <c r="C5" s="334">
        <f>IF(ISERROR(VLOOKUP($A5,'Man Tab'!$A:$Q,COLUMN()+2,0)),0,VLOOKUP($A5,'Man Tab'!$A:$Q,COLUMN()+2,0))</f>
        <v>7070.9552299999996</v>
      </c>
      <c r="D5" s="334">
        <f>IF(ISERROR(VLOOKUP($A5,'Man Tab'!$A:$Q,COLUMN()+2,0)),0,VLOOKUP($A5,'Man Tab'!$A:$Q,COLUMN()+2,0))</f>
        <v>6352.4731599999996</v>
      </c>
      <c r="E5" s="334">
        <f>IF(ISERROR(VLOOKUP($A5,'Man Tab'!$A:$Q,COLUMN()+2,0)),0,VLOOKUP($A5,'Man Tab'!$A:$Q,COLUMN()+2,0))</f>
        <v>6268.0340399999995</v>
      </c>
      <c r="F5" s="334">
        <f>IF(ISERROR(VLOOKUP($A5,'Man Tab'!$A:$Q,COLUMN()+2,0)),0,VLOOKUP($A5,'Man Tab'!$A:$Q,COLUMN()+2,0))</f>
        <v>5664.5966200000003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6462.0997900000302</v>
      </c>
      <c r="C6" s="336">
        <f t="shared" ref="C6:M6" si="1">C5+B6</f>
        <v>13533.055020000029</v>
      </c>
      <c r="D6" s="336">
        <f t="shared" si="1"/>
        <v>19885.52818000003</v>
      </c>
      <c r="E6" s="336">
        <f t="shared" si="1"/>
        <v>26153.562220000029</v>
      </c>
      <c r="F6" s="336">
        <f t="shared" si="1"/>
        <v>31818.158840000029</v>
      </c>
      <c r="G6" s="336">
        <f t="shared" si="1"/>
        <v>31818.158840000029</v>
      </c>
      <c r="H6" s="336">
        <f t="shared" si="1"/>
        <v>31818.158840000029</v>
      </c>
      <c r="I6" s="336">
        <f t="shared" si="1"/>
        <v>31818.158840000029</v>
      </c>
      <c r="J6" s="336">
        <f t="shared" si="1"/>
        <v>31818.158840000029</v>
      </c>
      <c r="K6" s="336">
        <f t="shared" si="1"/>
        <v>31818.158840000029</v>
      </c>
      <c r="L6" s="336">
        <f t="shared" si="1"/>
        <v>31818.158840000029</v>
      </c>
      <c r="M6" s="336">
        <f t="shared" si="1"/>
        <v>31818.158840000029</v>
      </c>
    </row>
    <row r="7" spans="1:13" ht="14.4" customHeight="1" x14ac:dyDescent="0.3">
      <c r="A7" s="335" t="s">
        <v>127</v>
      </c>
      <c r="B7" s="335">
        <v>17.207999999999998</v>
      </c>
      <c r="C7" s="335">
        <v>27.248999999999999</v>
      </c>
      <c r="D7" s="335">
        <v>48.040999999999997</v>
      </c>
      <c r="E7" s="335">
        <v>77.971000000000004</v>
      </c>
      <c r="F7" s="335">
        <v>92.048000000000002</v>
      </c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516.24</v>
      </c>
      <c r="C8" s="336">
        <f t="shared" ref="C8:M8" si="2">C7*30</f>
        <v>817.46999999999991</v>
      </c>
      <c r="D8" s="336">
        <f t="shared" si="2"/>
        <v>1441.23</v>
      </c>
      <c r="E8" s="336">
        <f t="shared" si="2"/>
        <v>2339.13</v>
      </c>
      <c r="F8" s="336">
        <f t="shared" si="2"/>
        <v>2761.44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5536337</v>
      </c>
      <c r="C9" s="335">
        <v>5286058</v>
      </c>
      <c r="D9" s="335">
        <v>5862652</v>
      </c>
      <c r="E9" s="335">
        <v>5871154</v>
      </c>
      <c r="F9" s="335">
        <v>5334501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5536.3370000000004</v>
      </c>
      <c r="C10" s="336">
        <f t="shared" ref="C10:M10" si="3">C9/1000+B10</f>
        <v>10822.395</v>
      </c>
      <c r="D10" s="336">
        <f t="shared" si="3"/>
        <v>16685.046999999999</v>
      </c>
      <c r="E10" s="336">
        <f t="shared" si="3"/>
        <v>22556.201000000001</v>
      </c>
      <c r="F10" s="336">
        <f t="shared" si="3"/>
        <v>27890.702000000001</v>
      </c>
      <c r="G10" s="336">
        <f t="shared" si="3"/>
        <v>27890.702000000001</v>
      </c>
      <c r="H10" s="336">
        <f t="shared" si="3"/>
        <v>27890.702000000001</v>
      </c>
      <c r="I10" s="336">
        <f t="shared" si="3"/>
        <v>27890.702000000001</v>
      </c>
      <c r="J10" s="336">
        <f t="shared" si="3"/>
        <v>27890.702000000001</v>
      </c>
      <c r="K10" s="336">
        <f t="shared" si="3"/>
        <v>27890.702000000001</v>
      </c>
      <c r="L10" s="336">
        <f t="shared" si="3"/>
        <v>27890.702000000001</v>
      </c>
      <c r="M10" s="336">
        <f t="shared" si="3"/>
        <v>27890.702000000001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0.89598838477379206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0.89598838477379206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324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88" t="s">
        <v>323</v>
      </c>
    </row>
    <row r="7" spans="1:17" ht="14.4" customHeight="1" x14ac:dyDescent="0.3">
      <c r="A7" s="19" t="s">
        <v>35</v>
      </c>
      <c r="B7" s="55">
        <v>41612.388719345901</v>
      </c>
      <c r="C7" s="56">
        <v>3467.6990599454898</v>
      </c>
      <c r="D7" s="56">
        <v>3070.2705500000202</v>
      </c>
      <c r="E7" s="56">
        <v>3356.69544</v>
      </c>
      <c r="F7" s="56">
        <v>2734.9643700000001</v>
      </c>
      <c r="G7" s="56">
        <v>3600.8876700000001</v>
      </c>
      <c r="H7" s="56">
        <v>2767.6987399999998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15530.51677</v>
      </c>
      <c r="Q7" s="189">
        <v>0.895724600175</v>
      </c>
    </row>
    <row r="8" spans="1:17" ht="14.4" customHeight="1" x14ac:dyDescent="0.3">
      <c r="A8" s="19" t="s">
        <v>36</v>
      </c>
      <c r="B8" s="55">
        <v>10.999934823765001</v>
      </c>
      <c r="C8" s="56">
        <v>0.91666123531300003</v>
      </c>
      <c r="D8" s="56">
        <v>4.9406564584124654E-324</v>
      </c>
      <c r="E8" s="56">
        <v>4.9406564584124654E-324</v>
      </c>
      <c r="F8" s="56">
        <v>4.9406564584124654E-324</v>
      </c>
      <c r="G8" s="56">
        <v>2.1589999999999998</v>
      </c>
      <c r="H8" s="56">
        <v>2.1589999999999998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4.3179999999999996</v>
      </c>
      <c r="Q8" s="189">
        <v>0.94211467304399998</v>
      </c>
    </row>
    <row r="9" spans="1:17" ht="14.4" customHeight="1" x14ac:dyDescent="0.3">
      <c r="A9" s="19" t="s">
        <v>37</v>
      </c>
      <c r="B9" s="55">
        <v>1514.46447579237</v>
      </c>
      <c r="C9" s="56">
        <v>126.20537298269799</v>
      </c>
      <c r="D9" s="56">
        <v>107.843990000001</v>
      </c>
      <c r="E9" s="56">
        <v>143.76087999999999</v>
      </c>
      <c r="F9" s="56">
        <v>81.913730000000001</v>
      </c>
      <c r="G9" s="56">
        <v>148.72001</v>
      </c>
      <c r="H9" s="56">
        <v>130.85182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613.09043000000099</v>
      </c>
      <c r="Q9" s="189">
        <v>0.97157579825700002</v>
      </c>
    </row>
    <row r="10" spans="1:17" ht="14.4" customHeight="1" x14ac:dyDescent="0.3">
      <c r="A10" s="19" t="s">
        <v>38</v>
      </c>
      <c r="B10" s="55">
        <v>150.499469217914</v>
      </c>
      <c r="C10" s="56">
        <v>12.541622434825999</v>
      </c>
      <c r="D10" s="56">
        <v>13.412839999999999</v>
      </c>
      <c r="E10" s="56">
        <v>11.26699</v>
      </c>
      <c r="F10" s="56">
        <v>15.06509</v>
      </c>
      <c r="G10" s="56">
        <v>15.62405</v>
      </c>
      <c r="H10" s="56">
        <v>15.27145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70.640420000000006</v>
      </c>
      <c r="Q10" s="189">
        <v>1.1264957204229999</v>
      </c>
    </row>
    <row r="11" spans="1:17" ht="14.4" customHeight="1" x14ac:dyDescent="0.3">
      <c r="A11" s="19" t="s">
        <v>39</v>
      </c>
      <c r="B11" s="55">
        <v>349.698358712664</v>
      </c>
      <c r="C11" s="56">
        <v>29.141529892722001</v>
      </c>
      <c r="D11" s="56">
        <v>13.206049999999999</v>
      </c>
      <c r="E11" s="56">
        <v>9.4429400000000001</v>
      </c>
      <c r="F11" s="56">
        <v>25.440460000000002</v>
      </c>
      <c r="G11" s="56">
        <v>18.952000000000002</v>
      </c>
      <c r="H11" s="56">
        <v>20.59667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87.638120000000001</v>
      </c>
      <c r="Q11" s="189">
        <v>0.601465470911</v>
      </c>
    </row>
    <row r="12" spans="1:17" ht="14.4" customHeight="1" x14ac:dyDescent="0.3">
      <c r="A12" s="19" t="s">
        <v>40</v>
      </c>
      <c r="B12" s="55">
        <v>2395.6063713508202</v>
      </c>
      <c r="C12" s="56">
        <v>199.63386427923501</v>
      </c>
      <c r="D12" s="56">
        <v>9.7009999999999999E-2</v>
      </c>
      <c r="E12" s="56">
        <v>4.9406564584124654E-324</v>
      </c>
      <c r="F12" s="56">
        <v>0.81067</v>
      </c>
      <c r="G12" s="56">
        <v>4.947E-2</v>
      </c>
      <c r="H12" s="56">
        <v>0.79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1.74715</v>
      </c>
      <c r="Q12" s="189">
        <v>1.7503543359999999E-3</v>
      </c>
    </row>
    <row r="13" spans="1:17" ht="14.4" customHeight="1" x14ac:dyDescent="0.3">
      <c r="A13" s="19" t="s">
        <v>41</v>
      </c>
      <c r="B13" s="55">
        <v>53.474047090371997</v>
      </c>
      <c r="C13" s="56">
        <v>4.4561705908639997</v>
      </c>
      <c r="D13" s="56">
        <v>5.5596899999999998</v>
      </c>
      <c r="E13" s="56">
        <v>2.1875599999999999</v>
      </c>
      <c r="F13" s="56">
        <v>6.1784800000000004</v>
      </c>
      <c r="G13" s="56">
        <v>3.7004199999999998</v>
      </c>
      <c r="H13" s="56">
        <v>7.0698100000000004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24.695959999999999</v>
      </c>
      <c r="Q13" s="189">
        <v>1.1083938326160001</v>
      </c>
    </row>
    <row r="14" spans="1:17" ht="14.4" customHeight="1" x14ac:dyDescent="0.3">
      <c r="A14" s="19" t="s">
        <v>42</v>
      </c>
      <c r="B14" s="55">
        <v>2305.02620726859</v>
      </c>
      <c r="C14" s="56">
        <v>192.08551727238299</v>
      </c>
      <c r="D14" s="56">
        <v>262.828000000001</v>
      </c>
      <c r="E14" s="56">
        <v>220.09800000000001</v>
      </c>
      <c r="F14" s="56">
        <v>196.14699999999999</v>
      </c>
      <c r="G14" s="56">
        <v>164.553</v>
      </c>
      <c r="H14" s="56">
        <v>139.57599999999999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983.20200000000102</v>
      </c>
      <c r="Q14" s="189">
        <v>1.023712785806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89" t="s">
        <v>323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89" t="s">
        <v>323</v>
      </c>
    </row>
    <row r="17" spans="1:17" ht="14.4" customHeight="1" x14ac:dyDescent="0.3">
      <c r="A17" s="19" t="s">
        <v>45</v>
      </c>
      <c r="B17" s="55">
        <v>991.74947901422695</v>
      </c>
      <c r="C17" s="56">
        <v>82.645789917851999</v>
      </c>
      <c r="D17" s="56">
        <v>0.47069</v>
      </c>
      <c r="E17" s="56">
        <v>160.23263</v>
      </c>
      <c r="F17" s="56">
        <v>5.4035599999999997</v>
      </c>
      <c r="G17" s="56">
        <v>4.9406564584124654E-324</v>
      </c>
      <c r="H17" s="56">
        <v>5.5548200000000003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171.6617</v>
      </c>
      <c r="Q17" s="189">
        <v>0.41541547408599999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3.153</v>
      </c>
      <c r="G18" s="56">
        <v>4.9406564584124654E-324</v>
      </c>
      <c r="H18" s="56">
        <v>0.89400000000000002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4.0469999999999997</v>
      </c>
      <c r="Q18" s="189" t="s">
        <v>323</v>
      </c>
    </row>
    <row r="19" spans="1:17" ht="14.4" customHeight="1" x14ac:dyDescent="0.3">
      <c r="A19" s="19" t="s">
        <v>47</v>
      </c>
      <c r="B19" s="55">
        <v>3970.0031598988899</v>
      </c>
      <c r="C19" s="56">
        <v>330.83359665824099</v>
      </c>
      <c r="D19" s="56">
        <v>172.25284000000099</v>
      </c>
      <c r="E19" s="56">
        <v>371.84129000000001</v>
      </c>
      <c r="F19" s="56">
        <v>408.47075000000001</v>
      </c>
      <c r="G19" s="56">
        <v>190.64100999999999</v>
      </c>
      <c r="H19" s="56">
        <v>469.77330999999998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1612.9792</v>
      </c>
      <c r="Q19" s="189">
        <v>0.97509999969299999</v>
      </c>
    </row>
    <row r="20" spans="1:17" ht="14.4" customHeight="1" x14ac:dyDescent="0.3">
      <c r="A20" s="19" t="s">
        <v>48</v>
      </c>
      <c r="B20" s="55">
        <v>23016.113871327201</v>
      </c>
      <c r="C20" s="56">
        <v>1918.0094892772699</v>
      </c>
      <c r="D20" s="56">
        <v>1831.2866300000101</v>
      </c>
      <c r="E20" s="56">
        <v>1810.09328</v>
      </c>
      <c r="F20" s="56">
        <v>1841.3370500000001</v>
      </c>
      <c r="G20" s="56">
        <v>1863.4494099999999</v>
      </c>
      <c r="H20" s="56">
        <v>1845.1389999999999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9191.3053700000091</v>
      </c>
      <c r="Q20" s="189">
        <v>0.95842126135200001</v>
      </c>
    </row>
    <row r="21" spans="1:17" ht="14.4" customHeight="1" x14ac:dyDescent="0.3">
      <c r="A21" s="20" t="s">
        <v>49</v>
      </c>
      <c r="B21" s="55">
        <v>6923.9824672376399</v>
      </c>
      <c r="C21" s="56">
        <v>576.99853893647003</v>
      </c>
      <c r="D21" s="56">
        <v>984.48900000000503</v>
      </c>
      <c r="E21" s="56">
        <v>984.48900000000003</v>
      </c>
      <c r="F21" s="56">
        <v>984.48900000000003</v>
      </c>
      <c r="G21" s="56">
        <v>258.22199999999998</v>
      </c>
      <c r="H21" s="56">
        <v>258.22199999999998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3469.9110000000001</v>
      </c>
      <c r="Q21" s="189">
        <v>1.202745159942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31.3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31.3</v>
      </c>
      <c r="Q22" s="189" t="s">
        <v>323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89" t="s">
        <v>323</v>
      </c>
    </row>
    <row r="24" spans="1:17" ht="14.4" customHeight="1" x14ac:dyDescent="0.3">
      <c r="A24" s="20" t="s">
        <v>52</v>
      </c>
      <c r="B24" s="55">
        <v>-1.45519152283669E-11</v>
      </c>
      <c r="C24" s="56">
        <v>0</v>
      </c>
      <c r="D24" s="56">
        <v>0.382499999998</v>
      </c>
      <c r="E24" s="56">
        <v>0.84721999999999997</v>
      </c>
      <c r="F24" s="56">
        <v>17.800000000000999</v>
      </c>
      <c r="G24" s="56">
        <v>1.0760000000000001</v>
      </c>
      <c r="H24" s="56">
        <v>0.99999999999900002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21.105720000000002</v>
      </c>
      <c r="Q24" s="189"/>
    </row>
    <row r="25" spans="1:17" ht="14.4" customHeight="1" x14ac:dyDescent="0.3">
      <c r="A25" s="21" t="s">
        <v>53</v>
      </c>
      <c r="B25" s="58">
        <v>83294.006561080299</v>
      </c>
      <c r="C25" s="59">
        <v>6941.1672134233604</v>
      </c>
      <c r="D25" s="59">
        <v>6462.0997900000302</v>
      </c>
      <c r="E25" s="59">
        <v>7070.9552299999996</v>
      </c>
      <c r="F25" s="59">
        <v>6352.4731599999996</v>
      </c>
      <c r="G25" s="59">
        <v>6268.0340399999995</v>
      </c>
      <c r="H25" s="59">
        <v>5664.5966200000003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31818.15884</v>
      </c>
      <c r="Q25" s="190">
        <v>0.91679562994700003</v>
      </c>
    </row>
    <row r="26" spans="1:17" ht="14.4" customHeight="1" x14ac:dyDescent="0.3">
      <c r="A26" s="19" t="s">
        <v>54</v>
      </c>
      <c r="B26" s="55">
        <v>5932.00680464984</v>
      </c>
      <c r="C26" s="56">
        <v>494.33390038748701</v>
      </c>
      <c r="D26" s="56">
        <v>428.61149</v>
      </c>
      <c r="E26" s="56">
        <v>380.26181000000003</v>
      </c>
      <c r="F26" s="56">
        <v>430.52564999999998</v>
      </c>
      <c r="G26" s="56">
        <v>454.63333</v>
      </c>
      <c r="H26" s="56">
        <v>450.08927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2144.1215499999998</v>
      </c>
      <c r="Q26" s="189">
        <v>0.86747906559400001</v>
      </c>
    </row>
    <row r="27" spans="1:17" ht="14.4" customHeight="1" x14ac:dyDescent="0.3">
      <c r="A27" s="22" t="s">
        <v>55</v>
      </c>
      <c r="B27" s="58">
        <v>89226.013365730207</v>
      </c>
      <c r="C27" s="59">
        <v>7435.5011138108503</v>
      </c>
      <c r="D27" s="59">
        <v>6890.7112800000295</v>
      </c>
      <c r="E27" s="59">
        <v>7451.2170400000005</v>
      </c>
      <c r="F27" s="59">
        <v>6782.99881</v>
      </c>
      <c r="G27" s="59">
        <v>6722.6673700000001</v>
      </c>
      <c r="H27" s="59">
        <v>6114.6858899999997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33962.28039</v>
      </c>
      <c r="Q27" s="190">
        <v>0.913516920249</v>
      </c>
    </row>
    <row r="28" spans="1:17" ht="14.4" customHeight="1" x14ac:dyDescent="0.3">
      <c r="A28" s="20" t="s">
        <v>56</v>
      </c>
      <c r="B28" s="55">
        <v>38.301482461538001</v>
      </c>
      <c r="C28" s="56">
        <v>3.191790205128</v>
      </c>
      <c r="D28" s="56">
        <v>1.2351641146031164E-322</v>
      </c>
      <c r="E28" s="56">
        <v>2.0190000000000001</v>
      </c>
      <c r="F28" s="56">
        <v>24.0946</v>
      </c>
      <c r="G28" s="56">
        <v>1.2351641146031164E-322</v>
      </c>
      <c r="H28" s="56">
        <v>0.1804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26.294</v>
      </c>
      <c r="Q28" s="189">
        <v>1.6476020233249999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89" t="s">
        <v>323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91" t="s">
        <v>323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325</v>
      </c>
      <c r="B6" s="585">
        <v>85712.278353475398</v>
      </c>
      <c r="C6" s="585">
        <v>86733.435410000006</v>
      </c>
      <c r="D6" s="586">
        <v>1021.1570565245599</v>
      </c>
      <c r="E6" s="587">
        <v>1.011913778004</v>
      </c>
      <c r="F6" s="585">
        <v>83294.006561080299</v>
      </c>
      <c r="G6" s="586">
        <v>34705.836067116797</v>
      </c>
      <c r="H6" s="588">
        <v>5664.5966200000003</v>
      </c>
      <c r="I6" s="585">
        <v>31818.15884</v>
      </c>
      <c r="J6" s="586">
        <v>-2887.6772271167602</v>
      </c>
      <c r="K6" s="589">
        <v>0.38199817914400003</v>
      </c>
    </row>
    <row r="7" spans="1:11" ht="14.4" customHeight="1" thickBot="1" x14ac:dyDescent="0.35">
      <c r="A7" s="604" t="s">
        <v>326</v>
      </c>
      <c r="B7" s="585">
        <v>48037.579058201802</v>
      </c>
      <c r="C7" s="585">
        <v>46781.962899999999</v>
      </c>
      <c r="D7" s="586">
        <v>-1255.6161582018501</v>
      </c>
      <c r="E7" s="587">
        <v>0.97386179356199998</v>
      </c>
      <c r="F7" s="585">
        <v>48392.157583602297</v>
      </c>
      <c r="G7" s="586">
        <v>20163.398993167601</v>
      </c>
      <c r="H7" s="588">
        <v>3084.0134899999998</v>
      </c>
      <c r="I7" s="585">
        <v>17315.848849999998</v>
      </c>
      <c r="J7" s="586">
        <v>-2847.5501431676198</v>
      </c>
      <c r="K7" s="589">
        <v>0.35782345145599997</v>
      </c>
    </row>
    <row r="8" spans="1:11" ht="14.4" customHeight="1" thickBot="1" x14ac:dyDescent="0.35">
      <c r="A8" s="605" t="s">
        <v>327</v>
      </c>
      <c r="B8" s="585">
        <v>45686.671268502403</v>
      </c>
      <c r="C8" s="585">
        <v>44495.124900000003</v>
      </c>
      <c r="D8" s="586">
        <v>-1191.5463685023601</v>
      </c>
      <c r="E8" s="587">
        <v>0.97391916864500006</v>
      </c>
      <c r="F8" s="585">
        <v>46087.131376333797</v>
      </c>
      <c r="G8" s="586">
        <v>19202.9714068057</v>
      </c>
      <c r="H8" s="588">
        <v>2944.4374899999998</v>
      </c>
      <c r="I8" s="585">
        <v>16332.646849999999</v>
      </c>
      <c r="J8" s="586">
        <v>-2870.32455680571</v>
      </c>
      <c r="K8" s="589">
        <v>0.35438627578300003</v>
      </c>
    </row>
    <row r="9" spans="1:11" ht="14.4" customHeight="1" thickBot="1" x14ac:dyDescent="0.35">
      <c r="A9" s="606" t="s">
        <v>328</v>
      </c>
      <c r="B9" s="590">
        <v>4.9406564584124654E-324</v>
      </c>
      <c r="C9" s="590">
        <v>4.0000000000000003E-5</v>
      </c>
      <c r="D9" s="591">
        <v>4.0000000000000003E-5</v>
      </c>
      <c r="E9" s="592" t="s">
        <v>329</v>
      </c>
      <c r="F9" s="590">
        <v>0</v>
      </c>
      <c r="G9" s="591">
        <v>0</v>
      </c>
      <c r="H9" s="593">
        <v>4.9406564584124654E-324</v>
      </c>
      <c r="I9" s="590">
        <v>2.4703282292062327E-323</v>
      </c>
      <c r="J9" s="591">
        <v>2.4703282292062327E-323</v>
      </c>
      <c r="K9" s="594" t="s">
        <v>323</v>
      </c>
    </row>
    <row r="10" spans="1:11" ht="14.4" customHeight="1" thickBot="1" x14ac:dyDescent="0.35">
      <c r="A10" s="607" t="s">
        <v>330</v>
      </c>
      <c r="B10" s="585">
        <v>4.9406564584124654E-324</v>
      </c>
      <c r="C10" s="585">
        <v>4.0000000000000003E-5</v>
      </c>
      <c r="D10" s="586">
        <v>4.0000000000000003E-5</v>
      </c>
      <c r="E10" s="595" t="s">
        <v>329</v>
      </c>
      <c r="F10" s="585">
        <v>0</v>
      </c>
      <c r="G10" s="586">
        <v>0</v>
      </c>
      <c r="H10" s="588">
        <v>4.9406564584124654E-324</v>
      </c>
      <c r="I10" s="585">
        <v>2.4703282292062327E-323</v>
      </c>
      <c r="J10" s="586">
        <v>2.4703282292062327E-323</v>
      </c>
      <c r="K10" s="596" t="s">
        <v>323</v>
      </c>
    </row>
    <row r="11" spans="1:11" ht="14.4" customHeight="1" thickBot="1" x14ac:dyDescent="0.35">
      <c r="A11" s="606" t="s">
        <v>331</v>
      </c>
      <c r="B11" s="590">
        <v>43520.3626237266</v>
      </c>
      <c r="C11" s="590">
        <v>38788.165110000002</v>
      </c>
      <c r="D11" s="591">
        <v>-4732.1975137265599</v>
      </c>
      <c r="E11" s="597">
        <v>0.89126474991299998</v>
      </c>
      <c r="F11" s="590">
        <v>41612.388719345901</v>
      </c>
      <c r="G11" s="591">
        <v>17338.495299727401</v>
      </c>
      <c r="H11" s="593">
        <v>2767.6987399999998</v>
      </c>
      <c r="I11" s="590">
        <v>15530.51677</v>
      </c>
      <c r="J11" s="591">
        <v>-1807.97852972742</v>
      </c>
      <c r="K11" s="598">
        <v>0.373218583406</v>
      </c>
    </row>
    <row r="12" spans="1:11" ht="14.4" customHeight="1" thickBot="1" x14ac:dyDescent="0.35">
      <c r="A12" s="607" t="s">
        <v>332</v>
      </c>
      <c r="B12" s="585">
        <v>208.73685869260899</v>
      </c>
      <c r="C12" s="585">
        <v>195.88669999999999</v>
      </c>
      <c r="D12" s="586">
        <v>-12.850158692608</v>
      </c>
      <c r="E12" s="587">
        <v>0.93843847812400005</v>
      </c>
      <c r="F12" s="585">
        <v>196.03508234523201</v>
      </c>
      <c r="G12" s="586">
        <v>81.681284310513007</v>
      </c>
      <c r="H12" s="588">
        <v>6.6122800000000002</v>
      </c>
      <c r="I12" s="585">
        <v>32.672379999999997</v>
      </c>
      <c r="J12" s="586">
        <v>-49.008904310513003</v>
      </c>
      <c r="K12" s="589">
        <v>0.16666598452199999</v>
      </c>
    </row>
    <row r="13" spans="1:11" ht="14.4" customHeight="1" thickBot="1" x14ac:dyDescent="0.35">
      <c r="A13" s="607" t="s">
        <v>333</v>
      </c>
      <c r="B13" s="585">
        <v>39180</v>
      </c>
      <c r="C13" s="585">
        <v>34959.39299</v>
      </c>
      <c r="D13" s="586">
        <v>-4220.6070099999997</v>
      </c>
      <c r="E13" s="587">
        <v>0.89227649285300004</v>
      </c>
      <c r="F13" s="585">
        <v>35999.906493505798</v>
      </c>
      <c r="G13" s="586">
        <v>14999.961038960801</v>
      </c>
      <c r="H13" s="588">
        <v>2415.5349500000002</v>
      </c>
      <c r="I13" s="585">
        <v>12751.132750000001</v>
      </c>
      <c r="J13" s="586">
        <v>-2248.8282889607499</v>
      </c>
      <c r="K13" s="589">
        <v>0.35419905194099999</v>
      </c>
    </row>
    <row r="14" spans="1:11" ht="14.4" customHeight="1" thickBot="1" x14ac:dyDescent="0.35">
      <c r="A14" s="607" t="s">
        <v>334</v>
      </c>
      <c r="B14" s="585">
        <v>103.66775782872899</v>
      </c>
      <c r="C14" s="585">
        <v>4.9406564584124654E-324</v>
      </c>
      <c r="D14" s="586">
        <v>-103.66775782872899</v>
      </c>
      <c r="E14" s="587">
        <v>0</v>
      </c>
      <c r="F14" s="585">
        <v>13.999999999999</v>
      </c>
      <c r="G14" s="586">
        <v>5.833333333333</v>
      </c>
      <c r="H14" s="588">
        <v>4.9406564584124654E-324</v>
      </c>
      <c r="I14" s="585">
        <v>2.4703282292062327E-323</v>
      </c>
      <c r="J14" s="586">
        <v>-5.833333333333</v>
      </c>
      <c r="K14" s="589">
        <v>0</v>
      </c>
    </row>
    <row r="15" spans="1:11" ht="14.4" customHeight="1" thickBot="1" x14ac:dyDescent="0.35">
      <c r="A15" s="607" t="s">
        <v>335</v>
      </c>
      <c r="B15" s="585">
        <v>4027.8334290350799</v>
      </c>
      <c r="C15" s="585">
        <v>3632.3648199999998</v>
      </c>
      <c r="D15" s="586">
        <v>-395.46860903507701</v>
      </c>
      <c r="E15" s="587">
        <v>0.90181604676399996</v>
      </c>
      <c r="F15" s="585">
        <v>3401.9202138034898</v>
      </c>
      <c r="G15" s="586">
        <v>1417.4667557514499</v>
      </c>
      <c r="H15" s="588">
        <v>224.18048999999999</v>
      </c>
      <c r="I15" s="585">
        <v>1581.4597200000001</v>
      </c>
      <c r="J15" s="586">
        <v>163.992964248547</v>
      </c>
      <c r="K15" s="589">
        <v>0.46487266620200002</v>
      </c>
    </row>
    <row r="16" spans="1:11" ht="14.4" customHeight="1" thickBot="1" x14ac:dyDescent="0.35">
      <c r="A16" s="607" t="s">
        <v>336</v>
      </c>
      <c r="B16" s="585">
        <v>2.3095754031999999E-2</v>
      </c>
      <c r="C16" s="585">
        <v>0.52059999999999995</v>
      </c>
      <c r="D16" s="586">
        <v>0.49750424596699999</v>
      </c>
      <c r="E16" s="587">
        <v>22.540939744404</v>
      </c>
      <c r="F16" s="585">
        <v>0.52692969128300005</v>
      </c>
      <c r="G16" s="586">
        <v>0.219554038034</v>
      </c>
      <c r="H16" s="588">
        <v>4.9406564584124654E-324</v>
      </c>
      <c r="I16" s="585">
        <v>0.48530000000000001</v>
      </c>
      <c r="J16" s="586">
        <v>0.265745961965</v>
      </c>
      <c r="K16" s="589">
        <v>0.92099573819400005</v>
      </c>
    </row>
    <row r="17" spans="1:11" ht="14.4" customHeight="1" thickBot="1" x14ac:dyDescent="0.35">
      <c r="A17" s="607" t="s">
        <v>337</v>
      </c>
      <c r="B17" s="585">
        <v>0</v>
      </c>
      <c r="C17" s="585">
        <v>4.9406564584124654E-324</v>
      </c>
      <c r="D17" s="586">
        <v>4.9406564584124654E-324</v>
      </c>
      <c r="E17" s="595" t="s">
        <v>323</v>
      </c>
      <c r="F17" s="585">
        <v>2000</v>
      </c>
      <c r="G17" s="586">
        <v>833.33333333333303</v>
      </c>
      <c r="H17" s="588">
        <v>121.37102</v>
      </c>
      <c r="I17" s="585">
        <v>1164.7666200000001</v>
      </c>
      <c r="J17" s="586">
        <v>331.43328666666901</v>
      </c>
      <c r="K17" s="589">
        <v>0.58238330999999999</v>
      </c>
    </row>
    <row r="18" spans="1:11" ht="14.4" customHeight="1" thickBot="1" x14ac:dyDescent="0.35">
      <c r="A18" s="606" t="s">
        <v>338</v>
      </c>
      <c r="B18" s="590">
        <v>12.000215544337999</v>
      </c>
      <c r="C18" s="590">
        <v>10.914999999999999</v>
      </c>
      <c r="D18" s="591">
        <v>-1.085215544338</v>
      </c>
      <c r="E18" s="597">
        <v>0.90956699566499999</v>
      </c>
      <c r="F18" s="590">
        <v>10.999934823765001</v>
      </c>
      <c r="G18" s="591">
        <v>4.5833061765679997</v>
      </c>
      <c r="H18" s="593">
        <v>2.1589999999999998</v>
      </c>
      <c r="I18" s="590">
        <v>4.3179999999999996</v>
      </c>
      <c r="J18" s="591">
        <v>-0.26530617656799999</v>
      </c>
      <c r="K18" s="598">
        <v>0.39254778043499999</v>
      </c>
    </row>
    <row r="19" spans="1:11" ht="14.4" customHeight="1" thickBot="1" x14ac:dyDescent="0.35">
      <c r="A19" s="607" t="s">
        <v>339</v>
      </c>
      <c r="B19" s="585">
        <v>12.000215544337999</v>
      </c>
      <c r="C19" s="585">
        <v>10.914999999999999</v>
      </c>
      <c r="D19" s="586">
        <v>-1.085215544338</v>
      </c>
      <c r="E19" s="587">
        <v>0.90956699566499999</v>
      </c>
      <c r="F19" s="585">
        <v>10.999934823765001</v>
      </c>
      <c r="G19" s="586">
        <v>4.5833061765679997</v>
      </c>
      <c r="H19" s="588">
        <v>2.1589999999999998</v>
      </c>
      <c r="I19" s="585">
        <v>4.3179999999999996</v>
      </c>
      <c r="J19" s="586">
        <v>-0.26530617656799999</v>
      </c>
      <c r="K19" s="589">
        <v>0.39254778043499999</v>
      </c>
    </row>
    <row r="20" spans="1:11" ht="14.4" customHeight="1" thickBot="1" x14ac:dyDescent="0.35">
      <c r="A20" s="606" t="s">
        <v>340</v>
      </c>
      <c r="B20" s="590">
        <v>1537.08327697342</v>
      </c>
      <c r="C20" s="590">
        <v>1513.98938</v>
      </c>
      <c r="D20" s="591">
        <v>-23.093896973420001</v>
      </c>
      <c r="E20" s="597">
        <v>0.98497550697500003</v>
      </c>
      <c r="F20" s="590">
        <v>1514.46447579237</v>
      </c>
      <c r="G20" s="591">
        <v>631.02686491348902</v>
      </c>
      <c r="H20" s="593">
        <v>130.85182</v>
      </c>
      <c r="I20" s="590">
        <v>613.09043000000099</v>
      </c>
      <c r="J20" s="591">
        <v>-17.936434913488</v>
      </c>
      <c r="K20" s="598">
        <v>0.40482324927300001</v>
      </c>
    </row>
    <row r="21" spans="1:11" ht="14.4" customHeight="1" thickBot="1" x14ac:dyDescent="0.35">
      <c r="A21" s="607" t="s">
        <v>341</v>
      </c>
      <c r="B21" s="585">
        <v>18.370414194493002</v>
      </c>
      <c r="C21" s="585">
        <v>0.29160999999999998</v>
      </c>
      <c r="D21" s="586">
        <v>-18.078804194492999</v>
      </c>
      <c r="E21" s="587">
        <v>1.5873893582999999E-2</v>
      </c>
      <c r="F21" s="585">
        <v>0.29160969114000002</v>
      </c>
      <c r="G21" s="586">
        <v>0.12150403797500001</v>
      </c>
      <c r="H21" s="588">
        <v>4.9406564584124654E-324</v>
      </c>
      <c r="I21" s="585">
        <v>0.19558</v>
      </c>
      <c r="J21" s="586">
        <v>7.4075962024000006E-2</v>
      </c>
      <c r="K21" s="589">
        <v>0.67069101590799995</v>
      </c>
    </row>
    <row r="22" spans="1:11" ht="14.4" customHeight="1" thickBot="1" x14ac:dyDescent="0.35">
      <c r="A22" s="607" t="s">
        <v>342</v>
      </c>
      <c r="B22" s="585">
        <v>0</v>
      </c>
      <c r="C22" s="585">
        <v>4.9406564584124654E-324</v>
      </c>
      <c r="D22" s="586">
        <v>4.9406564584124654E-324</v>
      </c>
      <c r="E22" s="595" t="s">
        <v>323</v>
      </c>
      <c r="F22" s="585">
        <v>1</v>
      </c>
      <c r="G22" s="586">
        <v>0.416666666666</v>
      </c>
      <c r="H22" s="588">
        <v>4.9406564584124654E-324</v>
      </c>
      <c r="I22" s="585">
        <v>0.76122999999999996</v>
      </c>
      <c r="J22" s="586">
        <v>0.34456333333299999</v>
      </c>
      <c r="K22" s="589">
        <v>0.76122999999999996</v>
      </c>
    </row>
    <row r="23" spans="1:11" ht="14.4" customHeight="1" thickBot="1" x14ac:dyDescent="0.35">
      <c r="A23" s="607" t="s">
        <v>343</v>
      </c>
      <c r="B23" s="585">
        <v>27.804848366213999</v>
      </c>
      <c r="C23" s="585">
        <v>26.319680000000002</v>
      </c>
      <c r="D23" s="586">
        <v>-1.4851683662140001</v>
      </c>
      <c r="E23" s="587">
        <v>0.94658599296500001</v>
      </c>
      <c r="F23" s="585">
        <v>26.379532306819002</v>
      </c>
      <c r="G23" s="586">
        <v>10.991471794508</v>
      </c>
      <c r="H23" s="588">
        <v>4.1887999999999996</v>
      </c>
      <c r="I23" s="585">
        <v>6.9326600000000003</v>
      </c>
      <c r="J23" s="586">
        <v>-4.0588117945080002</v>
      </c>
      <c r="K23" s="589">
        <v>0.26280450765199997</v>
      </c>
    </row>
    <row r="24" spans="1:11" ht="14.4" customHeight="1" thickBot="1" x14ac:dyDescent="0.35">
      <c r="A24" s="607" t="s">
        <v>344</v>
      </c>
      <c r="B24" s="585">
        <v>1400.0513495591699</v>
      </c>
      <c r="C24" s="585">
        <v>1397.5444500000001</v>
      </c>
      <c r="D24" s="586">
        <v>-2.5068995591699998</v>
      </c>
      <c r="E24" s="587">
        <v>0.99820942313200001</v>
      </c>
      <c r="F24" s="585">
        <v>1396.53392819486</v>
      </c>
      <c r="G24" s="586">
        <v>581.88913674785795</v>
      </c>
      <c r="H24" s="588">
        <v>116.51502000000001</v>
      </c>
      <c r="I24" s="585">
        <v>579.27391000000102</v>
      </c>
      <c r="J24" s="586">
        <v>-2.6152267478570002</v>
      </c>
      <c r="K24" s="589">
        <v>0.41479401130499999</v>
      </c>
    </row>
    <row r="25" spans="1:11" ht="14.4" customHeight="1" thickBot="1" x14ac:dyDescent="0.35">
      <c r="A25" s="607" t="s">
        <v>345</v>
      </c>
      <c r="B25" s="585">
        <v>25</v>
      </c>
      <c r="C25" s="585">
        <v>26.928599999999999</v>
      </c>
      <c r="D25" s="586">
        <v>1.9286000000000001</v>
      </c>
      <c r="E25" s="587">
        <v>1.0771440000000001</v>
      </c>
      <c r="F25" s="585">
        <v>26.379912912171999</v>
      </c>
      <c r="G25" s="586">
        <v>10.991630380070999</v>
      </c>
      <c r="H25" s="588">
        <v>4.9406564584124654E-324</v>
      </c>
      <c r="I25" s="585">
        <v>2.4703282292062327E-323</v>
      </c>
      <c r="J25" s="586">
        <v>-10.991630380070999</v>
      </c>
      <c r="K25" s="589">
        <v>0</v>
      </c>
    </row>
    <row r="26" spans="1:11" ht="14.4" customHeight="1" thickBot="1" x14ac:dyDescent="0.35">
      <c r="A26" s="607" t="s">
        <v>346</v>
      </c>
      <c r="B26" s="585">
        <v>4.8005094261450001</v>
      </c>
      <c r="C26" s="585">
        <v>7.2279499999999999</v>
      </c>
      <c r="D26" s="586">
        <v>2.4274405738540001</v>
      </c>
      <c r="E26" s="587">
        <v>1.505663119966</v>
      </c>
      <c r="F26" s="585">
        <v>7.4145450614820003</v>
      </c>
      <c r="G26" s="586">
        <v>3.0893937756169998</v>
      </c>
      <c r="H26" s="588">
        <v>0.35199999999999998</v>
      </c>
      <c r="I26" s="585">
        <v>1.462</v>
      </c>
      <c r="J26" s="586">
        <v>-1.627393775617</v>
      </c>
      <c r="K26" s="589">
        <v>0.19718000064399999</v>
      </c>
    </row>
    <row r="27" spans="1:11" ht="14.4" customHeight="1" thickBot="1" x14ac:dyDescent="0.35">
      <c r="A27" s="607" t="s">
        <v>347</v>
      </c>
      <c r="B27" s="585">
        <v>61.056155427394998</v>
      </c>
      <c r="C27" s="585">
        <v>55.67709</v>
      </c>
      <c r="D27" s="586">
        <v>-5.379065427395</v>
      </c>
      <c r="E27" s="587">
        <v>0.91189970299000001</v>
      </c>
      <c r="F27" s="585">
        <v>56.464947625899001</v>
      </c>
      <c r="G27" s="586">
        <v>23.527061510791</v>
      </c>
      <c r="H27" s="588">
        <v>9.7959999999999994</v>
      </c>
      <c r="I27" s="585">
        <v>24.465050000000002</v>
      </c>
      <c r="J27" s="586">
        <v>0.93798848920800004</v>
      </c>
      <c r="K27" s="589">
        <v>0.43327853878599998</v>
      </c>
    </row>
    <row r="28" spans="1:11" ht="14.4" customHeight="1" thickBot="1" x14ac:dyDescent="0.35">
      <c r="A28" s="606" t="s">
        <v>348</v>
      </c>
      <c r="B28" s="590">
        <v>166.00906466213399</v>
      </c>
      <c r="C28" s="590">
        <v>166.73367999999999</v>
      </c>
      <c r="D28" s="591">
        <v>0.72461533786599996</v>
      </c>
      <c r="E28" s="597">
        <v>1.004364914285</v>
      </c>
      <c r="F28" s="590">
        <v>150.499469217914</v>
      </c>
      <c r="G28" s="591">
        <v>62.708112174130001</v>
      </c>
      <c r="H28" s="593">
        <v>15.27145</v>
      </c>
      <c r="I28" s="590">
        <v>70.640420000000006</v>
      </c>
      <c r="J28" s="591">
        <v>7.9323078258689996</v>
      </c>
      <c r="K28" s="598">
        <v>0.46937321684299999</v>
      </c>
    </row>
    <row r="29" spans="1:11" ht="14.4" customHeight="1" thickBot="1" x14ac:dyDescent="0.35">
      <c r="A29" s="607" t="s">
        <v>349</v>
      </c>
      <c r="B29" s="585">
        <v>145.00979126873199</v>
      </c>
      <c r="C29" s="585">
        <v>143.67321000000001</v>
      </c>
      <c r="D29" s="586">
        <v>-1.3365812687309999</v>
      </c>
      <c r="E29" s="587">
        <v>0.990782820545</v>
      </c>
      <c r="F29" s="585">
        <v>136.99951682959599</v>
      </c>
      <c r="G29" s="586">
        <v>57.083132012330999</v>
      </c>
      <c r="H29" s="588">
        <v>14.053290000000001</v>
      </c>
      <c r="I29" s="585">
        <v>67.174019999999999</v>
      </c>
      <c r="J29" s="586">
        <v>10.090887987667999</v>
      </c>
      <c r="K29" s="589">
        <v>0.49032304313500003</v>
      </c>
    </row>
    <row r="30" spans="1:11" ht="14.4" customHeight="1" thickBot="1" x14ac:dyDescent="0.35">
      <c r="A30" s="607" t="s">
        <v>350</v>
      </c>
      <c r="B30" s="585">
        <v>20.999273393401999</v>
      </c>
      <c r="C30" s="585">
        <v>19.737030000000001</v>
      </c>
      <c r="D30" s="586">
        <v>-1.262243393401</v>
      </c>
      <c r="E30" s="587">
        <v>0.93989109195499998</v>
      </c>
      <c r="F30" s="585">
        <v>13.499952388317</v>
      </c>
      <c r="G30" s="586">
        <v>5.6249801617989998</v>
      </c>
      <c r="H30" s="588">
        <v>1.2181599999999999</v>
      </c>
      <c r="I30" s="585">
        <v>3.4664000000000001</v>
      </c>
      <c r="J30" s="586">
        <v>-2.1585801617990001</v>
      </c>
      <c r="K30" s="589">
        <v>0.25677127594900001</v>
      </c>
    </row>
    <row r="31" spans="1:11" ht="14.4" customHeight="1" thickBot="1" x14ac:dyDescent="0.35">
      <c r="A31" s="607" t="s">
        <v>351</v>
      </c>
      <c r="B31" s="585">
        <v>0</v>
      </c>
      <c r="C31" s="585">
        <v>3.3234400000000002</v>
      </c>
      <c r="D31" s="586">
        <v>3.3234400000000002</v>
      </c>
      <c r="E31" s="595" t="s">
        <v>323</v>
      </c>
      <c r="F31" s="585">
        <v>0</v>
      </c>
      <c r="G31" s="586">
        <v>0</v>
      </c>
      <c r="H31" s="588">
        <v>4.9406564584124654E-324</v>
      </c>
      <c r="I31" s="585">
        <v>2.4703282292062327E-323</v>
      </c>
      <c r="J31" s="586">
        <v>2.4703282292062327E-323</v>
      </c>
      <c r="K31" s="596" t="s">
        <v>323</v>
      </c>
    </row>
    <row r="32" spans="1:11" ht="14.4" customHeight="1" thickBot="1" x14ac:dyDescent="0.35">
      <c r="A32" s="606" t="s">
        <v>352</v>
      </c>
      <c r="B32" s="590">
        <v>379.58952953477399</v>
      </c>
      <c r="C32" s="590">
        <v>334.01636000000002</v>
      </c>
      <c r="D32" s="591">
        <v>-45.573169534773001</v>
      </c>
      <c r="E32" s="597">
        <v>0.87994092041799998</v>
      </c>
      <c r="F32" s="590">
        <v>349.698358712664</v>
      </c>
      <c r="G32" s="591">
        <v>145.70764946361001</v>
      </c>
      <c r="H32" s="593">
        <v>20.59667</v>
      </c>
      <c r="I32" s="590">
        <v>87.638120000000001</v>
      </c>
      <c r="J32" s="591">
        <v>-58.069529463610003</v>
      </c>
      <c r="K32" s="598">
        <v>0.25061061287899999</v>
      </c>
    </row>
    <row r="33" spans="1:11" ht="14.4" customHeight="1" thickBot="1" x14ac:dyDescent="0.35">
      <c r="A33" s="607" t="s">
        <v>353</v>
      </c>
      <c r="B33" s="585">
        <v>86.051441054083995</v>
      </c>
      <c r="C33" s="585">
        <v>3.3</v>
      </c>
      <c r="D33" s="586">
        <v>-82.751441054083998</v>
      </c>
      <c r="E33" s="587">
        <v>3.8349154407E-2</v>
      </c>
      <c r="F33" s="585">
        <v>3.808547110074</v>
      </c>
      <c r="G33" s="586">
        <v>1.5868946291970001</v>
      </c>
      <c r="H33" s="588">
        <v>4.9406564584124654E-324</v>
      </c>
      <c r="I33" s="585">
        <v>1.9762625833649862E-323</v>
      </c>
      <c r="J33" s="586">
        <v>-1.5868946291970001</v>
      </c>
      <c r="K33" s="589">
        <v>4.9406564584124654E-324</v>
      </c>
    </row>
    <row r="34" spans="1:11" ht="14.4" customHeight="1" thickBot="1" x14ac:dyDescent="0.35">
      <c r="A34" s="607" t="s">
        <v>354</v>
      </c>
      <c r="B34" s="585">
        <v>8.6005170675719995</v>
      </c>
      <c r="C34" s="585">
        <v>7.3830299999999998</v>
      </c>
      <c r="D34" s="586">
        <v>-1.217487067572</v>
      </c>
      <c r="E34" s="587">
        <v>0.85844024748600001</v>
      </c>
      <c r="F34" s="585">
        <v>7.4314478666769999</v>
      </c>
      <c r="G34" s="586">
        <v>3.0964366111150001</v>
      </c>
      <c r="H34" s="588">
        <v>0.41821000000000003</v>
      </c>
      <c r="I34" s="585">
        <v>2.9160599999999999</v>
      </c>
      <c r="J34" s="586">
        <v>-0.180376611115</v>
      </c>
      <c r="K34" s="589">
        <v>0.39239459824099998</v>
      </c>
    </row>
    <row r="35" spans="1:11" ht="14.4" customHeight="1" thickBot="1" x14ac:dyDescent="0.35">
      <c r="A35" s="607" t="s">
        <v>355</v>
      </c>
      <c r="B35" s="585">
        <v>32.883642088824999</v>
      </c>
      <c r="C35" s="585">
        <v>48.380290000000002</v>
      </c>
      <c r="D35" s="586">
        <v>15.496647911174</v>
      </c>
      <c r="E35" s="587">
        <v>1.47125704231</v>
      </c>
      <c r="F35" s="585">
        <v>49.766295842533999</v>
      </c>
      <c r="G35" s="586">
        <v>20.735956601055001</v>
      </c>
      <c r="H35" s="588">
        <v>1.45713</v>
      </c>
      <c r="I35" s="585">
        <v>8.7761499999999995</v>
      </c>
      <c r="J35" s="586">
        <v>-11.959806601055</v>
      </c>
      <c r="K35" s="589">
        <v>0.17634726176400001</v>
      </c>
    </row>
    <row r="36" spans="1:11" ht="14.4" customHeight="1" thickBot="1" x14ac:dyDescent="0.35">
      <c r="A36" s="607" t="s">
        <v>356</v>
      </c>
      <c r="B36" s="585">
        <v>55.402209620382997</v>
      </c>
      <c r="C36" s="585">
        <v>41.04213</v>
      </c>
      <c r="D36" s="586">
        <v>-14.360079620383001</v>
      </c>
      <c r="E36" s="587">
        <v>0.74080312466200005</v>
      </c>
      <c r="F36" s="585">
        <v>45.043326802655002</v>
      </c>
      <c r="G36" s="586">
        <v>18.768052834439999</v>
      </c>
      <c r="H36" s="588">
        <v>2.4855100000000001</v>
      </c>
      <c r="I36" s="585">
        <v>14.415710000000001</v>
      </c>
      <c r="J36" s="586">
        <v>-4.3523428344389998</v>
      </c>
      <c r="K36" s="589">
        <v>0.32004096995600001</v>
      </c>
    </row>
    <row r="37" spans="1:11" ht="14.4" customHeight="1" thickBot="1" x14ac:dyDescent="0.35">
      <c r="A37" s="607" t="s">
        <v>357</v>
      </c>
      <c r="B37" s="585">
        <v>9.4467897812110007</v>
      </c>
      <c r="C37" s="585">
        <v>8.22532</v>
      </c>
      <c r="D37" s="586">
        <v>-1.221469781211</v>
      </c>
      <c r="E37" s="587">
        <v>0.87070001455500001</v>
      </c>
      <c r="F37" s="585">
        <v>17.066866518238999</v>
      </c>
      <c r="G37" s="586">
        <v>7.1111943825989998</v>
      </c>
      <c r="H37" s="588">
        <v>0.1331</v>
      </c>
      <c r="I37" s="585">
        <v>6.0919499999999998</v>
      </c>
      <c r="J37" s="586">
        <v>-1.0192443825990001</v>
      </c>
      <c r="K37" s="589">
        <v>0.35694601545499999</v>
      </c>
    </row>
    <row r="38" spans="1:11" ht="14.4" customHeight="1" thickBot="1" x14ac:dyDescent="0.35">
      <c r="A38" s="607" t="s">
        <v>358</v>
      </c>
      <c r="B38" s="585">
        <v>4.9406564584124654E-324</v>
      </c>
      <c r="C38" s="585">
        <v>0.1</v>
      </c>
      <c r="D38" s="586">
        <v>0.1</v>
      </c>
      <c r="E38" s="595" t="s">
        <v>329</v>
      </c>
      <c r="F38" s="585">
        <v>0.173653692443</v>
      </c>
      <c r="G38" s="586">
        <v>7.2355705184000002E-2</v>
      </c>
      <c r="H38" s="588">
        <v>4.9406564584124654E-324</v>
      </c>
      <c r="I38" s="585">
        <v>2.4703282292062327E-323</v>
      </c>
      <c r="J38" s="586">
        <v>-7.2355705184000002E-2</v>
      </c>
      <c r="K38" s="589">
        <v>1.432790372939615E-322</v>
      </c>
    </row>
    <row r="39" spans="1:11" ht="14.4" customHeight="1" thickBot="1" x14ac:dyDescent="0.35">
      <c r="A39" s="607" t="s">
        <v>359</v>
      </c>
      <c r="B39" s="585">
        <v>2.5976719443270002</v>
      </c>
      <c r="C39" s="585">
        <v>3.7703700000000002</v>
      </c>
      <c r="D39" s="586">
        <v>1.1726980556719999</v>
      </c>
      <c r="E39" s="587">
        <v>1.451441937552</v>
      </c>
      <c r="F39" s="585">
        <v>2.1046990414770002</v>
      </c>
      <c r="G39" s="586">
        <v>0.87695793394800003</v>
      </c>
      <c r="H39" s="588">
        <v>0.14523</v>
      </c>
      <c r="I39" s="585">
        <v>1.2213700000000001</v>
      </c>
      <c r="J39" s="586">
        <v>0.344412066051</v>
      </c>
      <c r="K39" s="589">
        <v>0.58030624613299997</v>
      </c>
    </row>
    <row r="40" spans="1:11" ht="14.4" customHeight="1" thickBot="1" x14ac:dyDescent="0.35">
      <c r="A40" s="607" t="s">
        <v>360</v>
      </c>
      <c r="B40" s="585">
        <v>184.60725797836901</v>
      </c>
      <c r="C40" s="585">
        <v>160.83102</v>
      </c>
      <c r="D40" s="586">
        <v>-23.776237978367998</v>
      </c>
      <c r="E40" s="587">
        <v>0.87120637487999997</v>
      </c>
      <c r="F40" s="585">
        <v>179.82369473596501</v>
      </c>
      <c r="G40" s="586">
        <v>74.926539473318002</v>
      </c>
      <c r="H40" s="588">
        <v>12.68343</v>
      </c>
      <c r="I40" s="585">
        <v>37.326030000000003</v>
      </c>
      <c r="J40" s="586">
        <v>-37.600509473317999</v>
      </c>
      <c r="K40" s="589">
        <v>0.207570142826</v>
      </c>
    </row>
    <row r="41" spans="1:11" ht="14.4" customHeight="1" thickBot="1" x14ac:dyDescent="0.35">
      <c r="A41" s="607" t="s">
        <v>361</v>
      </c>
      <c r="B41" s="585">
        <v>4.9406564584124654E-324</v>
      </c>
      <c r="C41" s="585">
        <v>0.47553000000000001</v>
      </c>
      <c r="D41" s="586">
        <v>0.47553000000000001</v>
      </c>
      <c r="E41" s="595" t="s">
        <v>329</v>
      </c>
      <c r="F41" s="585">
        <v>0.483562493388</v>
      </c>
      <c r="G41" s="586">
        <v>0.20148437224499999</v>
      </c>
      <c r="H41" s="588">
        <v>4.9406564584124654E-324</v>
      </c>
      <c r="I41" s="585">
        <v>2.4703282292062327E-323</v>
      </c>
      <c r="J41" s="586">
        <v>-0.20148437224499999</v>
      </c>
      <c r="K41" s="589">
        <v>4.9406564584124654E-323</v>
      </c>
    </row>
    <row r="42" spans="1:11" ht="14.4" customHeight="1" thickBot="1" x14ac:dyDescent="0.35">
      <c r="A42" s="607" t="s">
        <v>362</v>
      </c>
      <c r="B42" s="585">
        <v>4.9406564584124654E-324</v>
      </c>
      <c r="C42" s="585">
        <v>1.915</v>
      </c>
      <c r="D42" s="586">
        <v>1.915</v>
      </c>
      <c r="E42" s="595" t="s">
        <v>329</v>
      </c>
      <c r="F42" s="585">
        <v>0</v>
      </c>
      <c r="G42" s="586">
        <v>0</v>
      </c>
      <c r="H42" s="588">
        <v>4.9406564584124654E-324</v>
      </c>
      <c r="I42" s="585">
        <v>2.4703282292062327E-323</v>
      </c>
      <c r="J42" s="586">
        <v>2.4703282292062327E-323</v>
      </c>
      <c r="K42" s="596" t="s">
        <v>323</v>
      </c>
    </row>
    <row r="43" spans="1:11" ht="14.4" customHeight="1" thickBot="1" x14ac:dyDescent="0.35">
      <c r="A43" s="607" t="s">
        <v>363</v>
      </c>
      <c r="B43" s="585">
        <v>4.9406564584124654E-324</v>
      </c>
      <c r="C43" s="585">
        <v>58.593670000000003</v>
      </c>
      <c r="D43" s="586">
        <v>58.593670000000003</v>
      </c>
      <c r="E43" s="595" t="s">
        <v>329</v>
      </c>
      <c r="F43" s="585">
        <v>43.996264609207998</v>
      </c>
      <c r="G43" s="586">
        <v>18.331776920503</v>
      </c>
      <c r="H43" s="588">
        <v>3.27406</v>
      </c>
      <c r="I43" s="585">
        <v>16.89085</v>
      </c>
      <c r="J43" s="586">
        <v>-1.440926920503</v>
      </c>
      <c r="K43" s="589">
        <v>0.383915547149</v>
      </c>
    </row>
    <row r="44" spans="1:11" ht="14.4" customHeight="1" thickBot="1" x14ac:dyDescent="0.35">
      <c r="A44" s="606" t="s">
        <v>364</v>
      </c>
      <c r="B44" s="590">
        <v>1.8363050135850001</v>
      </c>
      <c r="C44" s="590">
        <v>3586.8780700000002</v>
      </c>
      <c r="D44" s="591">
        <v>3585.0417649864098</v>
      </c>
      <c r="E44" s="597">
        <v>1953.3127903393699</v>
      </c>
      <c r="F44" s="590">
        <v>2395.6063713508202</v>
      </c>
      <c r="G44" s="591">
        <v>998.16932139617404</v>
      </c>
      <c r="H44" s="593">
        <v>0.79</v>
      </c>
      <c r="I44" s="590">
        <v>1.74715</v>
      </c>
      <c r="J44" s="591">
        <v>-996.42217139617401</v>
      </c>
      <c r="K44" s="598">
        <v>7.2931430599999997E-4</v>
      </c>
    </row>
    <row r="45" spans="1:11" ht="14.4" customHeight="1" thickBot="1" x14ac:dyDescent="0.35">
      <c r="A45" s="607" t="s">
        <v>365</v>
      </c>
      <c r="B45" s="585">
        <v>0</v>
      </c>
      <c r="C45" s="585">
        <v>10.4137</v>
      </c>
      <c r="D45" s="586">
        <v>10.4137</v>
      </c>
      <c r="E45" s="595" t="s">
        <v>323</v>
      </c>
      <c r="F45" s="585">
        <v>8.2455193087430008</v>
      </c>
      <c r="G45" s="586">
        <v>3.4356330453089998</v>
      </c>
      <c r="H45" s="588">
        <v>4.9406564584124654E-324</v>
      </c>
      <c r="I45" s="585">
        <v>2.4703282292062327E-323</v>
      </c>
      <c r="J45" s="586">
        <v>-3.4356330453089998</v>
      </c>
      <c r="K45" s="589">
        <v>4.9406564584124654E-324</v>
      </c>
    </row>
    <row r="46" spans="1:11" ht="14.4" customHeight="1" thickBot="1" x14ac:dyDescent="0.35">
      <c r="A46" s="607" t="s">
        <v>366</v>
      </c>
      <c r="B46" s="585">
        <v>0</v>
      </c>
      <c r="C46" s="585">
        <v>3575.3685</v>
      </c>
      <c r="D46" s="586">
        <v>3575.3685</v>
      </c>
      <c r="E46" s="595" t="s">
        <v>323</v>
      </c>
      <c r="F46" s="585">
        <v>2383.3122148601301</v>
      </c>
      <c r="G46" s="586">
        <v>993.04675619172099</v>
      </c>
      <c r="H46" s="588">
        <v>4.9406564584124654E-324</v>
      </c>
      <c r="I46" s="585">
        <v>2.4703282292062327E-323</v>
      </c>
      <c r="J46" s="586">
        <v>-993.04675619172099</v>
      </c>
      <c r="K46" s="589">
        <v>0</v>
      </c>
    </row>
    <row r="47" spans="1:11" ht="14.4" customHeight="1" thickBot="1" x14ac:dyDescent="0.35">
      <c r="A47" s="607" t="s">
        <v>367</v>
      </c>
      <c r="B47" s="585">
        <v>4.9406564584124654E-324</v>
      </c>
      <c r="C47" s="585">
        <v>0.1212</v>
      </c>
      <c r="D47" s="586">
        <v>0.1212</v>
      </c>
      <c r="E47" s="595" t="s">
        <v>329</v>
      </c>
      <c r="F47" s="585">
        <v>0</v>
      </c>
      <c r="G47" s="586">
        <v>0</v>
      </c>
      <c r="H47" s="588">
        <v>0.79</v>
      </c>
      <c r="I47" s="585">
        <v>0.79</v>
      </c>
      <c r="J47" s="586">
        <v>0.79</v>
      </c>
      <c r="K47" s="596" t="s">
        <v>323</v>
      </c>
    </row>
    <row r="48" spans="1:11" ht="14.4" customHeight="1" thickBot="1" x14ac:dyDescent="0.35">
      <c r="A48" s="607" t="s">
        <v>368</v>
      </c>
      <c r="B48" s="585">
        <v>1.8363050135850001</v>
      </c>
      <c r="C48" s="585">
        <v>0.97467000000000004</v>
      </c>
      <c r="D48" s="586">
        <v>-0.86163501358500005</v>
      </c>
      <c r="E48" s="587">
        <v>0.53077783526599998</v>
      </c>
      <c r="F48" s="585">
        <v>4.0486371819429996</v>
      </c>
      <c r="G48" s="586">
        <v>1.686932159143</v>
      </c>
      <c r="H48" s="588">
        <v>4.9406564584124654E-324</v>
      </c>
      <c r="I48" s="585">
        <v>0.95714999999999995</v>
      </c>
      <c r="J48" s="586">
        <v>-0.72978215914300004</v>
      </c>
      <c r="K48" s="589">
        <v>0.236412885864</v>
      </c>
    </row>
    <row r="49" spans="1:11" ht="14.4" customHeight="1" thickBot="1" x14ac:dyDescent="0.35">
      <c r="A49" s="606" t="s">
        <v>369</v>
      </c>
      <c r="B49" s="590">
        <v>69.790253047554003</v>
      </c>
      <c r="C49" s="590">
        <v>58.190759999999997</v>
      </c>
      <c r="D49" s="591">
        <v>-11.599493047554001</v>
      </c>
      <c r="E49" s="597">
        <v>0.83379494211500005</v>
      </c>
      <c r="F49" s="590">
        <v>53.474047090371997</v>
      </c>
      <c r="G49" s="591">
        <v>22.280852954320999</v>
      </c>
      <c r="H49" s="593">
        <v>7.0698100000000004</v>
      </c>
      <c r="I49" s="590">
        <v>24.695959999999999</v>
      </c>
      <c r="J49" s="591">
        <v>2.4151070456779999</v>
      </c>
      <c r="K49" s="598">
        <v>0.46183076359000003</v>
      </c>
    </row>
    <row r="50" spans="1:11" ht="14.4" customHeight="1" thickBot="1" x14ac:dyDescent="0.35">
      <c r="A50" s="607" t="s">
        <v>370</v>
      </c>
      <c r="B50" s="585">
        <v>15.303605394073999</v>
      </c>
      <c r="C50" s="585">
        <v>13.95051</v>
      </c>
      <c r="D50" s="586">
        <v>-1.353095394074</v>
      </c>
      <c r="E50" s="587">
        <v>0.91158322766199995</v>
      </c>
      <c r="F50" s="585">
        <v>12.479155205494999</v>
      </c>
      <c r="G50" s="586">
        <v>5.1996480022889999</v>
      </c>
      <c r="H50" s="588">
        <v>2.6102400000000001</v>
      </c>
      <c r="I50" s="585">
        <v>6.4070400000000003</v>
      </c>
      <c r="J50" s="586">
        <v>1.2073919977100001</v>
      </c>
      <c r="K50" s="589">
        <v>0.51341936970000002</v>
      </c>
    </row>
    <row r="51" spans="1:11" ht="14.4" customHeight="1" thickBot="1" x14ac:dyDescent="0.35">
      <c r="A51" s="607" t="s">
        <v>371</v>
      </c>
      <c r="B51" s="585">
        <v>4.9406564584124654E-324</v>
      </c>
      <c r="C51" s="585">
        <v>2.7959999999999998</v>
      </c>
      <c r="D51" s="586">
        <v>2.7959999999999998</v>
      </c>
      <c r="E51" s="595" t="s">
        <v>329</v>
      </c>
      <c r="F51" s="585">
        <v>0</v>
      </c>
      <c r="G51" s="586">
        <v>0</v>
      </c>
      <c r="H51" s="588">
        <v>4.9406564584124654E-324</v>
      </c>
      <c r="I51" s="585">
        <v>2.4703282292062327E-323</v>
      </c>
      <c r="J51" s="586">
        <v>2.4703282292062327E-323</v>
      </c>
      <c r="K51" s="596" t="s">
        <v>323</v>
      </c>
    </row>
    <row r="52" spans="1:11" ht="14.4" customHeight="1" thickBot="1" x14ac:dyDescent="0.35">
      <c r="A52" s="607" t="s">
        <v>372</v>
      </c>
      <c r="B52" s="585">
        <v>1.757480486041</v>
      </c>
      <c r="C52" s="585">
        <v>0.75788999999999995</v>
      </c>
      <c r="D52" s="586">
        <v>-0.99959048604099998</v>
      </c>
      <c r="E52" s="587">
        <v>0.43123665157000002</v>
      </c>
      <c r="F52" s="585">
        <v>0</v>
      </c>
      <c r="G52" s="586">
        <v>0</v>
      </c>
      <c r="H52" s="588">
        <v>4.9406564584124654E-324</v>
      </c>
      <c r="I52" s="585">
        <v>2.4703282292062327E-323</v>
      </c>
      <c r="J52" s="586">
        <v>2.4703282292062327E-323</v>
      </c>
      <c r="K52" s="596" t="s">
        <v>323</v>
      </c>
    </row>
    <row r="53" spans="1:11" ht="14.4" customHeight="1" thickBot="1" x14ac:dyDescent="0.35">
      <c r="A53" s="607" t="s">
        <v>373</v>
      </c>
      <c r="B53" s="585">
        <v>52.729167167438</v>
      </c>
      <c r="C53" s="585">
        <v>40.686360000000001</v>
      </c>
      <c r="D53" s="586">
        <v>-12.042807167437999</v>
      </c>
      <c r="E53" s="587">
        <v>0.77161013885899998</v>
      </c>
      <c r="F53" s="585">
        <v>0</v>
      </c>
      <c r="G53" s="586">
        <v>0</v>
      </c>
      <c r="H53" s="588">
        <v>4.9406564584124654E-324</v>
      </c>
      <c r="I53" s="585">
        <v>2.4703282292062327E-323</v>
      </c>
      <c r="J53" s="586">
        <v>2.4703282292062327E-323</v>
      </c>
      <c r="K53" s="596" t="s">
        <v>323</v>
      </c>
    </row>
    <row r="54" spans="1:11" ht="14.4" customHeight="1" thickBot="1" x14ac:dyDescent="0.35">
      <c r="A54" s="607" t="s">
        <v>374</v>
      </c>
      <c r="B54" s="585">
        <v>4.9406564584124654E-324</v>
      </c>
      <c r="C54" s="585">
        <v>4.9406564584124654E-324</v>
      </c>
      <c r="D54" s="586">
        <v>0</v>
      </c>
      <c r="E54" s="587">
        <v>1</v>
      </c>
      <c r="F54" s="585">
        <v>2.0001923881139998</v>
      </c>
      <c r="G54" s="586">
        <v>0.83341349504700002</v>
      </c>
      <c r="H54" s="588">
        <v>0.16092999999999999</v>
      </c>
      <c r="I54" s="585">
        <v>0.66891</v>
      </c>
      <c r="J54" s="586">
        <v>-0.16450349504699999</v>
      </c>
      <c r="K54" s="589">
        <v>0.33442283051100002</v>
      </c>
    </row>
    <row r="55" spans="1:11" ht="14.4" customHeight="1" thickBot="1" x14ac:dyDescent="0.35">
      <c r="A55" s="607" t="s">
        <v>375</v>
      </c>
      <c r="B55" s="585">
        <v>4.9406564584124654E-324</v>
      </c>
      <c r="C55" s="585">
        <v>4.9406564584124654E-324</v>
      </c>
      <c r="D55" s="586">
        <v>0</v>
      </c>
      <c r="E55" s="587">
        <v>1</v>
      </c>
      <c r="F55" s="585">
        <v>38.994699496761001</v>
      </c>
      <c r="G55" s="586">
        <v>16.247791456984</v>
      </c>
      <c r="H55" s="588">
        <v>4.2986399999999998</v>
      </c>
      <c r="I55" s="585">
        <v>17.620010000000001</v>
      </c>
      <c r="J55" s="586">
        <v>1.3722185430160001</v>
      </c>
      <c r="K55" s="589">
        <v>0.45185654017999999</v>
      </c>
    </row>
    <row r="56" spans="1:11" ht="14.4" customHeight="1" thickBot="1" x14ac:dyDescent="0.35">
      <c r="A56" s="606" t="s">
        <v>376</v>
      </c>
      <c r="B56" s="590">
        <v>4.9406564584124654E-324</v>
      </c>
      <c r="C56" s="590">
        <v>36.236499999999999</v>
      </c>
      <c r="D56" s="591">
        <v>36.236499999999999</v>
      </c>
      <c r="E56" s="592" t="s">
        <v>329</v>
      </c>
      <c r="F56" s="590">
        <v>0</v>
      </c>
      <c r="G56" s="591">
        <v>0</v>
      </c>
      <c r="H56" s="593">
        <v>4.9406564584124654E-324</v>
      </c>
      <c r="I56" s="590">
        <v>2.4703282292062327E-323</v>
      </c>
      <c r="J56" s="591">
        <v>2.4703282292062327E-323</v>
      </c>
      <c r="K56" s="594" t="s">
        <v>323</v>
      </c>
    </row>
    <row r="57" spans="1:11" ht="14.4" customHeight="1" thickBot="1" x14ac:dyDescent="0.35">
      <c r="A57" s="607" t="s">
        <v>377</v>
      </c>
      <c r="B57" s="585">
        <v>4.9406564584124654E-324</v>
      </c>
      <c r="C57" s="585">
        <v>36.236499999999999</v>
      </c>
      <c r="D57" s="586">
        <v>36.236499999999999</v>
      </c>
      <c r="E57" s="595" t="s">
        <v>329</v>
      </c>
      <c r="F57" s="585">
        <v>0</v>
      </c>
      <c r="G57" s="586">
        <v>0</v>
      </c>
      <c r="H57" s="588">
        <v>4.9406564584124654E-324</v>
      </c>
      <c r="I57" s="585">
        <v>2.4703282292062327E-323</v>
      </c>
      <c r="J57" s="586">
        <v>2.4703282292062327E-323</v>
      </c>
      <c r="K57" s="596" t="s">
        <v>323</v>
      </c>
    </row>
    <row r="58" spans="1:11" ht="14.4" customHeight="1" thickBot="1" x14ac:dyDescent="0.35">
      <c r="A58" s="605" t="s">
        <v>42</v>
      </c>
      <c r="B58" s="585">
        <v>2350.90778969948</v>
      </c>
      <c r="C58" s="585">
        <v>2286.8380000000002</v>
      </c>
      <c r="D58" s="586">
        <v>-64.069789699479003</v>
      </c>
      <c r="E58" s="587">
        <v>0.97274678743999998</v>
      </c>
      <c r="F58" s="585">
        <v>2305.02620726859</v>
      </c>
      <c r="G58" s="586">
        <v>960.42758636191297</v>
      </c>
      <c r="H58" s="588">
        <v>139.57599999999999</v>
      </c>
      <c r="I58" s="585">
        <v>983.20200000000102</v>
      </c>
      <c r="J58" s="586">
        <v>22.774413638087999</v>
      </c>
      <c r="K58" s="589">
        <v>0.426546994086</v>
      </c>
    </row>
    <row r="59" spans="1:11" ht="14.4" customHeight="1" thickBot="1" x14ac:dyDescent="0.35">
      <c r="A59" s="606" t="s">
        <v>378</v>
      </c>
      <c r="B59" s="590">
        <v>2350.90778969948</v>
      </c>
      <c r="C59" s="590">
        <v>2286.8380000000002</v>
      </c>
      <c r="D59" s="591">
        <v>-64.069789699479003</v>
      </c>
      <c r="E59" s="597">
        <v>0.97274678743999998</v>
      </c>
      <c r="F59" s="590">
        <v>2305.02620726859</v>
      </c>
      <c r="G59" s="591">
        <v>960.42758636191297</v>
      </c>
      <c r="H59" s="593">
        <v>139.57599999999999</v>
      </c>
      <c r="I59" s="590">
        <v>983.20200000000102</v>
      </c>
      <c r="J59" s="591">
        <v>22.774413638087999</v>
      </c>
      <c r="K59" s="598">
        <v>0.426546994086</v>
      </c>
    </row>
    <row r="60" spans="1:11" ht="14.4" customHeight="1" thickBot="1" x14ac:dyDescent="0.35">
      <c r="A60" s="607" t="s">
        <v>379</v>
      </c>
      <c r="B60" s="585">
        <v>724.79209604198797</v>
      </c>
      <c r="C60" s="585">
        <v>732.822</v>
      </c>
      <c r="D60" s="586">
        <v>8.0299039580109994</v>
      </c>
      <c r="E60" s="587">
        <v>1.011078906629</v>
      </c>
      <c r="F60" s="585">
        <v>727.34504333401401</v>
      </c>
      <c r="G60" s="586">
        <v>303.06043472250599</v>
      </c>
      <c r="H60" s="588">
        <v>48.399000000000001</v>
      </c>
      <c r="I60" s="585">
        <v>246.298</v>
      </c>
      <c r="J60" s="586">
        <v>-56.762434722504999</v>
      </c>
      <c r="K60" s="589">
        <v>0.33862607885599999</v>
      </c>
    </row>
    <row r="61" spans="1:11" ht="14.4" customHeight="1" thickBot="1" x14ac:dyDescent="0.35">
      <c r="A61" s="607" t="s">
        <v>380</v>
      </c>
      <c r="B61" s="585">
        <v>260.01117478569603</v>
      </c>
      <c r="C61" s="585">
        <v>254.55600000000001</v>
      </c>
      <c r="D61" s="586">
        <v>-5.4551747856960002</v>
      </c>
      <c r="E61" s="587">
        <v>0.97901946025800002</v>
      </c>
      <c r="F61" s="585">
        <v>260.05275848643498</v>
      </c>
      <c r="G61" s="586">
        <v>108.355316036015</v>
      </c>
      <c r="H61" s="588">
        <v>19.077999999999999</v>
      </c>
      <c r="I61" s="585">
        <v>104.21</v>
      </c>
      <c r="J61" s="586">
        <v>-4.145316036014</v>
      </c>
      <c r="K61" s="589">
        <v>0.40072637801</v>
      </c>
    </row>
    <row r="62" spans="1:11" ht="14.4" customHeight="1" thickBot="1" x14ac:dyDescent="0.35">
      <c r="A62" s="607" t="s">
        <v>381</v>
      </c>
      <c r="B62" s="585">
        <v>1366.1045188718001</v>
      </c>
      <c r="C62" s="585">
        <v>1299.46</v>
      </c>
      <c r="D62" s="586">
        <v>-66.644518871795</v>
      </c>
      <c r="E62" s="587">
        <v>0.95121565154700005</v>
      </c>
      <c r="F62" s="585">
        <v>1317.62840544814</v>
      </c>
      <c r="G62" s="586">
        <v>549.011835603392</v>
      </c>
      <c r="H62" s="588">
        <v>72.099000000000004</v>
      </c>
      <c r="I62" s="585">
        <v>632.69400000000098</v>
      </c>
      <c r="J62" s="586">
        <v>83.682164396608002</v>
      </c>
      <c r="K62" s="589">
        <v>0.480176351226</v>
      </c>
    </row>
    <row r="63" spans="1:11" ht="14.4" customHeight="1" thickBot="1" x14ac:dyDescent="0.35">
      <c r="A63" s="608" t="s">
        <v>382</v>
      </c>
      <c r="B63" s="590">
        <v>4416.7030393407404</v>
      </c>
      <c r="C63" s="590">
        <v>4640.5323600000002</v>
      </c>
      <c r="D63" s="591">
        <v>223.82932065925701</v>
      </c>
      <c r="E63" s="597">
        <v>1.0506779194039999</v>
      </c>
      <c r="F63" s="590">
        <v>4961.7526389131099</v>
      </c>
      <c r="G63" s="591">
        <v>2067.3969328804601</v>
      </c>
      <c r="H63" s="593">
        <v>476.22212999999999</v>
      </c>
      <c r="I63" s="590">
        <v>1788.6878999999999</v>
      </c>
      <c r="J63" s="591">
        <v>-278.70903288046298</v>
      </c>
      <c r="K63" s="598">
        <v>0.36049517784700003</v>
      </c>
    </row>
    <row r="64" spans="1:11" ht="14.4" customHeight="1" thickBot="1" x14ac:dyDescent="0.35">
      <c r="A64" s="605" t="s">
        <v>45</v>
      </c>
      <c r="B64" s="585">
        <v>548.46797150890802</v>
      </c>
      <c r="C64" s="585">
        <v>1103.74569</v>
      </c>
      <c r="D64" s="586">
        <v>555.27771849109195</v>
      </c>
      <c r="E64" s="587">
        <v>2.0124159428369999</v>
      </c>
      <c r="F64" s="585">
        <v>991.74947901422695</v>
      </c>
      <c r="G64" s="586">
        <v>413.22894958926099</v>
      </c>
      <c r="H64" s="588">
        <v>5.5548200000000003</v>
      </c>
      <c r="I64" s="585">
        <v>171.6617</v>
      </c>
      <c r="J64" s="586">
        <v>-241.567249589261</v>
      </c>
      <c r="K64" s="589">
        <v>0.17308978086900001</v>
      </c>
    </row>
    <row r="65" spans="1:11" ht="14.4" customHeight="1" thickBot="1" x14ac:dyDescent="0.35">
      <c r="A65" s="609" t="s">
        <v>383</v>
      </c>
      <c r="B65" s="585">
        <v>548.46797150890802</v>
      </c>
      <c r="C65" s="585">
        <v>1103.74569</v>
      </c>
      <c r="D65" s="586">
        <v>555.27771849109195</v>
      </c>
      <c r="E65" s="587">
        <v>2.0124159428369999</v>
      </c>
      <c r="F65" s="585">
        <v>991.74947901422695</v>
      </c>
      <c r="G65" s="586">
        <v>413.22894958926099</v>
      </c>
      <c r="H65" s="588">
        <v>5.5548200000000003</v>
      </c>
      <c r="I65" s="585">
        <v>171.6617</v>
      </c>
      <c r="J65" s="586">
        <v>-241.567249589261</v>
      </c>
      <c r="K65" s="589">
        <v>0.17308978086900001</v>
      </c>
    </row>
    <row r="66" spans="1:11" ht="14.4" customHeight="1" thickBot="1" x14ac:dyDescent="0.35">
      <c r="A66" s="607" t="s">
        <v>384</v>
      </c>
      <c r="B66" s="585">
        <v>357.85700874436799</v>
      </c>
      <c r="C66" s="585">
        <v>569.74177999999995</v>
      </c>
      <c r="D66" s="586">
        <v>211.88477125563199</v>
      </c>
      <c r="E66" s="587">
        <v>1.5920933950659999</v>
      </c>
      <c r="F66" s="585">
        <v>525.38160624994498</v>
      </c>
      <c r="G66" s="586">
        <v>218.90900260414401</v>
      </c>
      <c r="H66" s="588">
        <v>4.9406564584124654E-324</v>
      </c>
      <c r="I66" s="585">
        <v>144.77689000000001</v>
      </c>
      <c r="J66" s="586">
        <v>-74.132112604143003</v>
      </c>
      <c r="K66" s="589">
        <v>0.27556520494300002</v>
      </c>
    </row>
    <row r="67" spans="1:11" ht="14.4" customHeight="1" thickBot="1" x14ac:dyDescent="0.35">
      <c r="A67" s="607" t="s">
        <v>385</v>
      </c>
      <c r="B67" s="585">
        <v>33.623114171182998</v>
      </c>
      <c r="C67" s="585">
        <v>195.83235999999999</v>
      </c>
      <c r="D67" s="586">
        <v>162.20924582881599</v>
      </c>
      <c r="E67" s="587">
        <v>5.8243373592029997</v>
      </c>
      <c r="F67" s="585">
        <v>254.63981107705601</v>
      </c>
      <c r="G67" s="586">
        <v>106.099921282107</v>
      </c>
      <c r="H67" s="588">
        <v>1.331</v>
      </c>
      <c r="I67" s="585">
        <v>7.7824499999999999</v>
      </c>
      <c r="J67" s="586">
        <v>-98.317471282105998</v>
      </c>
      <c r="K67" s="589">
        <v>3.0562581581E-2</v>
      </c>
    </row>
    <row r="68" spans="1:11" ht="14.4" customHeight="1" thickBot="1" x14ac:dyDescent="0.35">
      <c r="A68" s="607" t="s">
        <v>386</v>
      </c>
      <c r="B68" s="585">
        <v>82.993306802717996</v>
      </c>
      <c r="C68" s="585">
        <v>296.00889999999998</v>
      </c>
      <c r="D68" s="586">
        <v>213.01559319728199</v>
      </c>
      <c r="E68" s="587">
        <v>3.5666599079319998</v>
      </c>
      <c r="F68" s="585">
        <v>167.999716365024</v>
      </c>
      <c r="G68" s="586">
        <v>69.999881818760002</v>
      </c>
      <c r="H68" s="588">
        <v>4.9406564584124654E-324</v>
      </c>
      <c r="I68" s="585">
        <v>1.2360199999999999</v>
      </c>
      <c r="J68" s="586">
        <v>-68.763861818760006</v>
      </c>
      <c r="K68" s="589">
        <v>7.357274326E-3</v>
      </c>
    </row>
    <row r="69" spans="1:11" ht="14.4" customHeight="1" thickBot="1" x14ac:dyDescent="0.35">
      <c r="A69" s="607" t="s">
        <v>387</v>
      </c>
      <c r="B69" s="585">
        <v>73.994541790637996</v>
      </c>
      <c r="C69" s="585">
        <v>42.162649999999999</v>
      </c>
      <c r="D69" s="586">
        <v>-31.831891790638</v>
      </c>
      <c r="E69" s="587">
        <v>0.56980756930999998</v>
      </c>
      <c r="F69" s="585">
        <v>43.728345322201001</v>
      </c>
      <c r="G69" s="586">
        <v>18.22014388425</v>
      </c>
      <c r="H69" s="588">
        <v>4.2238199999999999</v>
      </c>
      <c r="I69" s="585">
        <v>17.866340000000001</v>
      </c>
      <c r="J69" s="586">
        <v>-0.35380388424999998</v>
      </c>
      <c r="K69" s="589">
        <v>0.40857571601100001</v>
      </c>
    </row>
    <row r="70" spans="1:11" ht="14.4" customHeight="1" thickBot="1" x14ac:dyDescent="0.35">
      <c r="A70" s="610" t="s">
        <v>46</v>
      </c>
      <c r="B70" s="590">
        <v>0</v>
      </c>
      <c r="C70" s="590">
        <v>8.8030000000000008</v>
      </c>
      <c r="D70" s="591">
        <v>8.8030000000000008</v>
      </c>
      <c r="E70" s="592" t="s">
        <v>323</v>
      </c>
      <c r="F70" s="590">
        <v>0</v>
      </c>
      <c r="G70" s="591">
        <v>0</v>
      </c>
      <c r="H70" s="593">
        <v>0.89400000000000002</v>
      </c>
      <c r="I70" s="590">
        <v>4.0469999999999997</v>
      </c>
      <c r="J70" s="591">
        <v>4.0469999999999997</v>
      </c>
      <c r="K70" s="594" t="s">
        <v>323</v>
      </c>
    </row>
    <row r="71" spans="1:11" ht="14.4" customHeight="1" thickBot="1" x14ac:dyDescent="0.35">
      <c r="A71" s="606" t="s">
        <v>388</v>
      </c>
      <c r="B71" s="590">
        <v>0</v>
      </c>
      <c r="C71" s="590">
        <v>8.1519999999999992</v>
      </c>
      <c r="D71" s="591">
        <v>8.1519999999999992</v>
      </c>
      <c r="E71" s="592" t="s">
        <v>323</v>
      </c>
      <c r="F71" s="590">
        <v>0</v>
      </c>
      <c r="G71" s="591">
        <v>0</v>
      </c>
      <c r="H71" s="593">
        <v>0.89400000000000002</v>
      </c>
      <c r="I71" s="590">
        <v>4.0469999999999997</v>
      </c>
      <c r="J71" s="591">
        <v>4.0469999999999997</v>
      </c>
      <c r="K71" s="594" t="s">
        <v>323</v>
      </c>
    </row>
    <row r="72" spans="1:11" ht="14.4" customHeight="1" thickBot="1" x14ac:dyDescent="0.35">
      <c r="A72" s="607" t="s">
        <v>389</v>
      </c>
      <c r="B72" s="585">
        <v>0</v>
      </c>
      <c r="C72" s="585">
        <v>8.1519999999999992</v>
      </c>
      <c r="D72" s="586">
        <v>8.1519999999999992</v>
      </c>
      <c r="E72" s="595" t="s">
        <v>323</v>
      </c>
      <c r="F72" s="585">
        <v>0</v>
      </c>
      <c r="G72" s="586">
        <v>0</v>
      </c>
      <c r="H72" s="588">
        <v>0.89400000000000002</v>
      </c>
      <c r="I72" s="585">
        <v>3.6469999999999998</v>
      </c>
      <c r="J72" s="586">
        <v>3.6469999999999998</v>
      </c>
      <c r="K72" s="596" t="s">
        <v>323</v>
      </c>
    </row>
    <row r="73" spans="1:11" ht="14.4" customHeight="1" thickBot="1" x14ac:dyDescent="0.35">
      <c r="A73" s="607" t="s">
        <v>390</v>
      </c>
      <c r="B73" s="585">
        <v>0</v>
      </c>
      <c r="C73" s="585">
        <v>4.9406564584124654E-324</v>
      </c>
      <c r="D73" s="586">
        <v>4.9406564584124654E-324</v>
      </c>
      <c r="E73" s="595" t="s">
        <v>323</v>
      </c>
      <c r="F73" s="585">
        <v>4.9406564584124654E-324</v>
      </c>
      <c r="G73" s="586">
        <v>0</v>
      </c>
      <c r="H73" s="588">
        <v>4.9406564584124654E-324</v>
      </c>
      <c r="I73" s="585">
        <v>0.4</v>
      </c>
      <c r="J73" s="586">
        <v>0.4</v>
      </c>
      <c r="K73" s="596" t="s">
        <v>329</v>
      </c>
    </row>
    <row r="74" spans="1:11" ht="14.4" customHeight="1" thickBot="1" x14ac:dyDescent="0.35">
      <c r="A74" s="606" t="s">
        <v>391</v>
      </c>
      <c r="B74" s="590">
        <v>0</v>
      </c>
      <c r="C74" s="590">
        <v>0.65100000000000002</v>
      </c>
      <c r="D74" s="591">
        <v>0.65100000000000002</v>
      </c>
      <c r="E74" s="592" t="s">
        <v>323</v>
      </c>
      <c r="F74" s="590">
        <v>0</v>
      </c>
      <c r="G74" s="591">
        <v>0</v>
      </c>
      <c r="H74" s="593">
        <v>4.9406564584124654E-324</v>
      </c>
      <c r="I74" s="590">
        <v>2.4703282292062327E-323</v>
      </c>
      <c r="J74" s="591">
        <v>2.4703282292062327E-323</v>
      </c>
      <c r="K74" s="594" t="s">
        <v>323</v>
      </c>
    </row>
    <row r="75" spans="1:11" ht="14.4" customHeight="1" thickBot="1" x14ac:dyDescent="0.35">
      <c r="A75" s="607" t="s">
        <v>392</v>
      </c>
      <c r="B75" s="585">
        <v>0</v>
      </c>
      <c r="C75" s="585">
        <v>0.65100000000000002</v>
      </c>
      <c r="D75" s="586">
        <v>0.65100000000000002</v>
      </c>
      <c r="E75" s="595" t="s">
        <v>323</v>
      </c>
      <c r="F75" s="585">
        <v>0</v>
      </c>
      <c r="G75" s="586">
        <v>0</v>
      </c>
      <c r="H75" s="588">
        <v>4.9406564584124654E-324</v>
      </c>
      <c r="I75" s="585">
        <v>2.4703282292062327E-323</v>
      </c>
      <c r="J75" s="586">
        <v>2.4703282292062327E-323</v>
      </c>
      <c r="K75" s="596" t="s">
        <v>323</v>
      </c>
    </row>
    <row r="76" spans="1:11" ht="14.4" customHeight="1" thickBot="1" x14ac:dyDescent="0.35">
      <c r="A76" s="605" t="s">
        <v>47</v>
      </c>
      <c r="B76" s="585">
        <v>3868.2350678318398</v>
      </c>
      <c r="C76" s="585">
        <v>3527.9836700000001</v>
      </c>
      <c r="D76" s="586">
        <v>-340.25139783183602</v>
      </c>
      <c r="E76" s="587">
        <v>0.91203962741</v>
      </c>
      <c r="F76" s="585">
        <v>3970.0031598988899</v>
      </c>
      <c r="G76" s="586">
        <v>1654.1679832912</v>
      </c>
      <c r="H76" s="588">
        <v>469.77330999999998</v>
      </c>
      <c r="I76" s="585">
        <v>1612.9792</v>
      </c>
      <c r="J76" s="586">
        <v>-41.188783291202</v>
      </c>
      <c r="K76" s="589">
        <v>0.40629166653799997</v>
      </c>
    </row>
    <row r="77" spans="1:11" ht="14.4" customHeight="1" thickBot="1" x14ac:dyDescent="0.35">
      <c r="A77" s="606" t="s">
        <v>393</v>
      </c>
      <c r="B77" s="590">
        <v>5.346015712891</v>
      </c>
      <c r="C77" s="590">
        <v>0.10299999999999999</v>
      </c>
      <c r="D77" s="591">
        <v>-5.2430157128910002</v>
      </c>
      <c r="E77" s="597">
        <v>1.9266684860000001E-2</v>
      </c>
      <c r="F77" s="590">
        <v>4.1168974895000002E-2</v>
      </c>
      <c r="G77" s="591">
        <v>1.7153739538999999E-2</v>
      </c>
      <c r="H77" s="593">
        <v>4.9406564584124654E-324</v>
      </c>
      <c r="I77" s="590">
        <v>2.4703282292062327E-323</v>
      </c>
      <c r="J77" s="591">
        <v>-1.7153739538999999E-2</v>
      </c>
      <c r="K77" s="598">
        <v>5.9781943146790832E-322</v>
      </c>
    </row>
    <row r="78" spans="1:11" ht="14.4" customHeight="1" thickBot="1" x14ac:dyDescent="0.35">
      <c r="A78" s="607" t="s">
        <v>394</v>
      </c>
      <c r="B78" s="585">
        <v>5.346015712891</v>
      </c>
      <c r="C78" s="585">
        <v>0.10299999999999999</v>
      </c>
      <c r="D78" s="586">
        <v>-5.2430157128910002</v>
      </c>
      <c r="E78" s="587">
        <v>1.9266684860000001E-2</v>
      </c>
      <c r="F78" s="585">
        <v>4.1168974895000002E-2</v>
      </c>
      <c r="G78" s="586">
        <v>1.7153739538999999E-2</v>
      </c>
      <c r="H78" s="588">
        <v>4.9406564584124654E-324</v>
      </c>
      <c r="I78" s="585">
        <v>2.4703282292062327E-323</v>
      </c>
      <c r="J78" s="586">
        <v>-1.7153739538999999E-2</v>
      </c>
      <c r="K78" s="589">
        <v>5.9781943146790832E-322</v>
      </c>
    </row>
    <row r="79" spans="1:11" ht="14.4" customHeight="1" thickBot="1" x14ac:dyDescent="0.35">
      <c r="A79" s="606" t="s">
        <v>395</v>
      </c>
      <c r="B79" s="590">
        <v>79.907587829918</v>
      </c>
      <c r="C79" s="590">
        <v>93.844650000000001</v>
      </c>
      <c r="D79" s="591">
        <v>13.937062170081999</v>
      </c>
      <c r="E79" s="597">
        <v>1.174414752698</v>
      </c>
      <c r="F79" s="590">
        <v>90.033892667165006</v>
      </c>
      <c r="G79" s="591">
        <v>37.514121944651997</v>
      </c>
      <c r="H79" s="593">
        <v>8.0954300000000003</v>
      </c>
      <c r="I79" s="590">
        <v>37.225729999999999</v>
      </c>
      <c r="J79" s="591">
        <v>-0.28839194465200002</v>
      </c>
      <c r="K79" s="598">
        <v>0.413463517984</v>
      </c>
    </row>
    <row r="80" spans="1:11" ht="14.4" customHeight="1" thickBot="1" x14ac:dyDescent="0.35">
      <c r="A80" s="607" t="s">
        <v>396</v>
      </c>
      <c r="B80" s="585">
        <v>52.644521873503997</v>
      </c>
      <c r="C80" s="585">
        <v>56.248899999999999</v>
      </c>
      <c r="D80" s="586">
        <v>3.6043781264949999</v>
      </c>
      <c r="E80" s="587">
        <v>1.06846634746</v>
      </c>
      <c r="F80" s="585">
        <v>57.541850025580999</v>
      </c>
      <c r="G80" s="586">
        <v>23.975770843991999</v>
      </c>
      <c r="H80" s="588">
        <v>5.2325999999999997</v>
      </c>
      <c r="I80" s="585">
        <v>24.9528</v>
      </c>
      <c r="J80" s="586">
        <v>0.97702915600700002</v>
      </c>
      <c r="K80" s="589">
        <v>0.43364611997800001</v>
      </c>
    </row>
    <row r="81" spans="1:11" ht="14.4" customHeight="1" thickBot="1" x14ac:dyDescent="0.35">
      <c r="A81" s="607" t="s">
        <v>397</v>
      </c>
      <c r="B81" s="585">
        <v>4.9406564584124654E-324</v>
      </c>
      <c r="C81" s="585">
        <v>3</v>
      </c>
      <c r="D81" s="586">
        <v>3</v>
      </c>
      <c r="E81" s="595" t="s">
        <v>329</v>
      </c>
      <c r="F81" s="585">
        <v>0</v>
      </c>
      <c r="G81" s="586">
        <v>0</v>
      </c>
      <c r="H81" s="588">
        <v>4.9406564584124654E-324</v>
      </c>
      <c r="I81" s="585">
        <v>1</v>
      </c>
      <c r="J81" s="586">
        <v>1</v>
      </c>
      <c r="K81" s="596" t="s">
        <v>323</v>
      </c>
    </row>
    <row r="82" spans="1:11" ht="14.4" customHeight="1" thickBot="1" x14ac:dyDescent="0.35">
      <c r="A82" s="607" t="s">
        <v>398</v>
      </c>
      <c r="B82" s="585">
        <v>27.263065956413001</v>
      </c>
      <c r="C82" s="585">
        <v>34.595750000000002</v>
      </c>
      <c r="D82" s="586">
        <v>7.3326840435860001</v>
      </c>
      <c r="E82" s="587">
        <v>1.2689603603390001</v>
      </c>
      <c r="F82" s="585">
        <v>32.492042641582998</v>
      </c>
      <c r="G82" s="586">
        <v>13.538351100659</v>
      </c>
      <c r="H82" s="588">
        <v>2.8628300000000002</v>
      </c>
      <c r="I82" s="585">
        <v>11.272930000000001</v>
      </c>
      <c r="J82" s="586">
        <v>-2.2654211006590002</v>
      </c>
      <c r="K82" s="589">
        <v>0.34694433108900002</v>
      </c>
    </row>
    <row r="83" spans="1:11" ht="14.4" customHeight="1" thickBot="1" x14ac:dyDescent="0.35">
      <c r="A83" s="606" t="s">
        <v>399</v>
      </c>
      <c r="B83" s="590">
        <v>31.820237595527999</v>
      </c>
      <c r="C83" s="590">
        <v>28.705120000000001</v>
      </c>
      <c r="D83" s="591">
        <v>-3.1151175955279999</v>
      </c>
      <c r="E83" s="597">
        <v>0.902102629303</v>
      </c>
      <c r="F83" s="590">
        <v>28.102451800571998</v>
      </c>
      <c r="G83" s="591">
        <v>11.709354916904999</v>
      </c>
      <c r="H83" s="593">
        <v>0.30008000000000001</v>
      </c>
      <c r="I83" s="590">
        <v>15.63668</v>
      </c>
      <c r="J83" s="591">
        <v>3.9273250830939999</v>
      </c>
      <c r="K83" s="598">
        <v>0.55641693155299998</v>
      </c>
    </row>
    <row r="84" spans="1:11" ht="14.4" customHeight="1" thickBot="1" x14ac:dyDescent="0.35">
      <c r="A84" s="607" t="s">
        <v>400</v>
      </c>
      <c r="B84" s="585">
        <v>24.993511286924999</v>
      </c>
      <c r="C84" s="585">
        <v>24.3</v>
      </c>
      <c r="D84" s="586">
        <v>-0.69351128692499997</v>
      </c>
      <c r="E84" s="587">
        <v>0.97225234666000004</v>
      </c>
      <c r="F84" s="585">
        <v>24.070002569530999</v>
      </c>
      <c r="G84" s="586">
        <v>10.029167737304</v>
      </c>
      <c r="H84" s="588">
        <v>4.9406564584124654E-324</v>
      </c>
      <c r="I84" s="585">
        <v>14.175000000000001</v>
      </c>
      <c r="J84" s="586">
        <v>4.1458322626950004</v>
      </c>
      <c r="K84" s="589">
        <v>0.58890729068400005</v>
      </c>
    </row>
    <row r="85" spans="1:11" ht="14.4" customHeight="1" thickBot="1" x14ac:dyDescent="0.35">
      <c r="A85" s="607" t="s">
        <v>401</v>
      </c>
      <c r="B85" s="585">
        <v>6.8267263086019998</v>
      </c>
      <c r="C85" s="585">
        <v>4.4051200000000001</v>
      </c>
      <c r="D85" s="586">
        <v>-2.4216063086020001</v>
      </c>
      <c r="E85" s="587">
        <v>0.64527561247700005</v>
      </c>
      <c r="F85" s="585">
        <v>4.0324492310400002</v>
      </c>
      <c r="G85" s="586">
        <v>1.6801871796000001</v>
      </c>
      <c r="H85" s="588">
        <v>0.30008000000000001</v>
      </c>
      <c r="I85" s="585">
        <v>1.4616800000000001</v>
      </c>
      <c r="J85" s="586">
        <v>-0.21850717959999999</v>
      </c>
      <c r="K85" s="589">
        <v>0.362479455103</v>
      </c>
    </row>
    <row r="86" spans="1:11" ht="14.4" customHeight="1" thickBot="1" x14ac:dyDescent="0.35">
      <c r="A86" s="606" t="s">
        <v>402</v>
      </c>
      <c r="B86" s="590">
        <v>542.66010324860895</v>
      </c>
      <c r="C86" s="590">
        <v>536.33799999999997</v>
      </c>
      <c r="D86" s="591">
        <v>-6.3221032486080002</v>
      </c>
      <c r="E86" s="597">
        <v>0.98834979168199999</v>
      </c>
      <c r="F86" s="590">
        <v>540.92972686494295</v>
      </c>
      <c r="G86" s="591">
        <v>225.387386193726</v>
      </c>
      <c r="H86" s="593">
        <v>74.592299999999994</v>
      </c>
      <c r="I86" s="590">
        <v>179.43489</v>
      </c>
      <c r="J86" s="591">
        <v>-45.952496193724997</v>
      </c>
      <c r="K86" s="598">
        <v>0.33171571294399999</v>
      </c>
    </row>
    <row r="87" spans="1:11" ht="14.4" customHeight="1" thickBot="1" x14ac:dyDescent="0.35">
      <c r="A87" s="607" t="s">
        <v>403</v>
      </c>
      <c r="B87" s="585">
        <v>460.00046709310499</v>
      </c>
      <c r="C87" s="585">
        <v>455.62329999999997</v>
      </c>
      <c r="D87" s="586">
        <v>-4.3771670931050002</v>
      </c>
      <c r="E87" s="587">
        <v>0.990484429025</v>
      </c>
      <c r="F87" s="585">
        <v>460.33190500639802</v>
      </c>
      <c r="G87" s="586">
        <v>191.80496041933301</v>
      </c>
      <c r="H87" s="588">
        <v>69.185040000000001</v>
      </c>
      <c r="I87" s="585">
        <v>143.91012000000001</v>
      </c>
      <c r="J87" s="586">
        <v>-47.894840419331999</v>
      </c>
      <c r="K87" s="589">
        <v>0.31262251960999998</v>
      </c>
    </row>
    <row r="88" spans="1:11" ht="14.4" customHeight="1" thickBot="1" x14ac:dyDescent="0.35">
      <c r="A88" s="607" t="s">
        <v>404</v>
      </c>
      <c r="B88" s="585">
        <v>0</v>
      </c>
      <c r="C88" s="585">
        <v>4.9406564584124654E-324</v>
      </c>
      <c r="D88" s="586">
        <v>4.9406564584124654E-324</v>
      </c>
      <c r="E88" s="595" t="s">
        <v>323</v>
      </c>
      <c r="F88" s="585">
        <v>4.9406564584124654E-324</v>
      </c>
      <c r="G88" s="586">
        <v>0</v>
      </c>
      <c r="H88" s="588">
        <v>4.9406564584124654E-324</v>
      </c>
      <c r="I88" s="585">
        <v>3.2669999999999999</v>
      </c>
      <c r="J88" s="586">
        <v>3.2669999999999999</v>
      </c>
      <c r="K88" s="596" t="s">
        <v>329</v>
      </c>
    </row>
    <row r="89" spans="1:11" ht="14.4" customHeight="1" thickBot="1" x14ac:dyDescent="0.35">
      <c r="A89" s="607" t="s">
        <v>405</v>
      </c>
      <c r="B89" s="585">
        <v>82.659636155502994</v>
      </c>
      <c r="C89" s="585">
        <v>80.714699999999993</v>
      </c>
      <c r="D89" s="586">
        <v>-1.944936155503</v>
      </c>
      <c r="E89" s="587">
        <v>0.97647054540800005</v>
      </c>
      <c r="F89" s="585">
        <v>80.597821858543995</v>
      </c>
      <c r="G89" s="586">
        <v>33.582425774393002</v>
      </c>
      <c r="H89" s="588">
        <v>5.40726</v>
      </c>
      <c r="I89" s="585">
        <v>32.257770000000001</v>
      </c>
      <c r="J89" s="586">
        <v>-1.3246557743930001</v>
      </c>
      <c r="K89" s="589">
        <v>0.40023128734899999</v>
      </c>
    </row>
    <row r="90" spans="1:11" ht="14.4" customHeight="1" thickBot="1" x14ac:dyDescent="0.35">
      <c r="A90" s="606" t="s">
        <v>406</v>
      </c>
      <c r="B90" s="590">
        <v>3208.5011234448898</v>
      </c>
      <c r="C90" s="590">
        <v>2868.9929000000002</v>
      </c>
      <c r="D90" s="591">
        <v>-339.50822344489001</v>
      </c>
      <c r="E90" s="597">
        <v>0.89418478897599996</v>
      </c>
      <c r="F90" s="590">
        <v>3310.8959195913098</v>
      </c>
      <c r="G90" s="591">
        <v>1379.53996649638</v>
      </c>
      <c r="H90" s="593">
        <v>386.78550000000001</v>
      </c>
      <c r="I90" s="590">
        <v>1380.6819</v>
      </c>
      <c r="J90" s="591">
        <v>1.14193350362</v>
      </c>
      <c r="K90" s="598">
        <v>0.41701156832800002</v>
      </c>
    </row>
    <row r="91" spans="1:11" ht="14.4" customHeight="1" thickBot="1" x14ac:dyDescent="0.35">
      <c r="A91" s="607" t="s">
        <v>407</v>
      </c>
      <c r="B91" s="585">
        <v>31.040510161217998</v>
      </c>
      <c r="C91" s="585">
        <v>0.79</v>
      </c>
      <c r="D91" s="586">
        <v>-30.250510161217999</v>
      </c>
      <c r="E91" s="587">
        <v>2.5450612631E-2</v>
      </c>
      <c r="F91" s="585">
        <v>4.9406564584124654E-324</v>
      </c>
      <c r="G91" s="586">
        <v>0</v>
      </c>
      <c r="H91" s="588">
        <v>4.9406564584124654E-324</v>
      </c>
      <c r="I91" s="585">
        <v>2.4703282292062327E-323</v>
      </c>
      <c r="J91" s="586">
        <v>2.4703282292062327E-323</v>
      </c>
      <c r="K91" s="589">
        <v>5</v>
      </c>
    </row>
    <row r="92" spans="1:11" ht="14.4" customHeight="1" thickBot="1" x14ac:dyDescent="0.35">
      <c r="A92" s="607" t="s">
        <v>408</v>
      </c>
      <c r="B92" s="585">
        <v>215.77994544527101</v>
      </c>
      <c r="C92" s="585">
        <v>200.24388999999999</v>
      </c>
      <c r="D92" s="586">
        <v>-15.536055445271</v>
      </c>
      <c r="E92" s="587">
        <v>0.92800046633900002</v>
      </c>
      <c r="F92" s="585">
        <v>197.97383635452999</v>
      </c>
      <c r="G92" s="586">
        <v>82.489098481054</v>
      </c>
      <c r="H92" s="588">
        <v>4.6855000000000002</v>
      </c>
      <c r="I92" s="585">
        <v>108.46262</v>
      </c>
      <c r="J92" s="586">
        <v>25.973521518944999</v>
      </c>
      <c r="K92" s="589">
        <v>0.54786340456500005</v>
      </c>
    </row>
    <row r="93" spans="1:11" ht="14.4" customHeight="1" thickBot="1" x14ac:dyDescent="0.35">
      <c r="A93" s="607" t="s">
        <v>409</v>
      </c>
      <c r="B93" s="585">
        <v>3.9979378279689999</v>
      </c>
      <c r="C93" s="585">
        <v>8.7874599999999994</v>
      </c>
      <c r="D93" s="586">
        <v>4.7895221720299999</v>
      </c>
      <c r="E93" s="587">
        <v>2.1979981625830001</v>
      </c>
      <c r="F93" s="585">
        <v>4.0014576669619997</v>
      </c>
      <c r="G93" s="586">
        <v>1.6672740279010001</v>
      </c>
      <c r="H93" s="588">
        <v>4.9406564584124654E-324</v>
      </c>
      <c r="I93" s="585">
        <v>1.597</v>
      </c>
      <c r="J93" s="586">
        <v>-7.0274027901E-2</v>
      </c>
      <c r="K93" s="589">
        <v>0.39910455961699998</v>
      </c>
    </row>
    <row r="94" spans="1:11" ht="14.4" customHeight="1" thickBot="1" x14ac:dyDescent="0.35">
      <c r="A94" s="607" t="s">
        <v>410</v>
      </c>
      <c r="B94" s="585">
        <v>139.62381114873301</v>
      </c>
      <c r="C94" s="585">
        <v>117.23560000000001</v>
      </c>
      <c r="D94" s="586">
        <v>-22.388211148732999</v>
      </c>
      <c r="E94" s="587">
        <v>0.83965334447899997</v>
      </c>
      <c r="F94" s="585">
        <v>110.76076366997199</v>
      </c>
      <c r="G94" s="586">
        <v>46.150318195821001</v>
      </c>
      <c r="H94" s="588">
        <v>9.8947800000000008</v>
      </c>
      <c r="I94" s="585">
        <v>61.852179999999997</v>
      </c>
      <c r="J94" s="586">
        <v>15.701861804178</v>
      </c>
      <c r="K94" s="589">
        <v>0.55843042202399995</v>
      </c>
    </row>
    <row r="95" spans="1:11" ht="14.4" customHeight="1" thickBot="1" x14ac:dyDescent="0.35">
      <c r="A95" s="607" t="s">
        <v>411</v>
      </c>
      <c r="B95" s="585">
        <v>2818.0589188617</v>
      </c>
      <c r="C95" s="585">
        <v>2541.93595</v>
      </c>
      <c r="D95" s="586">
        <v>-276.12296886169702</v>
      </c>
      <c r="E95" s="587">
        <v>0.902016609016</v>
      </c>
      <c r="F95" s="585">
        <v>2998.1598618998501</v>
      </c>
      <c r="G95" s="586">
        <v>1249.2332757915999</v>
      </c>
      <c r="H95" s="588">
        <v>372.20522</v>
      </c>
      <c r="I95" s="585">
        <v>1208.7701</v>
      </c>
      <c r="J95" s="586">
        <v>-40.463175791601998</v>
      </c>
      <c r="K95" s="589">
        <v>0.40317066323200001</v>
      </c>
    </row>
    <row r="96" spans="1:11" ht="14.4" customHeight="1" thickBot="1" x14ac:dyDescent="0.35">
      <c r="A96" s="604" t="s">
        <v>48</v>
      </c>
      <c r="B96" s="585">
        <v>21405.996255933402</v>
      </c>
      <c r="C96" s="585">
        <v>23432.943650000001</v>
      </c>
      <c r="D96" s="586">
        <v>2026.9473940666001</v>
      </c>
      <c r="E96" s="587">
        <v>1.0946906357370001</v>
      </c>
      <c r="F96" s="585">
        <v>23016.113871327201</v>
      </c>
      <c r="G96" s="586">
        <v>9590.0474463863393</v>
      </c>
      <c r="H96" s="588">
        <v>1845.1389999999999</v>
      </c>
      <c r="I96" s="585">
        <v>9191.3053700000091</v>
      </c>
      <c r="J96" s="586">
        <v>-398.74207638632799</v>
      </c>
      <c r="K96" s="589">
        <v>0.39934219223</v>
      </c>
    </row>
    <row r="97" spans="1:11" ht="14.4" customHeight="1" thickBot="1" x14ac:dyDescent="0.35">
      <c r="A97" s="610" t="s">
        <v>412</v>
      </c>
      <c r="B97" s="590">
        <v>15854.9999999994</v>
      </c>
      <c r="C97" s="590">
        <v>17401.559000000001</v>
      </c>
      <c r="D97" s="591">
        <v>1546.55900000057</v>
      </c>
      <c r="E97" s="597">
        <v>1.0975439293589999</v>
      </c>
      <c r="F97" s="590">
        <v>17061.999999999702</v>
      </c>
      <c r="G97" s="591">
        <v>7109.1666666665396</v>
      </c>
      <c r="H97" s="593">
        <v>1366.7729999999999</v>
      </c>
      <c r="I97" s="590">
        <v>6811.9300000000103</v>
      </c>
      <c r="J97" s="591">
        <v>-297.23666666653003</v>
      </c>
      <c r="K97" s="598">
        <v>0.39924569218099998</v>
      </c>
    </row>
    <row r="98" spans="1:11" ht="14.4" customHeight="1" thickBot="1" x14ac:dyDescent="0.35">
      <c r="A98" s="606" t="s">
        <v>413</v>
      </c>
      <c r="B98" s="590">
        <v>15854.9999999994</v>
      </c>
      <c r="C98" s="590">
        <v>17387.591</v>
      </c>
      <c r="D98" s="591">
        <v>1532.5910000005699</v>
      </c>
      <c r="E98" s="597">
        <v>1.0966629454429999</v>
      </c>
      <c r="F98" s="590">
        <v>17006.999999999702</v>
      </c>
      <c r="G98" s="591">
        <v>7086.2499999998699</v>
      </c>
      <c r="H98" s="593">
        <v>1366.7729999999999</v>
      </c>
      <c r="I98" s="590">
        <v>6797.8330000000096</v>
      </c>
      <c r="J98" s="591">
        <v>-288.41699999986503</v>
      </c>
      <c r="K98" s="598">
        <v>0.39970794378699998</v>
      </c>
    </row>
    <row r="99" spans="1:11" ht="14.4" customHeight="1" thickBot="1" x14ac:dyDescent="0.35">
      <c r="A99" s="607" t="s">
        <v>414</v>
      </c>
      <c r="B99" s="585">
        <v>15854.9999999994</v>
      </c>
      <c r="C99" s="585">
        <v>17387.591</v>
      </c>
      <c r="D99" s="586">
        <v>1532.5910000005699</v>
      </c>
      <c r="E99" s="587">
        <v>1.0966629454429999</v>
      </c>
      <c r="F99" s="585">
        <v>17006.999999999702</v>
      </c>
      <c r="G99" s="586">
        <v>7086.2499999998699</v>
      </c>
      <c r="H99" s="588">
        <v>1366.7729999999999</v>
      </c>
      <c r="I99" s="585">
        <v>6797.8330000000096</v>
      </c>
      <c r="J99" s="586">
        <v>-288.41699999986503</v>
      </c>
      <c r="K99" s="589">
        <v>0.39970794378699998</v>
      </c>
    </row>
    <row r="100" spans="1:11" ht="14.4" customHeight="1" thickBot="1" x14ac:dyDescent="0.35">
      <c r="A100" s="606" t="s">
        <v>415</v>
      </c>
      <c r="B100" s="590">
        <v>0</v>
      </c>
      <c r="C100" s="590">
        <v>13.968</v>
      </c>
      <c r="D100" s="591">
        <v>13.968</v>
      </c>
      <c r="E100" s="592" t="s">
        <v>323</v>
      </c>
      <c r="F100" s="590">
        <v>54.999999999998998</v>
      </c>
      <c r="G100" s="591">
        <v>22.916666666666</v>
      </c>
      <c r="H100" s="593">
        <v>4.9406564584124654E-324</v>
      </c>
      <c r="I100" s="590">
        <v>14.097</v>
      </c>
      <c r="J100" s="591">
        <v>-8.8196666666660004</v>
      </c>
      <c r="K100" s="598">
        <v>0.256309090909</v>
      </c>
    </row>
    <row r="101" spans="1:11" ht="14.4" customHeight="1" thickBot="1" x14ac:dyDescent="0.35">
      <c r="A101" s="607" t="s">
        <v>416</v>
      </c>
      <c r="B101" s="585">
        <v>0</v>
      </c>
      <c r="C101" s="585">
        <v>13.968</v>
      </c>
      <c r="D101" s="586">
        <v>13.968</v>
      </c>
      <c r="E101" s="595" t="s">
        <v>323</v>
      </c>
      <c r="F101" s="585">
        <v>54.999999999998998</v>
      </c>
      <c r="G101" s="586">
        <v>22.916666666666</v>
      </c>
      <c r="H101" s="588">
        <v>4.9406564584124654E-324</v>
      </c>
      <c r="I101" s="585">
        <v>14.097</v>
      </c>
      <c r="J101" s="586">
        <v>-8.8196666666660004</v>
      </c>
      <c r="K101" s="589">
        <v>0.256309090909</v>
      </c>
    </row>
    <row r="102" spans="1:11" ht="14.4" customHeight="1" thickBot="1" x14ac:dyDescent="0.35">
      <c r="A102" s="605" t="s">
        <v>417</v>
      </c>
      <c r="B102" s="585">
        <v>5391.9962559339701</v>
      </c>
      <c r="C102" s="585">
        <v>5857.3696099999997</v>
      </c>
      <c r="D102" s="586">
        <v>465.37335406603103</v>
      </c>
      <c r="E102" s="587">
        <v>1.0863081745559999</v>
      </c>
      <c r="F102" s="585">
        <v>5783.1138713275204</v>
      </c>
      <c r="G102" s="586">
        <v>2409.6307797198001</v>
      </c>
      <c r="H102" s="588">
        <v>464.69898999999998</v>
      </c>
      <c r="I102" s="585">
        <v>2311.2570900000001</v>
      </c>
      <c r="J102" s="586">
        <v>-98.373689719796999</v>
      </c>
      <c r="K102" s="589">
        <v>0.399656161269</v>
      </c>
    </row>
    <row r="103" spans="1:11" ht="14.4" customHeight="1" thickBot="1" x14ac:dyDescent="0.35">
      <c r="A103" s="606" t="s">
        <v>418</v>
      </c>
      <c r="B103" s="590">
        <v>1426.99999289575</v>
      </c>
      <c r="C103" s="590">
        <v>1564.8815099999999</v>
      </c>
      <c r="D103" s="591">
        <v>137.88151710425501</v>
      </c>
      <c r="E103" s="597">
        <v>1.0966233481359999</v>
      </c>
      <c r="F103" s="590">
        <v>1531.11387132761</v>
      </c>
      <c r="G103" s="591">
        <v>637.96411305316997</v>
      </c>
      <c r="H103" s="593">
        <v>123.00573</v>
      </c>
      <c r="I103" s="590">
        <v>611.79883000000098</v>
      </c>
      <c r="J103" s="591">
        <v>-26.165283053168999</v>
      </c>
      <c r="K103" s="598">
        <v>0.39957761565400002</v>
      </c>
    </row>
    <row r="104" spans="1:11" ht="14.4" customHeight="1" thickBot="1" x14ac:dyDescent="0.35">
      <c r="A104" s="607" t="s">
        <v>419</v>
      </c>
      <c r="B104" s="585">
        <v>1426.99999289575</v>
      </c>
      <c r="C104" s="585">
        <v>1564.8815099999999</v>
      </c>
      <c r="D104" s="586">
        <v>137.88151710425501</v>
      </c>
      <c r="E104" s="587">
        <v>1.0966233481359999</v>
      </c>
      <c r="F104" s="585">
        <v>1531.11387132761</v>
      </c>
      <c r="G104" s="586">
        <v>637.96411305316997</v>
      </c>
      <c r="H104" s="588">
        <v>123.00573</v>
      </c>
      <c r="I104" s="585">
        <v>611.79883000000098</v>
      </c>
      <c r="J104" s="586">
        <v>-26.165283053168999</v>
      </c>
      <c r="K104" s="589">
        <v>0.39957761565400002</v>
      </c>
    </row>
    <row r="105" spans="1:11" ht="14.4" customHeight="1" thickBot="1" x14ac:dyDescent="0.35">
      <c r="A105" s="606" t="s">
        <v>420</v>
      </c>
      <c r="B105" s="590">
        <v>3964.9962630382302</v>
      </c>
      <c r="C105" s="590">
        <v>4292.4880999999996</v>
      </c>
      <c r="D105" s="591">
        <v>327.49183696177499</v>
      </c>
      <c r="E105" s="597">
        <v>1.08259574921</v>
      </c>
      <c r="F105" s="590">
        <v>4251.99999999991</v>
      </c>
      <c r="G105" s="591">
        <v>1771.6666666666299</v>
      </c>
      <c r="H105" s="593">
        <v>341.69326000000001</v>
      </c>
      <c r="I105" s="590">
        <v>1699.4582600000001</v>
      </c>
      <c r="J105" s="591">
        <v>-72.208406666629003</v>
      </c>
      <c r="K105" s="598">
        <v>0.39968444496700001</v>
      </c>
    </row>
    <row r="106" spans="1:11" ht="14.4" customHeight="1" thickBot="1" x14ac:dyDescent="0.35">
      <c r="A106" s="607" t="s">
        <v>421</v>
      </c>
      <c r="B106" s="585">
        <v>3964.9962630382302</v>
      </c>
      <c r="C106" s="585">
        <v>4292.4880999999996</v>
      </c>
      <c r="D106" s="586">
        <v>327.49183696177499</v>
      </c>
      <c r="E106" s="587">
        <v>1.08259574921</v>
      </c>
      <c r="F106" s="585">
        <v>4251.99999999991</v>
      </c>
      <c r="G106" s="586">
        <v>1771.6666666666299</v>
      </c>
      <c r="H106" s="588">
        <v>341.69326000000001</v>
      </c>
      <c r="I106" s="585">
        <v>1699.4582600000001</v>
      </c>
      <c r="J106" s="586">
        <v>-72.208406666629003</v>
      </c>
      <c r="K106" s="589">
        <v>0.39968444496700001</v>
      </c>
    </row>
    <row r="107" spans="1:11" ht="14.4" customHeight="1" thickBot="1" x14ac:dyDescent="0.35">
      <c r="A107" s="605" t="s">
        <v>422</v>
      </c>
      <c r="B107" s="585">
        <v>158.999999999994</v>
      </c>
      <c r="C107" s="585">
        <v>174.01504</v>
      </c>
      <c r="D107" s="586">
        <v>15.015040000004999</v>
      </c>
      <c r="E107" s="587">
        <v>1.0944342138359999</v>
      </c>
      <c r="F107" s="585">
        <v>170.99999999999699</v>
      </c>
      <c r="G107" s="586">
        <v>71.249999999997996</v>
      </c>
      <c r="H107" s="588">
        <v>13.667009999999999</v>
      </c>
      <c r="I107" s="585">
        <v>68.118279999999999</v>
      </c>
      <c r="J107" s="586">
        <v>-3.1317199999979999</v>
      </c>
      <c r="K107" s="589">
        <v>0.39835251461900001</v>
      </c>
    </row>
    <row r="108" spans="1:11" ht="14.4" customHeight="1" thickBot="1" x14ac:dyDescent="0.35">
      <c r="A108" s="606" t="s">
        <v>423</v>
      </c>
      <c r="B108" s="590">
        <v>158.999999999994</v>
      </c>
      <c r="C108" s="590">
        <v>174.01504</v>
      </c>
      <c r="D108" s="591">
        <v>15.015040000004999</v>
      </c>
      <c r="E108" s="597">
        <v>1.0944342138359999</v>
      </c>
      <c r="F108" s="590">
        <v>170.99999999999699</v>
      </c>
      <c r="G108" s="591">
        <v>71.249999999997996</v>
      </c>
      <c r="H108" s="593">
        <v>13.667009999999999</v>
      </c>
      <c r="I108" s="590">
        <v>68.118279999999999</v>
      </c>
      <c r="J108" s="591">
        <v>-3.1317199999979999</v>
      </c>
      <c r="K108" s="598">
        <v>0.39835251461900001</v>
      </c>
    </row>
    <row r="109" spans="1:11" ht="14.4" customHeight="1" thickBot="1" x14ac:dyDescent="0.35">
      <c r="A109" s="607" t="s">
        <v>424</v>
      </c>
      <c r="B109" s="585">
        <v>158.999999999994</v>
      </c>
      <c r="C109" s="585">
        <v>174.01504</v>
      </c>
      <c r="D109" s="586">
        <v>15.015040000004999</v>
      </c>
      <c r="E109" s="587">
        <v>1.0944342138359999</v>
      </c>
      <c r="F109" s="585">
        <v>170.99999999999699</v>
      </c>
      <c r="G109" s="586">
        <v>71.249999999997996</v>
      </c>
      <c r="H109" s="588">
        <v>13.667009999999999</v>
      </c>
      <c r="I109" s="585">
        <v>68.118279999999999</v>
      </c>
      <c r="J109" s="586">
        <v>-3.1317199999979999</v>
      </c>
      <c r="K109" s="589">
        <v>0.39835251461900001</v>
      </c>
    </row>
    <row r="110" spans="1:11" ht="14.4" customHeight="1" thickBot="1" x14ac:dyDescent="0.35">
      <c r="A110" s="604" t="s">
        <v>425</v>
      </c>
      <c r="B110" s="585">
        <v>0</v>
      </c>
      <c r="C110" s="585">
        <v>17.596499999999999</v>
      </c>
      <c r="D110" s="586">
        <v>17.596499999999999</v>
      </c>
      <c r="E110" s="595" t="s">
        <v>323</v>
      </c>
      <c r="F110" s="585">
        <v>0</v>
      </c>
      <c r="G110" s="586">
        <v>0</v>
      </c>
      <c r="H110" s="588">
        <v>1</v>
      </c>
      <c r="I110" s="585">
        <v>21.105720000000002</v>
      </c>
      <c r="J110" s="586">
        <v>21.105720000000002</v>
      </c>
      <c r="K110" s="596" t="s">
        <v>323</v>
      </c>
    </row>
    <row r="111" spans="1:11" ht="14.4" customHeight="1" thickBot="1" x14ac:dyDescent="0.35">
      <c r="A111" s="605" t="s">
        <v>426</v>
      </c>
      <c r="B111" s="585">
        <v>0</v>
      </c>
      <c r="C111" s="585">
        <v>17.596499999999999</v>
      </c>
      <c r="D111" s="586">
        <v>17.596499999999999</v>
      </c>
      <c r="E111" s="595" t="s">
        <v>323</v>
      </c>
      <c r="F111" s="585">
        <v>0</v>
      </c>
      <c r="G111" s="586">
        <v>0</v>
      </c>
      <c r="H111" s="588">
        <v>1</v>
      </c>
      <c r="I111" s="585">
        <v>21.105720000000002</v>
      </c>
      <c r="J111" s="586">
        <v>21.105720000000002</v>
      </c>
      <c r="K111" s="596" t="s">
        <v>323</v>
      </c>
    </row>
    <row r="112" spans="1:11" ht="14.4" customHeight="1" thickBot="1" x14ac:dyDescent="0.35">
      <c r="A112" s="606" t="s">
        <v>427</v>
      </c>
      <c r="B112" s="590">
        <v>0</v>
      </c>
      <c r="C112" s="590">
        <v>16.796500000000002</v>
      </c>
      <c r="D112" s="591">
        <v>16.796500000000002</v>
      </c>
      <c r="E112" s="592" t="s">
        <v>323</v>
      </c>
      <c r="F112" s="590">
        <v>0</v>
      </c>
      <c r="G112" s="591">
        <v>0</v>
      </c>
      <c r="H112" s="593">
        <v>4.9406564584124654E-324</v>
      </c>
      <c r="I112" s="590">
        <v>19.75572</v>
      </c>
      <c r="J112" s="591">
        <v>19.75572</v>
      </c>
      <c r="K112" s="594" t="s">
        <v>323</v>
      </c>
    </row>
    <row r="113" spans="1:11" ht="14.4" customHeight="1" thickBot="1" x14ac:dyDescent="0.35">
      <c r="A113" s="607" t="s">
        <v>428</v>
      </c>
      <c r="B113" s="585">
        <v>0</v>
      </c>
      <c r="C113" s="585">
        <v>0.89649999999999996</v>
      </c>
      <c r="D113" s="586">
        <v>0.89649999999999996</v>
      </c>
      <c r="E113" s="595" t="s">
        <v>323</v>
      </c>
      <c r="F113" s="585">
        <v>0</v>
      </c>
      <c r="G113" s="586">
        <v>0</v>
      </c>
      <c r="H113" s="588">
        <v>4.9406564584124654E-324</v>
      </c>
      <c r="I113" s="585">
        <v>1.6556999999999999</v>
      </c>
      <c r="J113" s="586">
        <v>1.6556999999999999</v>
      </c>
      <c r="K113" s="596" t="s">
        <v>323</v>
      </c>
    </row>
    <row r="114" spans="1:11" ht="14.4" customHeight="1" thickBot="1" x14ac:dyDescent="0.35">
      <c r="A114" s="607" t="s">
        <v>429</v>
      </c>
      <c r="B114" s="585">
        <v>0</v>
      </c>
      <c r="C114" s="585">
        <v>7.9999999999989999</v>
      </c>
      <c r="D114" s="586">
        <v>7.9999999999989999</v>
      </c>
      <c r="E114" s="595" t="s">
        <v>323</v>
      </c>
      <c r="F114" s="585">
        <v>0</v>
      </c>
      <c r="G114" s="586">
        <v>0</v>
      </c>
      <c r="H114" s="588">
        <v>4.9406564584124654E-324</v>
      </c>
      <c r="I114" s="585">
        <v>16.80002</v>
      </c>
      <c r="J114" s="586">
        <v>16.80002</v>
      </c>
      <c r="K114" s="596" t="s">
        <v>323</v>
      </c>
    </row>
    <row r="115" spans="1:11" ht="14.4" customHeight="1" thickBot="1" x14ac:dyDescent="0.35">
      <c r="A115" s="607" t="s">
        <v>430</v>
      </c>
      <c r="B115" s="585">
        <v>0</v>
      </c>
      <c r="C115" s="585">
        <v>7.4</v>
      </c>
      <c r="D115" s="586">
        <v>7.4</v>
      </c>
      <c r="E115" s="595" t="s">
        <v>323</v>
      </c>
      <c r="F115" s="585">
        <v>0</v>
      </c>
      <c r="G115" s="586">
        <v>0</v>
      </c>
      <c r="H115" s="588">
        <v>4.9406564584124654E-324</v>
      </c>
      <c r="I115" s="585">
        <v>1</v>
      </c>
      <c r="J115" s="586">
        <v>1</v>
      </c>
      <c r="K115" s="596" t="s">
        <v>323</v>
      </c>
    </row>
    <row r="116" spans="1:11" ht="14.4" customHeight="1" thickBot="1" x14ac:dyDescent="0.35">
      <c r="A116" s="607" t="s">
        <v>431</v>
      </c>
      <c r="B116" s="585">
        <v>4.9406564584124654E-324</v>
      </c>
      <c r="C116" s="585">
        <v>0.49999999999900002</v>
      </c>
      <c r="D116" s="586">
        <v>0.49999999999900002</v>
      </c>
      <c r="E116" s="595" t="s">
        <v>329</v>
      </c>
      <c r="F116" s="585">
        <v>0</v>
      </c>
      <c r="G116" s="586">
        <v>0</v>
      </c>
      <c r="H116" s="588">
        <v>4.9406564584124654E-324</v>
      </c>
      <c r="I116" s="585">
        <v>0.3</v>
      </c>
      <c r="J116" s="586">
        <v>0.3</v>
      </c>
      <c r="K116" s="596" t="s">
        <v>323</v>
      </c>
    </row>
    <row r="117" spans="1:11" ht="14.4" customHeight="1" thickBot="1" x14ac:dyDescent="0.35">
      <c r="A117" s="609" t="s">
        <v>432</v>
      </c>
      <c r="B117" s="585">
        <v>4.9406564584124654E-324</v>
      </c>
      <c r="C117" s="585">
        <v>0.45</v>
      </c>
      <c r="D117" s="586">
        <v>0.45</v>
      </c>
      <c r="E117" s="595" t="s">
        <v>329</v>
      </c>
      <c r="F117" s="585">
        <v>0</v>
      </c>
      <c r="G117" s="586">
        <v>0</v>
      </c>
      <c r="H117" s="588">
        <v>4.9406564584124654E-324</v>
      </c>
      <c r="I117" s="585">
        <v>2.4703282292062327E-323</v>
      </c>
      <c r="J117" s="586">
        <v>2.4703282292062327E-323</v>
      </c>
      <c r="K117" s="596" t="s">
        <v>323</v>
      </c>
    </row>
    <row r="118" spans="1:11" ht="14.4" customHeight="1" thickBot="1" x14ac:dyDescent="0.35">
      <c r="A118" s="607" t="s">
        <v>433</v>
      </c>
      <c r="B118" s="585">
        <v>4.9406564584124654E-324</v>
      </c>
      <c r="C118" s="585">
        <v>0.45</v>
      </c>
      <c r="D118" s="586">
        <v>0.45</v>
      </c>
      <c r="E118" s="595" t="s">
        <v>329</v>
      </c>
      <c r="F118" s="585">
        <v>0</v>
      </c>
      <c r="G118" s="586">
        <v>0</v>
      </c>
      <c r="H118" s="588">
        <v>4.9406564584124654E-324</v>
      </c>
      <c r="I118" s="585">
        <v>2.4703282292062327E-323</v>
      </c>
      <c r="J118" s="586">
        <v>2.4703282292062327E-323</v>
      </c>
      <c r="K118" s="596" t="s">
        <v>323</v>
      </c>
    </row>
    <row r="119" spans="1:11" ht="14.4" customHeight="1" thickBot="1" x14ac:dyDescent="0.35">
      <c r="A119" s="609" t="s">
        <v>434</v>
      </c>
      <c r="B119" s="585">
        <v>0</v>
      </c>
      <c r="C119" s="585">
        <v>0.349999999999</v>
      </c>
      <c r="D119" s="586">
        <v>0.349999999999</v>
      </c>
      <c r="E119" s="595" t="s">
        <v>323</v>
      </c>
      <c r="F119" s="585">
        <v>0</v>
      </c>
      <c r="G119" s="586">
        <v>0</v>
      </c>
      <c r="H119" s="588">
        <v>1</v>
      </c>
      <c r="I119" s="585">
        <v>1.35</v>
      </c>
      <c r="J119" s="586">
        <v>1.35</v>
      </c>
      <c r="K119" s="596" t="s">
        <v>323</v>
      </c>
    </row>
    <row r="120" spans="1:11" ht="14.4" customHeight="1" thickBot="1" x14ac:dyDescent="0.35">
      <c r="A120" s="607" t="s">
        <v>435</v>
      </c>
      <c r="B120" s="585">
        <v>0</v>
      </c>
      <c r="C120" s="585">
        <v>0.349999999999</v>
      </c>
      <c r="D120" s="586">
        <v>0.349999999999</v>
      </c>
      <c r="E120" s="595" t="s">
        <v>323</v>
      </c>
      <c r="F120" s="585">
        <v>0</v>
      </c>
      <c r="G120" s="586">
        <v>0</v>
      </c>
      <c r="H120" s="588">
        <v>1</v>
      </c>
      <c r="I120" s="585">
        <v>1.35</v>
      </c>
      <c r="J120" s="586">
        <v>1.35</v>
      </c>
      <c r="K120" s="596" t="s">
        <v>323</v>
      </c>
    </row>
    <row r="121" spans="1:11" ht="14.4" customHeight="1" thickBot="1" x14ac:dyDescent="0.35">
      <c r="A121" s="604" t="s">
        <v>436</v>
      </c>
      <c r="B121" s="585">
        <v>11851.9999999994</v>
      </c>
      <c r="C121" s="585">
        <v>11860.4</v>
      </c>
      <c r="D121" s="586">
        <v>8.4000000006499995</v>
      </c>
      <c r="E121" s="587">
        <v>1.00070874114</v>
      </c>
      <c r="F121" s="585">
        <v>6923.9824672376399</v>
      </c>
      <c r="G121" s="586">
        <v>2884.9926946823498</v>
      </c>
      <c r="H121" s="588">
        <v>258.22199999999998</v>
      </c>
      <c r="I121" s="585">
        <v>3501.2109999999998</v>
      </c>
      <c r="J121" s="586">
        <v>616.21830531765397</v>
      </c>
      <c r="K121" s="589">
        <v>0.50566433646599995</v>
      </c>
    </row>
    <row r="122" spans="1:11" ht="14.4" customHeight="1" thickBot="1" x14ac:dyDescent="0.35">
      <c r="A122" s="605" t="s">
        <v>437</v>
      </c>
      <c r="B122" s="585">
        <v>11851.9999999994</v>
      </c>
      <c r="C122" s="585">
        <v>11843.15</v>
      </c>
      <c r="D122" s="586">
        <v>-8.8499999993490004</v>
      </c>
      <c r="E122" s="587">
        <v>0.99925329058300005</v>
      </c>
      <c r="F122" s="585">
        <v>6923.9824672376399</v>
      </c>
      <c r="G122" s="586">
        <v>2884.9926946823498</v>
      </c>
      <c r="H122" s="588">
        <v>258.22199999999998</v>
      </c>
      <c r="I122" s="585">
        <v>3469.9110000000001</v>
      </c>
      <c r="J122" s="586">
        <v>584.91830531765299</v>
      </c>
      <c r="K122" s="589">
        <v>0.50114381664200003</v>
      </c>
    </row>
    <row r="123" spans="1:11" ht="14.4" customHeight="1" thickBot="1" x14ac:dyDescent="0.35">
      <c r="A123" s="606" t="s">
        <v>438</v>
      </c>
      <c r="B123" s="590">
        <v>11851.9999999994</v>
      </c>
      <c r="C123" s="590">
        <v>11843.15</v>
      </c>
      <c r="D123" s="591">
        <v>-8.8499999993490004</v>
      </c>
      <c r="E123" s="597">
        <v>0.99925329058300005</v>
      </c>
      <c r="F123" s="590">
        <v>6923.9824672376399</v>
      </c>
      <c r="G123" s="591">
        <v>2884.9926946823498</v>
      </c>
      <c r="H123" s="593">
        <v>258.22199999999998</v>
      </c>
      <c r="I123" s="590">
        <v>3469.9110000000001</v>
      </c>
      <c r="J123" s="591">
        <v>584.91830531765299</v>
      </c>
      <c r="K123" s="598">
        <v>0.50114381664200003</v>
      </c>
    </row>
    <row r="124" spans="1:11" ht="14.4" customHeight="1" thickBot="1" x14ac:dyDescent="0.35">
      <c r="A124" s="607" t="s">
        <v>439</v>
      </c>
      <c r="B124" s="585">
        <v>245.99999999998599</v>
      </c>
      <c r="C124" s="585">
        <v>251.46199999999999</v>
      </c>
      <c r="D124" s="586">
        <v>5.462000000013</v>
      </c>
      <c r="E124" s="587">
        <v>1.0222032520319999</v>
      </c>
      <c r="F124" s="585">
        <v>252.989948366058</v>
      </c>
      <c r="G124" s="586">
        <v>105.41247848585699</v>
      </c>
      <c r="H124" s="588">
        <v>21.05</v>
      </c>
      <c r="I124" s="585">
        <v>105.25</v>
      </c>
      <c r="J124" s="586">
        <v>-0.162478485857</v>
      </c>
      <c r="K124" s="589">
        <v>0.41602443369600001</v>
      </c>
    </row>
    <row r="125" spans="1:11" ht="14.4" customHeight="1" thickBot="1" x14ac:dyDescent="0.35">
      <c r="A125" s="607" t="s">
        <v>440</v>
      </c>
      <c r="B125" s="585">
        <v>10327.9999999994</v>
      </c>
      <c r="C125" s="585">
        <v>10328.788</v>
      </c>
      <c r="D125" s="586">
        <v>0.78800000056599995</v>
      </c>
      <c r="E125" s="587">
        <v>1.000076297443</v>
      </c>
      <c r="F125" s="585">
        <v>4220.99999999992</v>
      </c>
      <c r="G125" s="586">
        <v>1758.74999999997</v>
      </c>
      <c r="H125" s="588">
        <v>154.899</v>
      </c>
      <c r="I125" s="585">
        <v>2891.9850000000001</v>
      </c>
      <c r="J125" s="586">
        <v>1133.2350000000399</v>
      </c>
      <c r="K125" s="589">
        <v>0.68514214641000004</v>
      </c>
    </row>
    <row r="126" spans="1:11" ht="14.4" customHeight="1" thickBot="1" x14ac:dyDescent="0.35">
      <c r="A126" s="607" t="s">
        <v>441</v>
      </c>
      <c r="B126" s="585">
        <v>71.999999999996007</v>
      </c>
      <c r="C126" s="585">
        <v>56.48</v>
      </c>
      <c r="D126" s="586">
        <v>-15.519999999995999</v>
      </c>
      <c r="E126" s="587">
        <v>0.78444444444399997</v>
      </c>
      <c r="F126" s="585">
        <v>26.000217527895</v>
      </c>
      <c r="G126" s="586">
        <v>10.833423969956</v>
      </c>
      <c r="H126" s="588">
        <v>2.1659999999999999</v>
      </c>
      <c r="I126" s="585">
        <v>10.83</v>
      </c>
      <c r="J126" s="586">
        <v>-3.4239699559999999E-3</v>
      </c>
      <c r="K126" s="589">
        <v>0.41653497661599997</v>
      </c>
    </row>
    <row r="127" spans="1:11" ht="14.4" customHeight="1" thickBot="1" x14ac:dyDescent="0.35">
      <c r="A127" s="607" t="s">
        <v>442</v>
      </c>
      <c r="B127" s="585">
        <v>623.99999999996601</v>
      </c>
      <c r="C127" s="585">
        <v>624.67399999999998</v>
      </c>
      <c r="D127" s="586">
        <v>0.67400000003399996</v>
      </c>
      <c r="E127" s="587">
        <v>1.0010801282049999</v>
      </c>
      <c r="F127" s="585">
        <v>624.99230134380002</v>
      </c>
      <c r="G127" s="586">
        <v>260.41345889324998</v>
      </c>
      <c r="H127" s="588">
        <v>52.066000000000003</v>
      </c>
      <c r="I127" s="585">
        <v>260.33</v>
      </c>
      <c r="J127" s="586">
        <v>-8.3458893248999994E-2</v>
      </c>
      <c r="K127" s="589">
        <v>0.41653313079199999</v>
      </c>
    </row>
    <row r="128" spans="1:11" ht="14.4" customHeight="1" thickBot="1" x14ac:dyDescent="0.35">
      <c r="A128" s="607" t="s">
        <v>443</v>
      </c>
      <c r="B128" s="585">
        <v>581.99999999996805</v>
      </c>
      <c r="C128" s="585">
        <v>581.74599999999998</v>
      </c>
      <c r="D128" s="586">
        <v>-0.25399999996700001</v>
      </c>
      <c r="E128" s="587">
        <v>0.99956357388299999</v>
      </c>
      <c r="F128" s="585">
        <v>1798.99999999997</v>
      </c>
      <c r="G128" s="586">
        <v>749.58333333331996</v>
      </c>
      <c r="H128" s="588">
        <v>28.041</v>
      </c>
      <c r="I128" s="585">
        <v>201.51599999999999</v>
      </c>
      <c r="J128" s="586">
        <v>-548.06733333331897</v>
      </c>
      <c r="K128" s="589">
        <v>0.112015564202</v>
      </c>
    </row>
    <row r="129" spans="1:11" ht="14.4" customHeight="1" thickBot="1" x14ac:dyDescent="0.35">
      <c r="A129" s="605" t="s">
        <v>444</v>
      </c>
      <c r="B129" s="585">
        <v>0</v>
      </c>
      <c r="C129" s="585">
        <v>17.25</v>
      </c>
      <c r="D129" s="586">
        <v>17.25</v>
      </c>
      <c r="E129" s="595" t="s">
        <v>323</v>
      </c>
      <c r="F129" s="585">
        <v>0</v>
      </c>
      <c r="G129" s="586">
        <v>0</v>
      </c>
      <c r="H129" s="588">
        <v>4.9406564584124654E-324</v>
      </c>
      <c r="I129" s="585">
        <v>31.3</v>
      </c>
      <c r="J129" s="586">
        <v>31.3</v>
      </c>
      <c r="K129" s="596" t="s">
        <v>323</v>
      </c>
    </row>
    <row r="130" spans="1:11" ht="14.4" customHeight="1" thickBot="1" x14ac:dyDescent="0.35">
      <c r="A130" s="606" t="s">
        <v>445</v>
      </c>
      <c r="B130" s="590">
        <v>0</v>
      </c>
      <c r="C130" s="590">
        <v>10.638</v>
      </c>
      <c r="D130" s="591">
        <v>10.638</v>
      </c>
      <c r="E130" s="592" t="s">
        <v>323</v>
      </c>
      <c r="F130" s="590">
        <v>0</v>
      </c>
      <c r="G130" s="591">
        <v>0</v>
      </c>
      <c r="H130" s="593">
        <v>4.9406564584124654E-324</v>
      </c>
      <c r="I130" s="590">
        <v>2.4703282292062327E-323</v>
      </c>
      <c r="J130" s="591">
        <v>2.4703282292062327E-323</v>
      </c>
      <c r="K130" s="594" t="s">
        <v>323</v>
      </c>
    </row>
    <row r="131" spans="1:11" ht="14.4" customHeight="1" thickBot="1" x14ac:dyDescent="0.35">
      <c r="A131" s="607" t="s">
        <v>446</v>
      </c>
      <c r="B131" s="585">
        <v>0</v>
      </c>
      <c r="C131" s="585">
        <v>10.638</v>
      </c>
      <c r="D131" s="586">
        <v>10.638</v>
      </c>
      <c r="E131" s="595" t="s">
        <v>323</v>
      </c>
      <c r="F131" s="585">
        <v>0</v>
      </c>
      <c r="G131" s="586">
        <v>0</v>
      </c>
      <c r="H131" s="588">
        <v>4.9406564584124654E-324</v>
      </c>
      <c r="I131" s="585">
        <v>2.4703282292062327E-323</v>
      </c>
      <c r="J131" s="586">
        <v>2.4703282292062327E-323</v>
      </c>
      <c r="K131" s="596" t="s">
        <v>323</v>
      </c>
    </row>
    <row r="132" spans="1:11" ht="14.4" customHeight="1" thickBot="1" x14ac:dyDescent="0.35">
      <c r="A132" s="606" t="s">
        <v>447</v>
      </c>
      <c r="B132" s="590">
        <v>4.9406564584124654E-324</v>
      </c>
      <c r="C132" s="590">
        <v>6.6120000000000001</v>
      </c>
      <c r="D132" s="591">
        <v>6.6120000000000001</v>
      </c>
      <c r="E132" s="592" t="s">
        <v>329</v>
      </c>
      <c r="F132" s="590">
        <v>0</v>
      </c>
      <c r="G132" s="591">
        <v>0</v>
      </c>
      <c r="H132" s="593">
        <v>4.9406564584124654E-324</v>
      </c>
      <c r="I132" s="590">
        <v>31.3</v>
      </c>
      <c r="J132" s="591">
        <v>31.3</v>
      </c>
      <c r="K132" s="594" t="s">
        <v>323</v>
      </c>
    </row>
    <row r="133" spans="1:11" ht="14.4" customHeight="1" thickBot="1" x14ac:dyDescent="0.35">
      <c r="A133" s="607" t="s">
        <v>448</v>
      </c>
      <c r="B133" s="585">
        <v>4.9406564584124654E-324</v>
      </c>
      <c r="C133" s="585">
        <v>6.6120000000000001</v>
      </c>
      <c r="D133" s="586">
        <v>6.6120000000000001</v>
      </c>
      <c r="E133" s="595" t="s">
        <v>329</v>
      </c>
      <c r="F133" s="585">
        <v>0</v>
      </c>
      <c r="G133" s="586">
        <v>0</v>
      </c>
      <c r="H133" s="588">
        <v>4.9406564584124654E-324</v>
      </c>
      <c r="I133" s="585">
        <v>31.3</v>
      </c>
      <c r="J133" s="586">
        <v>31.3</v>
      </c>
      <c r="K133" s="596" t="s">
        <v>323</v>
      </c>
    </row>
    <row r="134" spans="1:11" ht="14.4" customHeight="1" thickBot="1" x14ac:dyDescent="0.35">
      <c r="A134" s="603" t="s">
        <v>449</v>
      </c>
      <c r="B134" s="585">
        <v>125183.52405601701</v>
      </c>
      <c r="C134" s="585">
        <v>145039.21062</v>
      </c>
      <c r="D134" s="586">
        <v>19855.686563983501</v>
      </c>
      <c r="E134" s="587">
        <v>1.158612618662</v>
      </c>
      <c r="F134" s="585">
        <v>148966.170693024</v>
      </c>
      <c r="G134" s="586">
        <v>62069.237788760001</v>
      </c>
      <c r="H134" s="588">
        <v>12080.574629999999</v>
      </c>
      <c r="I134" s="585">
        <v>63617.693529999997</v>
      </c>
      <c r="J134" s="586">
        <v>1548.45574124005</v>
      </c>
      <c r="K134" s="589">
        <v>0.42706134710999999</v>
      </c>
    </row>
    <row r="135" spans="1:11" ht="14.4" customHeight="1" thickBot="1" x14ac:dyDescent="0.35">
      <c r="A135" s="604" t="s">
        <v>450</v>
      </c>
      <c r="B135" s="585">
        <v>124510.17657852201</v>
      </c>
      <c r="C135" s="585">
        <v>143845.78276</v>
      </c>
      <c r="D135" s="586">
        <v>19335.606181477498</v>
      </c>
      <c r="E135" s="587">
        <v>1.15529338013</v>
      </c>
      <c r="F135" s="585">
        <v>148841.279323428</v>
      </c>
      <c r="G135" s="586">
        <v>62017.1997180951</v>
      </c>
      <c r="H135" s="588">
        <v>12080.55753</v>
      </c>
      <c r="I135" s="585">
        <v>63476.908530000001</v>
      </c>
      <c r="J135" s="586">
        <v>1459.7088119049099</v>
      </c>
      <c r="K135" s="589">
        <v>0.42647381706499998</v>
      </c>
    </row>
    <row r="136" spans="1:11" ht="14.4" customHeight="1" thickBot="1" x14ac:dyDescent="0.35">
      <c r="A136" s="605" t="s">
        <v>451</v>
      </c>
      <c r="B136" s="585">
        <v>124510.17657852201</v>
      </c>
      <c r="C136" s="585">
        <v>143845.78276</v>
      </c>
      <c r="D136" s="586">
        <v>19335.606181477498</v>
      </c>
      <c r="E136" s="587">
        <v>1.15529338013</v>
      </c>
      <c r="F136" s="585">
        <v>148841.279323428</v>
      </c>
      <c r="G136" s="586">
        <v>62017.1997180951</v>
      </c>
      <c r="H136" s="588">
        <v>12080.55753</v>
      </c>
      <c r="I136" s="585">
        <v>63476.908530000001</v>
      </c>
      <c r="J136" s="586">
        <v>1459.7088119049099</v>
      </c>
      <c r="K136" s="589">
        <v>0.42647381706499998</v>
      </c>
    </row>
    <row r="137" spans="1:11" ht="14.4" customHeight="1" thickBot="1" x14ac:dyDescent="0.35">
      <c r="A137" s="606" t="s">
        <v>452</v>
      </c>
      <c r="B137" s="590">
        <v>27.174233716435999</v>
      </c>
      <c r="C137" s="590">
        <v>32.859830000000002</v>
      </c>
      <c r="D137" s="591">
        <v>5.6855962835630001</v>
      </c>
      <c r="E137" s="597">
        <v>1.20922747419</v>
      </c>
      <c r="F137" s="590">
        <v>38.301482461538001</v>
      </c>
      <c r="G137" s="591">
        <v>15.958951025640999</v>
      </c>
      <c r="H137" s="593">
        <v>0.1804</v>
      </c>
      <c r="I137" s="590">
        <v>26.294</v>
      </c>
      <c r="J137" s="591">
        <v>10.335048974357999</v>
      </c>
      <c r="K137" s="598">
        <v>0.68650084305199999</v>
      </c>
    </row>
    <row r="138" spans="1:11" ht="14.4" customHeight="1" thickBot="1" x14ac:dyDescent="0.35">
      <c r="A138" s="607" t="s">
        <v>453</v>
      </c>
      <c r="B138" s="585">
        <v>27.174233716435999</v>
      </c>
      <c r="C138" s="585">
        <v>32.61533</v>
      </c>
      <c r="D138" s="586">
        <v>5.4410962835629997</v>
      </c>
      <c r="E138" s="587">
        <v>1.2002299803680001</v>
      </c>
      <c r="F138" s="585">
        <v>38.036111830476003</v>
      </c>
      <c r="G138" s="586">
        <v>15.848379929365001</v>
      </c>
      <c r="H138" s="588">
        <v>0.1804</v>
      </c>
      <c r="I138" s="585">
        <v>24.274999999999999</v>
      </c>
      <c r="J138" s="586">
        <v>8.4266200706339998</v>
      </c>
      <c r="K138" s="589">
        <v>0.63820929195300002</v>
      </c>
    </row>
    <row r="139" spans="1:11" ht="14.4" customHeight="1" thickBot="1" x14ac:dyDescent="0.35">
      <c r="A139" s="607" t="s">
        <v>454</v>
      </c>
      <c r="B139" s="585">
        <v>4.9406564584124654E-324</v>
      </c>
      <c r="C139" s="585">
        <v>0.2445</v>
      </c>
      <c r="D139" s="586">
        <v>0.2445</v>
      </c>
      <c r="E139" s="595" t="s">
        <v>329</v>
      </c>
      <c r="F139" s="585">
        <v>0.26537063106199998</v>
      </c>
      <c r="G139" s="586">
        <v>0.11057109627599999</v>
      </c>
      <c r="H139" s="588">
        <v>4.9406564584124654E-324</v>
      </c>
      <c r="I139" s="585">
        <v>2.0190000000000001</v>
      </c>
      <c r="J139" s="586">
        <v>1.908428903723</v>
      </c>
      <c r="K139" s="589">
        <v>7.6082269990239997</v>
      </c>
    </row>
    <row r="140" spans="1:11" ht="14.4" customHeight="1" thickBot="1" x14ac:dyDescent="0.35">
      <c r="A140" s="606" t="s">
        <v>455</v>
      </c>
      <c r="B140" s="590">
        <v>189.002636188412</v>
      </c>
      <c r="C140" s="590">
        <v>108.65940000000001</v>
      </c>
      <c r="D140" s="591">
        <v>-80.343236188410998</v>
      </c>
      <c r="E140" s="597">
        <v>0.57490944143</v>
      </c>
      <c r="F140" s="590">
        <v>0</v>
      </c>
      <c r="G140" s="591">
        <v>0</v>
      </c>
      <c r="H140" s="593">
        <v>4.3008699999999997</v>
      </c>
      <c r="I140" s="590">
        <v>42.947710000000001</v>
      </c>
      <c r="J140" s="591">
        <v>42.947710000000001</v>
      </c>
      <c r="K140" s="594" t="s">
        <v>323</v>
      </c>
    </row>
    <row r="141" spans="1:11" ht="14.4" customHeight="1" thickBot="1" x14ac:dyDescent="0.35">
      <c r="A141" s="607" t="s">
        <v>456</v>
      </c>
      <c r="B141" s="585">
        <v>189.002636188412</v>
      </c>
      <c r="C141" s="585">
        <v>108.65940000000001</v>
      </c>
      <c r="D141" s="586">
        <v>-80.343236188410998</v>
      </c>
      <c r="E141" s="587">
        <v>0.57490944143</v>
      </c>
      <c r="F141" s="585">
        <v>0</v>
      </c>
      <c r="G141" s="586">
        <v>0</v>
      </c>
      <c r="H141" s="588">
        <v>4.3008699999999997</v>
      </c>
      <c r="I141" s="585">
        <v>42.947710000000001</v>
      </c>
      <c r="J141" s="586">
        <v>42.947710000000001</v>
      </c>
      <c r="K141" s="596" t="s">
        <v>323</v>
      </c>
    </row>
    <row r="142" spans="1:11" ht="14.4" customHeight="1" thickBot="1" x14ac:dyDescent="0.35">
      <c r="A142" s="606" t="s">
        <v>457</v>
      </c>
      <c r="B142" s="590">
        <v>3540.0001157891602</v>
      </c>
      <c r="C142" s="590">
        <v>3319.63</v>
      </c>
      <c r="D142" s="591">
        <v>-220.37011578916201</v>
      </c>
      <c r="E142" s="597">
        <v>0.93774855689699999</v>
      </c>
      <c r="F142" s="590">
        <v>3317.9778409666001</v>
      </c>
      <c r="G142" s="591">
        <v>1382.4907670694199</v>
      </c>
      <c r="H142" s="593">
        <v>137.21042</v>
      </c>
      <c r="I142" s="590">
        <v>1480.7037</v>
      </c>
      <c r="J142" s="591">
        <v>98.212932930581999</v>
      </c>
      <c r="K142" s="598">
        <v>0.44626690441299999</v>
      </c>
    </row>
    <row r="143" spans="1:11" ht="14.4" customHeight="1" thickBot="1" x14ac:dyDescent="0.35">
      <c r="A143" s="607" t="s">
        <v>458</v>
      </c>
      <c r="B143" s="585">
        <v>3.9998646890080001</v>
      </c>
      <c r="C143" s="585">
        <v>0.29339999999999999</v>
      </c>
      <c r="D143" s="586">
        <v>-3.706464689008</v>
      </c>
      <c r="E143" s="587">
        <v>7.3352481349000007E-2</v>
      </c>
      <c r="F143" s="585">
        <v>13.999906501968001</v>
      </c>
      <c r="G143" s="586">
        <v>5.8332943758200004</v>
      </c>
      <c r="H143" s="588">
        <v>0.16728000000000001</v>
      </c>
      <c r="I143" s="585">
        <v>0.16728000000000001</v>
      </c>
      <c r="J143" s="586">
        <v>-5.6660143758199997</v>
      </c>
      <c r="K143" s="589">
        <v>1.1948651225999999E-2</v>
      </c>
    </row>
    <row r="144" spans="1:11" ht="14.4" customHeight="1" thickBot="1" x14ac:dyDescent="0.35">
      <c r="A144" s="607" t="s">
        <v>459</v>
      </c>
      <c r="B144" s="585">
        <v>3535.0000532324698</v>
      </c>
      <c r="C144" s="585">
        <v>3304.1949500000001</v>
      </c>
      <c r="D144" s="586">
        <v>-230.805103232465</v>
      </c>
      <c r="E144" s="587">
        <v>0.93470859978499998</v>
      </c>
      <c r="F144" s="585">
        <v>3303.9779344646299</v>
      </c>
      <c r="G144" s="586">
        <v>1376.6574726936001</v>
      </c>
      <c r="H144" s="588">
        <v>137.04313999999999</v>
      </c>
      <c r="I144" s="585">
        <v>1451.8785399999999</v>
      </c>
      <c r="J144" s="586">
        <v>75.221067306402006</v>
      </c>
      <c r="K144" s="589">
        <v>0.43943348557299999</v>
      </c>
    </row>
    <row r="145" spans="1:11" ht="14.4" customHeight="1" thickBot="1" x14ac:dyDescent="0.35">
      <c r="A145" s="607" t="s">
        <v>460</v>
      </c>
      <c r="B145" s="585">
        <v>1.000197867689</v>
      </c>
      <c r="C145" s="585">
        <v>15.14165</v>
      </c>
      <c r="D145" s="586">
        <v>14.14145213231</v>
      </c>
      <c r="E145" s="587">
        <v>15.138654549407001</v>
      </c>
      <c r="F145" s="585">
        <v>0</v>
      </c>
      <c r="G145" s="586">
        <v>0</v>
      </c>
      <c r="H145" s="588">
        <v>4.9406564584124654E-324</v>
      </c>
      <c r="I145" s="585">
        <v>28.657879999999999</v>
      </c>
      <c r="J145" s="586">
        <v>28.657879999999999</v>
      </c>
      <c r="K145" s="596" t="s">
        <v>323</v>
      </c>
    </row>
    <row r="146" spans="1:11" ht="14.4" customHeight="1" thickBot="1" x14ac:dyDescent="0.35">
      <c r="A146" s="606" t="s">
        <v>461</v>
      </c>
      <c r="B146" s="590">
        <v>4.9406564584124654E-324</v>
      </c>
      <c r="C146" s="590">
        <v>-0.55632000000000004</v>
      </c>
      <c r="D146" s="591">
        <v>-0.55632000000000004</v>
      </c>
      <c r="E146" s="592" t="s">
        <v>329</v>
      </c>
      <c r="F146" s="590">
        <v>0</v>
      </c>
      <c r="G146" s="591">
        <v>0</v>
      </c>
      <c r="H146" s="593">
        <v>4.9406564584124654E-324</v>
      </c>
      <c r="I146" s="590">
        <v>2.4703282292062327E-323</v>
      </c>
      <c r="J146" s="591">
        <v>2.4703282292062327E-323</v>
      </c>
      <c r="K146" s="594" t="s">
        <v>323</v>
      </c>
    </row>
    <row r="147" spans="1:11" ht="14.4" customHeight="1" thickBot="1" x14ac:dyDescent="0.35">
      <c r="A147" s="607" t="s">
        <v>462</v>
      </c>
      <c r="B147" s="585">
        <v>4.9406564584124654E-324</v>
      </c>
      <c r="C147" s="585">
        <v>-0.55632000000000004</v>
      </c>
      <c r="D147" s="586">
        <v>-0.55632000000000004</v>
      </c>
      <c r="E147" s="595" t="s">
        <v>329</v>
      </c>
      <c r="F147" s="585">
        <v>0</v>
      </c>
      <c r="G147" s="586">
        <v>0</v>
      </c>
      <c r="H147" s="588">
        <v>4.9406564584124654E-324</v>
      </c>
      <c r="I147" s="585">
        <v>2.4703282292062327E-323</v>
      </c>
      <c r="J147" s="586">
        <v>2.4703282292062327E-323</v>
      </c>
      <c r="K147" s="596" t="s">
        <v>323</v>
      </c>
    </row>
    <row r="148" spans="1:11" ht="14.4" customHeight="1" thickBot="1" x14ac:dyDescent="0.35">
      <c r="A148" s="606" t="s">
        <v>463</v>
      </c>
      <c r="B148" s="590">
        <v>120753.999592828</v>
      </c>
      <c r="C148" s="590">
        <v>136368.04042999999</v>
      </c>
      <c r="D148" s="591">
        <v>15614.0408371716</v>
      </c>
      <c r="E148" s="597">
        <v>1.1293045438639999</v>
      </c>
      <c r="F148" s="590">
        <v>145485</v>
      </c>
      <c r="G148" s="591">
        <v>60618.75</v>
      </c>
      <c r="H148" s="593">
        <v>11938.86584</v>
      </c>
      <c r="I148" s="590">
        <v>61523.99987</v>
      </c>
      <c r="J148" s="591">
        <v>905.249869999971</v>
      </c>
      <c r="K148" s="598">
        <v>0.42288895672999999</v>
      </c>
    </row>
    <row r="149" spans="1:11" ht="14.4" customHeight="1" thickBot="1" x14ac:dyDescent="0.35">
      <c r="A149" s="607" t="s">
        <v>464</v>
      </c>
      <c r="B149" s="585">
        <v>49831.999849768799</v>
      </c>
      <c r="C149" s="585">
        <v>67510.376560000004</v>
      </c>
      <c r="D149" s="586">
        <v>17678.376710231201</v>
      </c>
      <c r="E149" s="587">
        <v>1.3547595272820001</v>
      </c>
      <c r="F149" s="585">
        <v>70566</v>
      </c>
      <c r="G149" s="586">
        <v>29402.5</v>
      </c>
      <c r="H149" s="588">
        <v>5905.5860400000001</v>
      </c>
      <c r="I149" s="585">
        <v>30913.502659999998</v>
      </c>
      <c r="J149" s="586">
        <v>1511.0026599999801</v>
      </c>
      <c r="K149" s="589">
        <v>0.43807928265700002</v>
      </c>
    </row>
    <row r="150" spans="1:11" ht="14.4" customHeight="1" thickBot="1" x14ac:dyDescent="0.35">
      <c r="A150" s="607" t="s">
        <v>465</v>
      </c>
      <c r="B150" s="585">
        <v>70921.999743059598</v>
      </c>
      <c r="C150" s="585">
        <v>68411.869869999995</v>
      </c>
      <c r="D150" s="586">
        <v>-2510.1298730596</v>
      </c>
      <c r="E150" s="587">
        <v>0.96460717573999999</v>
      </c>
      <c r="F150" s="585">
        <v>73919</v>
      </c>
      <c r="G150" s="586">
        <v>30799.583333333299</v>
      </c>
      <c r="H150" s="588">
        <v>6033.2798000000003</v>
      </c>
      <c r="I150" s="585">
        <v>30161.287520000002</v>
      </c>
      <c r="J150" s="586">
        <v>-638.29581333333397</v>
      </c>
      <c r="K150" s="589">
        <v>0.40803159566500002</v>
      </c>
    </row>
    <row r="151" spans="1:11" ht="14.4" customHeight="1" thickBot="1" x14ac:dyDescent="0.35">
      <c r="A151" s="607" t="s">
        <v>466</v>
      </c>
      <c r="B151" s="585">
        <v>4.9406564584124654E-324</v>
      </c>
      <c r="C151" s="585">
        <v>4.9406564584124654E-324</v>
      </c>
      <c r="D151" s="586">
        <v>0</v>
      </c>
      <c r="E151" s="587">
        <v>1</v>
      </c>
      <c r="F151" s="585">
        <v>545</v>
      </c>
      <c r="G151" s="586">
        <v>227.083333333333</v>
      </c>
      <c r="H151" s="588">
        <v>4.9406564584124654E-324</v>
      </c>
      <c r="I151" s="585">
        <v>2.4703282292062327E-323</v>
      </c>
      <c r="J151" s="586">
        <v>-227.083333333333</v>
      </c>
      <c r="K151" s="589">
        <v>0</v>
      </c>
    </row>
    <row r="152" spans="1:11" ht="14.4" customHeight="1" thickBot="1" x14ac:dyDescent="0.35">
      <c r="A152" s="607" t="s">
        <v>467</v>
      </c>
      <c r="B152" s="585">
        <v>4.9406564584124654E-324</v>
      </c>
      <c r="C152" s="585">
        <v>445.79399999999998</v>
      </c>
      <c r="D152" s="586">
        <v>445.79399999999998</v>
      </c>
      <c r="E152" s="595" t="s">
        <v>329</v>
      </c>
      <c r="F152" s="585">
        <v>455</v>
      </c>
      <c r="G152" s="586">
        <v>189.583333333333</v>
      </c>
      <c r="H152" s="588">
        <v>4.9406564584124654E-324</v>
      </c>
      <c r="I152" s="585">
        <v>449.20969000000002</v>
      </c>
      <c r="J152" s="586">
        <v>259.62635666666699</v>
      </c>
      <c r="K152" s="589">
        <v>0.98727404395600005</v>
      </c>
    </row>
    <row r="153" spans="1:11" ht="14.4" customHeight="1" thickBot="1" x14ac:dyDescent="0.35">
      <c r="A153" s="606" t="s">
        <v>468</v>
      </c>
      <c r="B153" s="590">
        <v>0</v>
      </c>
      <c r="C153" s="590">
        <v>4017.1494200000002</v>
      </c>
      <c r="D153" s="591">
        <v>4017.1494200000002</v>
      </c>
      <c r="E153" s="592" t="s">
        <v>323</v>
      </c>
      <c r="F153" s="590">
        <v>0</v>
      </c>
      <c r="G153" s="591">
        <v>0</v>
      </c>
      <c r="H153" s="593">
        <v>4.9406564584124654E-324</v>
      </c>
      <c r="I153" s="590">
        <v>402.96325000000002</v>
      </c>
      <c r="J153" s="591">
        <v>402.96325000000002</v>
      </c>
      <c r="K153" s="594" t="s">
        <v>323</v>
      </c>
    </row>
    <row r="154" spans="1:11" ht="14.4" customHeight="1" thickBot="1" x14ac:dyDescent="0.35">
      <c r="A154" s="607" t="s">
        <v>469</v>
      </c>
      <c r="B154" s="585">
        <v>4.9406564584124654E-324</v>
      </c>
      <c r="C154" s="585">
        <v>2574.2133100000001</v>
      </c>
      <c r="D154" s="586">
        <v>2574.2133100000001</v>
      </c>
      <c r="E154" s="595" t="s">
        <v>329</v>
      </c>
      <c r="F154" s="585">
        <v>0</v>
      </c>
      <c r="G154" s="586">
        <v>0</v>
      </c>
      <c r="H154" s="588">
        <v>4.9406564584124654E-324</v>
      </c>
      <c r="I154" s="585">
        <v>204.58534</v>
      </c>
      <c r="J154" s="586">
        <v>204.58534</v>
      </c>
      <c r="K154" s="596" t="s">
        <v>323</v>
      </c>
    </row>
    <row r="155" spans="1:11" ht="14.4" customHeight="1" thickBot="1" x14ac:dyDescent="0.35">
      <c r="A155" s="607" t="s">
        <v>470</v>
      </c>
      <c r="B155" s="585">
        <v>0</v>
      </c>
      <c r="C155" s="585">
        <v>1442.9361100000001</v>
      </c>
      <c r="D155" s="586">
        <v>1442.9361100000001</v>
      </c>
      <c r="E155" s="595" t="s">
        <v>323</v>
      </c>
      <c r="F155" s="585">
        <v>0</v>
      </c>
      <c r="G155" s="586">
        <v>0</v>
      </c>
      <c r="H155" s="588">
        <v>4.9406564584124654E-324</v>
      </c>
      <c r="I155" s="585">
        <v>198.37791000000001</v>
      </c>
      <c r="J155" s="586">
        <v>198.37791000000001</v>
      </c>
      <c r="K155" s="596" t="s">
        <v>323</v>
      </c>
    </row>
    <row r="156" spans="1:11" ht="14.4" customHeight="1" thickBot="1" x14ac:dyDescent="0.35">
      <c r="A156" s="604" t="s">
        <v>471</v>
      </c>
      <c r="B156" s="585">
        <v>552.347477494087</v>
      </c>
      <c r="C156" s="585">
        <v>1072.8548599999999</v>
      </c>
      <c r="D156" s="586">
        <v>520.50738250591303</v>
      </c>
      <c r="E156" s="587">
        <v>1.9423549553749999</v>
      </c>
      <c r="F156" s="585">
        <v>3.891369595684</v>
      </c>
      <c r="G156" s="586">
        <v>1.621403998201</v>
      </c>
      <c r="H156" s="588">
        <v>1.7100000000000001E-2</v>
      </c>
      <c r="I156" s="585">
        <v>20.184999999999999</v>
      </c>
      <c r="J156" s="586">
        <v>18.563596001798</v>
      </c>
      <c r="K156" s="589">
        <v>5.1871197283299999</v>
      </c>
    </row>
    <row r="157" spans="1:11" ht="14.4" customHeight="1" thickBot="1" x14ac:dyDescent="0.35">
      <c r="A157" s="605" t="s">
        <v>472</v>
      </c>
      <c r="B157" s="585">
        <v>548.45610789840202</v>
      </c>
      <c r="C157" s="585">
        <v>1062.6614500000001</v>
      </c>
      <c r="D157" s="586">
        <v>514.20534210159803</v>
      </c>
      <c r="E157" s="587">
        <v>1.9375505800670001</v>
      </c>
      <c r="F157" s="585">
        <v>0</v>
      </c>
      <c r="G157" s="586">
        <v>0</v>
      </c>
      <c r="H157" s="588">
        <v>4.9406564584124654E-324</v>
      </c>
      <c r="I157" s="585">
        <v>2.4703282292062327E-323</v>
      </c>
      <c r="J157" s="586">
        <v>2.4703282292062327E-323</v>
      </c>
      <c r="K157" s="596" t="s">
        <v>323</v>
      </c>
    </row>
    <row r="158" spans="1:11" ht="14.4" customHeight="1" thickBot="1" x14ac:dyDescent="0.35">
      <c r="A158" s="606" t="s">
        <v>473</v>
      </c>
      <c r="B158" s="590">
        <v>548.45610789840202</v>
      </c>
      <c r="C158" s="590">
        <v>1062.6614500000001</v>
      </c>
      <c r="D158" s="591">
        <v>514.20534210159803</v>
      </c>
      <c r="E158" s="597">
        <v>1.9375505800670001</v>
      </c>
      <c r="F158" s="590">
        <v>0</v>
      </c>
      <c r="G158" s="591">
        <v>0</v>
      </c>
      <c r="H158" s="593">
        <v>4.9406564584124654E-324</v>
      </c>
      <c r="I158" s="590">
        <v>2.4703282292062327E-323</v>
      </c>
      <c r="J158" s="591">
        <v>2.4703282292062327E-323</v>
      </c>
      <c r="K158" s="594" t="s">
        <v>323</v>
      </c>
    </row>
    <row r="159" spans="1:11" ht="14.4" customHeight="1" thickBot="1" x14ac:dyDescent="0.35">
      <c r="A159" s="607" t="s">
        <v>474</v>
      </c>
      <c r="B159" s="585">
        <v>0</v>
      </c>
      <c r="C159" s="585">
        <v>547.85177999999996</v>
      </c>
      <c r="D159" s="586">
        <v>547.85177999999996</v>
      </c>
      <c r="E159" s="595" t="s">
        <v>323</v>
      </c>
      <c r="F159" s="585">
        <v>0</v>
      </c>
      <c r="G159" s="586">
        <v>0</v>
      </c>
      <c r="H159" s="588">
        <v>4.9406564584124654E-324</v>
      </c>
      <c r="I159" s="585">
        <v>2.4703282292062327E-323</v>
      </c>
      <c r="J159" s="586">
        <v>2.4703282292062327E-323</v>
      </c>
      <c r="K159" s="596" t="s">
        <v>323</v>
      </c>
    </row>
    <row r="160" spans="1:11" ht="14.4" customHeight="1" thickBot="1" x14ac:dyDescent="0.35">
      <c r="A160" s="607" t="s">
        <v>475</v>
      </c>
      <c r="B160" s="585">
        <v>0</v>
      </c>
      <c r="C160" s="585">
        <v>178.75926000000001</v>
      </c>
      <c r="D160" s="586">
        <v>178.75926000000001</v>
      </c>
      <c r="E160" s="595" t="s">
        <v>323</v>
      </c>
      <c r="F160" s="585">
        <v>0</v>
      </c>
      <c r="G160" s="586">
        <v>0</v>
      </c>
      <c r="H160" s="588">
        <v>4.9406564584124654E-324</v>
      </c>
      <c r="I160" s="585">
        <v>2.4703282292062327E-323</v>
      </c>
      <c r="J160" s="586">
        <v>2.4703282292062327E-323</v>
      </c>
      <c r="K160" s="596" t="s">
        <v>323</v>
      </c>
    </row>
    <row r="161" spans="1:11" ht="14.4" customHeight="1" thickBot="1" x14ac:dyDescent="0.35">
      <c r="A161" s="607" t="s">
        <v>476</v>
      </c>
      <c r="B161" s="585">
        <v>0</v>
      </c>
      <c r="C161" s="585">
        <v>296.00889999999998</v>
      </c>
      <c r="D161" s="586">
        <v>296.00889999999998</v>
      </c>
      <c r="E161" s="595" t="s">
        <v>323</v>
      </c>
      <c r="F161" s="585">
        <v>0</v>
      </c>
      <c r="G161" s="586">
        <v>0</v>
      </c>
      <c r="H161" s="588">
        <v>4.9406564584124654E-324</v>
      </c>
      <c r="I161" s="585">
        <v>2.4703282292062327E-323</v>
      </c>
      <c r="J161" s="586">
        <v>2.4703282292062327E-323</v>
      </c>
      <c r="K161" s="596" t="s">
        <v>323</v>
      </c>
    </row>
    <row r="162" spans="1:11" ht="14.4" customHeight="1" thickBot="1" x14ac:dyDescent="0.35">
      <c r="A162" s="607" t="s">
        <v>477</v>
      </c>
      <c r="B162" s="585">
        <v>0</v>
      </c>
      <c r="C162" s="585">
        <v>40.041510000000002</v>
      </c>
      <c r="D162" s="586">
        <v>40.041510000000002</v>
      </c>
      <c r="E162" s="595" t="s">
        <v>323</v>
      </c>
      <c r="F162" s="585">
        <v>0</v>
      </c>
      <c r="G162" s="586">
        <v>0</v>
      </c>
      <c r="H162" s="588">
        <v>4.9406564584124654E-324</v>
      </c>
      <c r="I162" s="585">
        <v>2.4703282292062327E-323</v>
      </c>
      <c r="J162" s="586">
        <v>2.4703282292062327E-323</v>
      </c>
      <c r="K162" s="596" t="s">
        <v>323</v>
      </c>
    </row>
    <row r="163" spans="1:11" ht="14.4" customHeight="1" thickBot="1" x14ac:dyDescent="0.35">
      <c r="A163" s="610" t="s">
        <v>478</v>
      </c>
      <c r="B163" s="590">
        <v>3.891369595684</v>
      </c>
      <c r="C163" s="590">
        <v>10.19341</v>
      </c>
      <c r="D163" s="591">
        <v>6.302040404315</v>
      </c>
      <c r="E163" s="597">
        <v>2.6194916081219999</v>
      </c>
      <c r="F163" s="590">
        <v>3.891369595684</v>
      </c>
      <c r="G163" s="591">
        <v>1.621403998201</v>
      </c>
      <c r="H163" s="593">
        <v>1.7100000000000001E-2</v>
      </c>
      <c r="I163" s="590">
        <v>20.184999999999999</v>
      </c>
      <c r="J163" s="591">
        <v>18.563596001798</v>
      </c>
      <c r="K163" s="598">
        <v>5.1871197283299999</v>
      </c>
    </row>
    <row r="164" spans="1:11" ht="14.4" customHeight="1" thickBot="1" x14ac:dyDescent="0.35">
      <c r="A164" s="606" t="s">
        <v>479</v>
      </c>
      <c r="B164" s="590">
        <v>0</v>
      </c>
      <c r="C164" s="590">
        <v>-3.5E-4</v>
      </c>
      <c r="D164" s="591">
        <v>-3.5E-4</v>
      </c>
      <c r="E164" s="592" t="s">
        <v>323</v>
      </c>
      <c r="F164" s="590">
        <v>0</v>
      </c>
      <c r="G164" s="591">
        <v>0</v>
      </c>
      <c r="H164" s="593">
        <v>1E-4</v>
      </c>
      <c r="I164" s="590">
        <v>9.0000000000000006E-5</v>
      </c>
      <c r="J164" s="591">
        <v>9.0000000000000006E-5</v>
      </c>
      <c r="K164" s="594" t="s">
        <v>323</v>
      </c>
    </row>
    <row r="165" spans="1:11" ht="14.4" customHeight="1" thickBot="1" x14ac:dyDescent="0.35">
      <c r="A165" s="607" t="s">
        <v>480</v>
      </c>
      <c r="B165" s="585">
        <v>0</v>
      </c>
      <c r="C165" s="585">
        <v>-3.5E-4</v>
      </c>
      <c r="D165" s="586">
        <v>-3.5E-4</v>
      </c>
      <c r="E165" s="595" t="s">
        <v>323</v>
      </c>
      <c r="F165" s="585">
        <v>0</v>
      </c>
      <c r="G165" s="586">
        <v>0</v>
      </c>
      <c r="H165" s="588">
        <v>1E-4</v>
      </c>
      <c r="I165" s="585">
        <v>9.0000000000000006E-5</v>
      </c>
      <c r="J165" s="586">
        <v>9.0000000000000006E-5</v>
      </c>
      <c r="K165" s="596" t="s">
        <v>323</v>
      </c>
    </row>
    <row r="166" spans="1:11" ht="14.4" customHeight="1" thickBot="1" x14ac:dyDescent="0.35">
      <c r="A166" s="606" t="s">
        <v>481</v>
      </c>
      <c r="B166" s="590">
        <v>3.891369595684</v>
      </c>
      <c r="C166" s="590">
        <v>10.193759999999999</v>
      </c>
      <c r="D166" s="591">
        <v>6.3023904043150001</v>
      </c>
      <c r="E166" s="597">
        <v>2.6195815507479998</v>
      </c>
      <c r="F166" s="590">
        <v>3.891369595684</v>
      </c>
      <c r="G166" s="591">
        <v>1.621403998201</v>
      </c>
      <c r="H166" s="593">
        <v>1.7000000000000001E-2</v>
      </c>
      <c r="I166" s="590">
        <v>20.184909999999999</v>
      </c>
      <c r="J166" s="591">
        <v>18.563506001798</v>
      </c>
      <c r="K166" s="598">
        <v>5.1870966002259999</v>
      </c>
    </row>
    <row r="167" spans="1:11" ht="14.4" customHeight="1" thickBot="1" x14ac:dyDescent="0.35">
      <c r="A167" s="607" t="s">
        <v>482</v>
      </c>
      <c r="B167" s="585">
        <v>0</v>
      </c>
      <c r="C167" s="585">
        <v>0.48299999999999998</v>
      </c>
      <c r="D167" s="586">
        <v>0.48299999999999998</v>
      </c>
      <c r="E167" s="595" t="s">
        <v>323</v>
      </c>
      <c r="F167" s="585">
        <v>0</v>
      </c>
      <c r="G167" s="586">
        <v>0</v>
      </c>
      <c r="H167" s="588">
        <v>1.7000000000000001E-2</v>
      </c>
      <c r="I167" s="585">
        <v>9.4E-2</v>
      </c>
      <c r="J167" s="586">
        <v>9.4E-2</v>
      </c>
      <c r="K167" s="596" t="s">
        <v>323</v>
      </c>
    </row>
    <row r="168" spans="1:11" ht="14.4" customHeight="1" thickBot="1" x14ac:dyDescent="0.35">
      <c r="A168" s="607" t="s">
        <v>483</v>
      </c>
      <c r="B168" s="585">
        <v>3.891369595684</v>
      </c>
      <c r="C168" s="585">
        <v>9.7107600000000005</v>
      </c>
      <c r="D168" s="586">
        <v>5.8193904043150004</v>
      </c>
      <c r="E168" s="587">
        <v>2.4954607269300002</v>
      </c>
      <c r="F168" s="585">
        <v>3.891369595684</v>
      </c>
      <c r="G168" s="586">
        <v>1.621403998201</v>
      </c>
      <c r="H168" s="588">
        <v>4.9406564584124654E-324</v>
      </c>
      <c r="I168" s="585">
        <v>20.090910000000001</v>
      </c>
      <c r="J168" s="586">
        <v>18.469506001797999</v>
      </c>
      <c r="K168" s="589">
        <v>5.1629405806840003</v>
      </c>
    </row>
    <row r="169" spans="1:11" ht="14.4" customHeight="1" thickBot="1" x14ac:dyDescent="0.35">
      <c r="A169" s="604" t="s">
        <v>484</v>
      </c>
      <c r="B169" s="585">
        <v>120.99999999999901</v>
      </c>
      <c r="C169" s="585">
        <v>120.57299999999999</v>
      </c>
      <c r="D169" s="586">
        <v>-0.42699999999799998</v>
      </c>
      <c r="E169" s="587">
        <v>0.99647107438000004</v>
      </c>
      <c r="F169" s="585">
        <v>121</v>
      </c>
      <c r="G169" s="586">
        <v>50.416666666666003</v>
      </c>
      <c r="H169" s="588">
        <v>4.9406564584124654E-324</v>
      </c>
      <c r="I169" s="585">
        <v>120.6</v>
      </c>
      <c r="J169" s="586">
        <v>70.183333333332996</v>
      </c>
      <c r="K169" s="589">
        <v>0.99669421487599996</v>
      </c>
    </row>
    <row r="170" spans="1:11" ht="14.4" customHeight="1" thickBot="1" x14ac:dyDescent="0.35">
      <c r="A170" s="610" t="s">
        <v>485</v>
      </c>
      <c r="B170" s="590">
        <v>120.99999999999901</v>
      </c>
      <c r="C170" s="590">
        <v>120.57299999999999</v>
      </c>
      <c r="D170" s="591">
        <v>-0.42699999999799998</v>
      </c>
      <c r="E170" s="597">
        <v>0.99647107438000004</v>
      </c>
      <c r="F170" s="590">
        <v>121</v>
      </c>
      <c r="G170" s="591">
        <v>50.416666666666003</v>
      </c>
      <c r="H170" s="593">
        <v>4.9406564584124654E-324</v>
      </c>
      <c r="I170" s="590">
        <v>120.6</v>
      </c>
      <c r="J170" s="591">
        <v>70.183333333332996</v>
      </c>
      <c r="K170" s="598">
        <v>0.99669421487599996</v>
      </c>
    </row>
    <row r="171" spans="1:11" ht="14.4" customHeight="1" thickBot="1" x14ac:dyDescent="0.35">
      <c r="A171" s="606" t="s">
        <v>486</v>
      </c>
      <c r="B171" s="590">
        <v>120.99999999999901</v>
      </c>
      <c r="C171" s="590">
        <v>120.57299999999999</v>
      </c>
      <c r="D171" s="591">
        <v>-0.42699999999799998</v>
      </c>
      <c r="E171" s="597">
        <v>0.99647107438000004</v>
      </c>
      <c r="F171" s="590">
        <v>121</v>
      </c>
      <c r="G171" s="591">
        <v>50.416666666666003</v>
      </c>
      <c r="H171" s="593">
        <v>4.9406564584124654E-324</v>
      </c>
      <c r="I171" s="590">
        <v>120.6</v>
      </c>
      <c r="J171" s="591">
        <v>70.183333333332996</v>
      </c>
      <c r="K171" s="598">
        <v>0.99669421487599996</v>
      </c>
    </row>
    <row r="172" spans="1:11" ht="14.4" customHeight="1" thickBot="1" x14ac:dyDescent="0.35">
      <c r="A172" s="607" t="s">
        <v>487</v>
      </c>
      <c r="B172" s="585">
        <v>120.99999999999901</v>
      </c>
      <c r="C172" s="585">
        <v>120.57299999999999</v>
      </c>
      <c r="D172" s="586">
        <v>-0.42699999999799998</v>
      </c>
      <c r="E172" s="587">
        <v>0.99647107438000004</v>
      </c>
      <c r="F172" s="585">
        <v>121</v>
      </c>
      <c r="G172" s="586">
        <v>50.416666666666003</v>
      </c>
      <c r="H172" s="588">
        <v>4.9406564584124654E-324</v>
      </c>
      <c r="I172" s="585">
        <v>120.6</v>
      </c>
      <c r="J172" s="586">
        <v>70.183333333332996</v>
      </c>
      <c r="K172" s="589">
        <v>0.99669421487599996</v>
      </c>
    </row>
    <row r="173" spans="1:11" ht="14.4" customHeight="1" thickBot="1" x14ac:dyDescent="0.35">
      <c r="A173" s="603" t="s">
        <v>488</v>
      </c>
      <c r="B173" s="585">
        <v>5511.44837849745</v>
      </c>
      <c r="C173" s="585">
        <v>5014.0383700000002</v>
      </c>
      <c r="D173" s="586">
        <v>-497.41000849744802</v>
      </c>
      <c r="E173" s="587">
        <v>0.90974967479699997</v>
      </c>
      <c r="F173" s="585">
        <v>5932.00680464984</v>
      </c>
      <c r="G173" s="586">
        <v>2471.6695019374401</v>
      </c>
      <c r="H173" s="588">
        <v>450.08927</v>
      </c>
      <c r="I173" s="585">
        <v>2144.1215499999998</v>
      </c>
      <c r="J173" s="586">
        <v>-327.54795193743502</v>
      </c>
      <c r="K173" s="589">
        <v>0.361449610664</v>
      </c>
    </row>
    <row r="174" spans="1:11" ht="14.4" customHeight="1" thickBot="1" x14ac:dyDescent="0.35">
      <c r="A174" s="608" t="s">
        <v>489</v>
      </c>
      <c r="B174" s="590">
        <v>5511.44837849745</v>
      </c>
      <c r="C174" s="590">
        <v>5014.0383700000002</v>
      </c>
      <c r="D174" s="591">
        <v>-497.41000849744802</v>
      </c>
      <c r="E174" s="597">
        <v>0.90974967479699997</v>
      </c>
      <c r="F174" s="590">
        <v>5932.00680464984</v>
      </c>
      <c r="G174" s="591">
        <v>2471.6695019374401</v>
      </c>
      <c r="H174" s="593">
        <v>450.08927</v>
      </c>
      <c r="I174" s="590">
        <v>2144.1215499999998</v>
      </c>
      <c r="J174" s="591">
        <v>-327.54795193743502</v>
      </c>
      <c r="K174" s="598">
        <v>0.361449610664</v>
      </c>
    </row>
    <row r="175" spans="1:11" ht="14.4" customHeight="1" thickBot="1" x14ac:dyDescent="0.35">
      <c r="A175" s="610" t="s">
        <v>54</v>
      </c>
      <c r="B175" s="590">
        <v>5511.44837849745</v>
      </c>
      <c r="C175" s="590">
        <v>5014.0383700000002</v>
      </c>
      <c r="D175" s="591">
        <v>-497.41000849744802</v>
      </c>
      <c r="E175" s="597">
        <v>0.90974967479699997</v>
      </c>
      <c r="F175" s="590">
        <v>5932.00680464984</v>
      </c>
      <c r="G175" s="591">
        <v>2471.6695019374401</v>
      </c>
      <c r="H175" s="593">
        <v>450.08927</v>
      </c>
      <c r="I175" s="590">
        <v>2144.1215499999998</v>
      </c>
      <c r="J175" s="591">
        <v>-327.54795193743502</v>
      </c>
      <c r="K175" s="598">
        <v>0.361449610664</v>
      </c>
    </row>
    <row r="176" spans="1:11" ht="14.4" customHeight="1" thickBot="1" x14ac:dyDescent="0.35">
      <c r="A176" s="606" t="s">
        <v>490</v>
      </c>
      <c r="B176" s="590">
        <v>74.999999999999005</v>
      </c>
      <c r="C176" s="590">
        <v>117.94199999999999</v>
      </c>
      <c r="D176" s="591">
        <v>42.942000000001002</v>
      </c>
      <c r="E176" s="597">
        <v>1.57256</v>
      </c>
      <c r="F176" s="590">
        <v>54</v>
      </c>
      <c r="G176" s="591">
        <v>22.5</v>
      </c>
      <c r="H176" s="593">
        <v>10.6205</v>
      </c>
      <c r="I176" s="590">
        <v>53.102499999999999</v>
      </c>
      <c r="J176" s="591">
        <v>30.602499999999999</v>
      </c>
      <c r="K176" s="598">
        <v>0.98337962962900005</v>
      </c>
    </row>
    <row r="177" spans="1:11" ht="14.4" customHeight="1" thickBot="1" x14ac:dyDescent="0.35">
      <c r="A177" s="607" t="s">
        <v>491</v>
      </c>
      <c r="B177" s="585">
        <v>74.999999999999005</v>
      </c>
      <c r="C177" s="585">
        <v>117.94199999999999</v>
      </c>
      <c r="D177" s="586">
        <v>42.942000000001002</v>
      </c>
      <c r="E177" s="587">
        <v>1.57256</v>
      </c>
      <c r="F177" s="585">
        <v>54</v>
      </c>
      <c r="G177" s="586">
        <v>22.5</v>
      </c>
      <c r="H177" s="588">
        <v>10.6205</v>
      </c>
      <c r="I177" s="585">
        <v>53.102499999999999</v>
      </c>
      <c r="J177" s="586">
        <v>30.602499999999999</v>
      </c>
      <c r="K177" s="589">
        <v>0.98337962962900005</v>
      </c>
    </row>
    <row r="178" spans="1:11" ht="14.4" customHeight="1" thickBot="1" x14ac:dyDescent="0.35">
      <c r="A178" s="606" t="s">
        <v>492</v>
      </c>
      <c r="B178" s="590">
        <v>75.911132447857</v>
      </c>
      <c r="C178" s="590">
        <v>40.950000000000003</v>
      </c>
      <c r="D178" s="591">
        <v>-34.961132447856997</v>
      </c>
      <c r="E178" s="597">
        <v>0.53944656968600002</v>
      </c>
      <c r="F178" s="590">
        <v>48.006804649844</v>
      </c>
      <c r="G178" s="591">
        <v>20.002835270767999</v>
      </c>
      <c r="H178" s="593">
        <v>2.48</v>
      </c>
      <c r="I178" s="590">
        <v>24.85</v>
      </c>
      <c r="J178" s="591">
        <v>4.8471647292310003</v>
      </c>
      <c r="K178" s="598">
        <v>0.51763495156999995</v>
      </c>
    </row>
    <row r="179" spans="1:11" ht="14.4" customHeight="1" thickBot="1" x14ac:dyDescent="0.35">
      <c r="A179" s="607" t="s">
        <v>493</v>
      </c>
      <c r="B179" s="585">
        <v>75.911132447857</v>
      </c>
      <c r="C179" s="585">
        <v>40.950000000000003</v>
      </c>
      <c r="D179" s="586">
        <v>-34.961132447856997</v>
      </c>
      <c r="E179" s="587">
        <v>0.53944656968600002</v>
      </c>
      <c r="F179" s="585">
        <v>48.006804649844</v>
      </c>
      <c r="G179" s="586">
        <v>20.002835270767999</v>
      </c>
      <c r="H179" s="588">
        <v>2.48</v>
      </c>
      <c r="I179" s="585">
        <v>24.85</v>
      </c>
      <c r="J179" s="586">
        <v>4.8471647292310003</v>
      </c>
      <c r="K179" s="589">
        <v>0.51763495156999995</v>
      </c>
    </row>
    <row r="180" spans="1:11" ht="14.4" customHeight="1" thickBot="1" x14ac:dyDescent="0.35">
      <c r="A180" s="606" t="s">
        <v>494</v>
      </c>
      <c r="B180" s="590">
        <v>196.53724604965899</v>
      </c>
      <c r="C180" s="590">
        <v>184.25290000000001</v>
      </c>
      <c r="D180" s="591">
        <v>-12.284346049658</v>
      </c>
      <c r="E180" s="597">
        <v>0.93749609147000001</v>
      </c>
      <c r="F180" s="590">
        <v>203</v>
      </c>
      <c r="G180" s="591">
        <v>84.583333333333002</v>
      </c>
      <c r="H180" s="593">
        <v>16.799399999999999</v>
      </c>
      <c r="I180" s="590">
        <v>80.501400000000004</v>
      </c>
      <c r="J180" s="591">
        <v>-4.0819333333329997</v>
      </c>
      <c r="K180" s="598">
        <v>0.396558620689</v>
      </c>
    </row>
    <row r="181" spans="1:11" ht="14.4" customHeight="1" thickBot="1" x14ac:dyDescent="0.35">
      <c r="A181" s="607" t="s">
        <v>495</v>
      </c>
      <c r="B181" s="585">
        <v>196.53724604965899</v>
      </c>
      <c r="C181" s="585">
        <v>184.25290000000001</v>
      </c>
      <c r="D181" s="586">
        <v>-12.284346049658</v>
      </c>
      <c r="E181" s="587">
        <v>0.93749609147000001</v>
      </c>
      <c r="F181" s="585">
        <v>203</v>
      </c>
      <c r="G181" s="586">
        <v>84.583333333333002</v>
      </c>
      <c r="H181" s="588">
        <v>16.799399999999999</v>
      </c>
      <c r="I181" s="585">
        <v>80.501400000000004</v>
      </c>
      <c r="J181" s="586">
        <v>-4.0819333333329997</v>
      </c>
      <c r="K181" s="589">
        <v>0.396558620689</v>
      </c>
    </row>
    <row r="182" spans="1:11" ht="14.4" customHeight="1" thickBot="1" x14ac:dyDescent="0.35">
      <c r="A182" s="606" t="s">
        <v>496</v>
      </c>
      <c r="B182" s="590">
        <v>0</v>
      </c>
      <c r="C182" s="590">
        <v>6.3460000000000001</v>
      </c>
      <c r="D182" s="591">
        <v>6.3460000000000001</v>
      </c>
      <c r="E182" s="592" t="s">
        <v>323</v>
      </c>
      <c r="F182" s="590">
        <v>4.9406564584124654E-324</v>
      </c>
      <c r="G182" s="591">
        <v>0</v>
      </c>
      <c r="H182" s="593">
        <v>0.626</v>
      </c>
      <c r="I182" s="590">
        <v>2.528</v>
      </c>
      <c r="J182" s="591">
        <v>2.528</v>
      </c>
      <c r="K182" s="594" t="s">
        <v>329</v>
      </c>
    </row>
    <row r="183" spans="1:11" ht="14.4" customHeight="1" thickBot="1" x14ac:dyDescent="0.35">
      <c r="A183" s="607" t="s">
        <v>497</v>
      </c>
      <c r="B183" s="585">
        <v>0</v>
      </c>
      <c r="C183" s="585">
        <v>6.3460000000000001</v>
      </c>
      <c r="D183" s="586">
        <v>6.3460000000000001</v>
      </c>
      <c r="E183" s="595" t="s">
        <v>323</v>
      </c>
      <c r="F183" s="585">
        <v>4.9406564584124654E-324</v>
      </c>
      <c r="G183" s="586">
        <v>0</v>
      </c>
      <c r="H183" s="588">
        <v>0.626</v>
      </c>
      <c r="I183" s="585">
        <v>2.528</v>
      </c>
      <c r="J183" s="586">
        <v>2.528</v>
      </c>
      <c r="K183" s="596" t="s">
        <v>329</v>
      </c>
    </row>
    <row r="184" spans="1:11" ht="14.4" customHeight="1" thickBot="1" x14ac:dyDescent="0.35">
      <c r="A184" s="606" t="s">
        <v>498</v>
      </c>
      <c r="B184" s="590">
        <v>2497.99999999997</v>
      </c>
      <c r="C184" s="590">
        <v>2216.1567300000002</v>
      </c>
      <c r="D184" s="591">
        <v>-281.84326999996802</v>
      </c>
      <c r="E184" s="597">
        <v>0.88717242994300005</v>
      </c>
      <c r="F184" s="590">
        <v>3090</v>
      </c>
      <c r="G184" s="591">
        <v>1287.5</v>
      </c>
      <c r="H184" s="593">
        <v>204.94030000000001</v>
      </c>
      <c r="I184" s="590">
        <v>913.91503999999998</v>
      </c>
      <c r="J184" s="591">
        <v>-373.58496000000002</v>
      </c>
      <c r="K184" s="598">
        <v>0.29576538511299999</v>
      </c>
    </row>
    <row r="185" spans="1:11" ht="14.4" customHeight="1" thickBot="1" x14ac:dyDescent="0.35">
      <c r="A185" s="607" t="s">
        <v>499</v>
      </c>
      <c r="B185" s="585">
        <v>2497.99999999997</v>
      </c>
      <c r="C185" s="585">
        <v>2215.9859700000002</v>
      </c>
      <c r="D185" s="586">
        <v>-282.01402999996799</v>
      </c>
      <c r="E185" s="587">
        <v>0.88710407125699997</v>
      </c>
      <c r="F185" s="585">
        <v>3080</v>
      </c>
      <c r="G185" s="586">
        <v>1283.3333333333301</v>
      </c>
      <c r="H185" s="588">
        <v>204.16167999999999</v>
      </c>
      <c r="I185" s="585">
        <v>910.02188000000001</v>
      </c>
      <c r="J185" s="586">
        <v>-373.31145333333302</v>
      </c>
      <c r="K185" s="589">
        <v>0.29546164935000002</v>
      </c>
    </row>
    <row r="186" spans="1:11" ht="14.4" customHeight="1" thickBot="1" x14ac:dyDescent="0.35">
      <c r="A186" s="607" t="s">
        <v>500</v>
      </c>
      <c r="B186" s="585">
        <v>0</v>
      </c>
      <c r="C186" s="585">
        <v>0.17076</v>
      </c>
      <c r="D186" s="586">
        <v>0.17076</v>
      </c>
      <c r="E186" s="595" t="s">
        <v>323</v>
      </c>
      <c r="F186" s="585">
        <v>10</v>
      </c>
      <c r="G186" s="586">
        <v>4.1666666666659999</v>
      </c>
      <c r="H186" s="588">
        <v>0.77861999999999998</v>
      </c>
      <c r="I186" s="585">
        <v>3.89316</v>
      </c>
      <c r="J186" s="586">
        <v>-0.27350666666599999</v>
      </c>
      <c r="K186" s="589">
        <v>0.389316</v>
      </c>
    </row>
    <row r="187" spans="1:11" ht="14.4" customHeight="1" thickBot="1" x14ac:dyDescent="0.35">
      <c r="A187" s="606" t="s">
        <v>501</v>
      </c>
      <c r="B187" s="590">
        <v>0</v>
      </c>
      <c r="C187" s="590">
        <v>46.120080000000002</v>
      </c>
      <c r="D187" s="591">
        <v>46.120080000000002</v>
      </c>
      <c r="E187" s="592" t="s">
        <v>323</v>
      </c>
      <c r="F187" s="590">
        <v>4.9406564584124654E-324</v>
      </c>
      <c r="G187" s="591">
        <v>0</v>
      </c>
      <c r="H187" s="593">
        <v>4.5684500000000003</v>
      </c>
      <c r="I187" s="590">
        <v>24.82752</v>
      </c>
      <c r="J187" s="591">
        <v>24.82752</v>
      </c>
      <c r="K187" s="594" t="s">
        <v>329</v>
      </c>
    </row>
    <row r="188" spans="1:11" ht="14.4" customHeight="1" thickBot="1" x14ac:dyDescent="0.35">
      <c r="A188" s="607" t="s">
        <v>502</v>
      </c>
      <c r="B188" s="585">
        <v>0</v>
      </c>
      <c r="C188" s="585">
        <v>46.120080000000002</v>
      </c>
      <c r="D188" s="586">
        <v>46.120080000000002</v>
      </c>
      <c r="E188" s="595" t="s">
        <v>323</v>
      </c>
      <c r="F188" s="585">
        <v>4.9406564584124654E-324</v>
      </c>
      <c r="G188" s="586">
        <v>0</v>
      </c>
      <c r="H188" s="588">
        <v>4.5684500000000003</v>
      </c>
      <c r="I188" s="585">
        <v>24.82752</v>
      </c>
      <c r="J188" s="586">
        <v>24.82752</v>
      </c>
      <c r="K188" s="596" t="s">
        <v>329</v>
      </c>
    </row>
    <row r="189" spans="1:11" ht="14.4" customHeight="1" thickBot="1" x14ac:dyDescent="0.35">
      <c r="A189" s="606" t="s">
        <v>503</v>
      </c>
      <c r="B189" s="590">
        <v>2665.99999999997</v>
      </c>
      <c r="C189" s="590">
        <v>2402.2706600000001</v>
      </c>
      <c r="D189" s="591">
        <v>-263.72933999996502</v>
      </c>
      <c r="E189" s="597">
        <v>0.90107676669100001</v>
      </c>
      <c r="F189" s="590">
        <v>2537</v>
      </c>
      <c r="G189" s="591">
        <v>1057.0833333333301</v>
      </c>
      <c r="H189" s="593">
        <v>210.05462</v>
      </c>
      <c r="I189" s="590">
        <v>1044.3970899999999</v>
      </c>
      <c r="J189" s="591">
        <v>-12.686243333333</v>
      </c>
      <c r="K189" s="598">
        <v>0.41166617658600002</v>
      </c>
    </row>
    <row r="190" spans="1:11" ht="14.4" customHeight="1" thickBot="1" x14ac:dyDescent="0.35">
      <c r="A190" s="607" t="s">
        <v>504</v>
      </c>
      <c r="B190" s="585">
        <v>2665.99999999997</v>
      </c>
      <c r="C190" s="585">
        <v>2402.2706600000001</v>
      </c>
      <c r="D190" s="586">
        <v>-263.72933999996502</v>
      </c>
      <c r="E190" s="587">
        <v>0.90107676669100001</v>
      </c>
      <c r="F190" s="585">
        <v>2537</v>
      </c>
      <c r="G190" s="586">
        <v>1057.0833333333301</v>
      </c>
      <c r="H190" s="588">
        <v>210.05462</v>
      </c>
      <c r="I190" s="585">
        <v>1044.3970899999999</v>
      </c>
      <c r="J190" s="586">
        <v>-12.686243333333</v>
      </c>
      <c r="K190" s="589">
        <v>0.41166617658600002</v>
      </c>
    </row>
    <row r="191" spans="1:11" ht="14.4" customHeight="1" thickBot="1" x14ac:dyDescent="0.35">
      <c r="A191" s="611" t="s">
        <v>505</v>
      </c>
      <c r="B191" s="590">
        <v>0</v>
      </c>
      <c r="C191" s="590">
        <v>230.39089999999999</v>
      </c>
      <c r="D191" s="591">
        <v>230.39089999999999</v>
      </c>
      <c r="E191" s="592" t="s">
        <v>323</v>
      </c>
      <c r="F191" s="590">
        <v>4.9406564584124654E-324</v>
      </c>
      <c r="G191" s="591">
        <v>0</v>
      </c>
      <c r="H191" s="593">
        <v>149.88999999999999</v>
      </c>
      <c r="I191" s="590">
        <v>258.39100000000002</v>
      </c>
      <c r="J191" s="591">
        <v>258.39100000000002</v>
      </c>
      <c r="K191" s="594" t="s">
        <v>329</v>
      </c>
    </row>
    <row r="192" spans="1:11" ht="14.4" customHeight="1" thickBot="1" x14ac:dyDescent="0.35">
      <c r="A192" s="608" t="s">
        <v>506</v>
      </c>
      <c r="B192" s="590">
        <v>0</v>
      </c>
      <c r="C192" s="590">
        <v>230.39089999999999</v>
      </c>
      <c r="D192" s="591">
        <v>230.39089999999999</v>
      </c>
      <c r="E192" s="592" t="s">
        <v>323</v>
      </c>
      <c r="F192" s="590">
        <v>4.9406564584124654E-324</v>
      </c>
      <c r="G192" s="591">
        <v>0</v>
      </c>
      <c r="H192" s="593">
        <v>149.88999999999999</v>
      </c>
      <c r="I192" s="590">
        <v>258.39100000000002</v>
      </c>
      <c r="J192" s="591">
        <v>258.39100000000002</v>
      </c>
      <c r="K192" s="594" t="s">
        <v>329</v>
      </c>
    </row>
    <row r="193" spans="1:11" ht="14.4" customHeight="1" thickBot="1" x14ac:dyDescent="0.35">
      <c r="A193" s="610" t="s">
        <v>507</v>
      </c>
      <c r="B193" s="590">
        <v>0</v>
      </c>
      <c r="C193" s="590">
        <v>230.39089999999999</v>
      </c>
      <c r="D193" s="591">
        <v>230.39089999999999</v>
      </c>
      <c r="E193" s="592" t="s">
        <v>323</v>
      </c>
      <c r="F193" s="590">
        <v>4.9406564584124654E-324</v>
      </c>
      <c r="G193" s="591">
        <v>0</v>
      </c>
      <c r="H193" s="593">
        <v>149.88999999999999</v>
      </c>
      <c r="I193" s="590">
        <v>258.39100000000002</v>
      </c>
      <c r="J193" s="591">
        <v>258.39100000000002</v>
      </c>
      <c r="K193" s="594" t="s">
        <v>329</v>
      </c>
    </row>
    <row r="194" spans="1:11" ht="14.4" customHeight="1" thickBot="1" x14ac:dyDescent="0.35">
      <c r="A194" s="606" t="s">
        <v>508</v>
      </c>
      <c r="B194" s="590">
        <v>0</v>
      </c>
      <c r="C194" s="590">
        <v>230.39089999999999</v>
      </c>
      <c r="D194" s="591">
        <v>230.39089999999999</v>
      </c>
      <c r="E194" s="592" t="s">
        <v>323</v>
      </c>
      <c r="F194" s="590">
        <v>4.9406564584124654E-324</v>
      </c>
      <c r="G194" s="591">
        <v>0</v>
      </c>
      <c r="H194" s="593">
        <v>149.88999999999999</v>
      </c>
      <c r="I194" s="590">
        <v>258.39100000000002</v>
      </c>
      <c r="J194" s="591">
        <v>258.39100000000002</v>
      </c>
      <c r="K194" s="594" t="s">
        <v>329</v>
      </c>
    </row>
    <row r="195" spans="1:11" ht="14.4" customHeight="1" thickBot="1" x14ac:dyDescent="0.35">
      <c r="A195" s="607" t="s">
        <v>509</v>
      </c>
      <c r="B195" s="585">
        <v>0</v>
      </c>
      <c r="C195" s="585">
        <v>230.39089999999999</v>
      </c>
      <c r="D195" s="586">
        <v>230.39089999999999</v>
      </c>
      <c r="E195" s="595" t="s">
        <v>323</v>
      </c>
      <c r="F195" s="585">
        <v>4.9406564584124654E-324</v>
      </c>
      <c r="G195" s="586">
        <v>0</v>
      </c>
      <c r="H195" s="588">
        <v>149.88999999999999</v>
      </c>
      <c r="I195" s="585">
        <v>258.39100000000002</v>
      </c>
      <c r="J195" s="586">
        <v>258.39100000000002</v>
      </c>
      <c r="K195" s="596" t="s">
        <v>329</v>
      </c>
    </row>
    <row r="196" spans="1:11" ht="14.4" customHeight="1" thickBot="1" x14ac:dyDescent="0.35">
      <c r="A196" s="612"/>
      <c r="B196" s="585">
        <v>33959.797324043699</v>
      </c>
      <c r="C196" s="585">
        <v>53522.127740000004</v>
      </c>
      <c r="D196" s="586">
        <v>19562.330415956301</v>
      </c>
      <c r="E196" s="587">
        <v>1.576043791701</v>
      </c>
      <c r="F196" s="585">
        <v>59740.157327293702</v>
      </c>
      <c r="G196" s="586">
        <v>24891.7322197057</v>
      </c>
      <c r="H196" s="588">
        <v>6115.7787399999997</v>
      </c>
      <c r="I196" s="585">
        <v>29913.80414</v>
      </c>
      <c r="J196" s="586">
        <v>5022.07192029425</v>
      </c>
      <c r="K196" s="589">
        <v>0.50073192770599995</v>
      </c>
    </row>
    <row r="197" spans="1:11" ht="14.4" customHeight="1" thickBot="1" x14ac:dyDescent="0.35">
      <c r="A197" s="613" t="s">
        <v>66</v>
      </c>
      <c r="B197" s="599">
        <v>33959.797324043597</v>
      </c>
      <c r="C197" s="599">
        <v>53522.127740000004</v>
      </c>
      <c r="D197" s="600">
        <v>19562.3304159564</v>
      </c>
      <c r="E197" s="601" t="s">
        <v>323</v>
      </c>
      <c r="F197" s="599">
        <v>59740.157327293702</v>
      </c>
      <c r="G197" s="600">
        <v>24891.7322197057</v>
      </c>
      <c r="H197" s="599">
        <v>6115.7787399999997</v>
      </c>
      <c r="I197" s="599">
        <v>29913.80414</v>
      </c>
      <c r="J197" s="600">
        <v>5022.07192029424</v>
      </c>
      <c r="K197" s="602">
        <v>0.50073192770599995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322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314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510</v>
      </c>
      <c r="B5" s="615" t="s">
        <v>511</v>
      </c>
      <c r="C5" s="616" t="s">
        <v>512</v>
      </c>
      <c r="D5" s="616" t="s">
        <v>512</v>
      </c>
      <c r="E5" s="616"/>
      <c r="F5" s="616" t="s">
        <v>512</v>
      </c>
      <c r="G5" s="616" t="s">
        <v>512</v>
      </c>
      <c r="H5" s="616" t="s">
        <v>512</v>
      </c>
      <c r="I5" s="617" t="s">
        <v>512</v>
      </c>
      <c r="J5" s="618" t="s">
        <v>74</v>
      </c>
    </row>
    <row r="6" spans="1:10" ht="14.4" customHeight="1" x14ac:dyDescent="0.3">
      <c r="A6" s="614" t="s">
        <v>510</v>
      </c>
      <c r="B6" s="615" t="s">
        <v>332</v>
      </c>
      <c r="C6" s="616">
        <v>94.84190000000001</v>
      </c>
      <c r="D6" s="616">
        <v>87.481919999998013</v>
      </c>
      <c r="E6" s="616"/>
      <c r="F6" s="616">
        <v>32.672379999999997</v>
      </c>
      <c r="G6" s="616">
        <v>81.681284310512495</v>
      </c>
      <c r="H6" s="616">
        <v>-49.008904310512499</v>
      </c>
      <c r="I6" s="617">
        <v>0.39999836285379042</v>
      </c>
      <c r="J6" s="618" t="s">
        <v>1</v>
      </c>
    </row>
    <row r="7" spans="1:10" ht="14.4" customHeight="1" x14ac:dyDescent="0.3">
      <c r="A7" s="614" t="s">
        <v>510</v>
      </c>
      <c r="B7" s="615" t="s">
        <v>333</v>
      </c>
      <c r="C7" s="616">
        <v>16729.750339999999</v>
      </c>
      <c r="D7" s="616">
        <v>16539.811700000002</v>
      </c>
      <c r="E7" s="616"/>
      <c r="F7" s="616">
        <v>12751.132750000012</v>
      </c>
      <c r="G7" s="616">
        <v>14999.961038960766</v>
      </c>
      <c r="H7" s="616">
        <v>-2248.8282889607544</v>
      </c>
      <c r="I7" s="617">
        <v>0.85007772466077292</v>
      </c>
      <c r="J7" s="618" t="s">
        <v>1</v>
      </c>
    </row>
    <row r="8" spans="1:10" ht="14.4" customHeight="1" x14ac:dyDescent="0.3">
      <c r="A8" s="614" t="s">
        <v>510</v>
      </c>
      <c r="B8" s="615" t="s">
        <v>334</v>
      </c>
      <c r="C8" s="616">
        <v>119.13</v>
      </c>
      <c r="D8" s="616">
        <v>0</v>
      </c>
      <c r="E8" s="616"/>
      <c r="F8" s="616">
        <v>0</v>
      </c>
      <c r="G8" s="616">
        <v>5.8333333333329165</v>
      </c>
      <c r="H8" s="616">
        <v>-5.8333333333329165</v>
      </c>
      <c r="I8" s="617">
        <v>0</v>
      </c>
      <c r="J8" s="618" t="s">
        <v>1</v>
      </c>
    </row>
    <row r="9" spans="1:10" ht="14.4" customHeight="1" x14ac:dyDescent="0.3">
      <c r="A9" s="614" t="s">
        <v>510</v>
      </c>
      <c r="B9" s="615" t="s">
        <v>335</v>
      </c>
      <c r="C9" s="616">
        <v>1721.4048600000001</v>
      </c>
      <c r="D9" s="616">
        <v>1502.8251799999991</v>
      </c>
      <c r="E9" s="616"/>
      <c r="F9" s="616">
        <v>1581.459720000001</v>
      </c>
      <c r="G9" s="616">
        <v>1417.4667557514542</v>
      </c>
      <c r="H9" s="616">
        <v>163.99296424854674</v>
      </c>
      <c r="I9" s="617">
        <v>1.115694398886701</v>
      </c>
      <c r="J9" s="618" t="s">
        <v>1</v>
      </c>
    </row>
    <row r="10" spans="1:10" ht="14.4" customHeight="1" x14ac:dyDescent="0.3">
      <c r="A10" s="614" t="s">
        <v>510</v>
      </c>
      <c r="B10" s="615" t="s">
        <v>336</v>
      </c>
      <c r="C10" s="616">
        <v>2.6870000000000002E-2</v>
      </c>
      <c r="D10" s="616">
        <v>0</v>
      </c>
      <c r="E10" s="616"/>
      <c r="F10" s="616">
        <v>0.48530000000000001</v>
      </c>
      <c r="G10" s="616">
        <v>0.21955403803458337</v>
      </c>
      <c r="H10" s="616">
        <v>0.26574596196541667</v>
      </c>
      <c r="I10" s="617">
        <v>2.2103897716677716</v>
      </c>
      <c r="J10" s="618" t="s">
        <v>1</v>
      </c>
    </row>
    <row r="11" spans="1:10" ht="14.4" customHeight="1" x14ac:dyDescent="0.3">
      <c r="A11" s="614" t="s">
        <v>510</v>
      </c>
      <c r="B11" s="615" t="s">
        <v>513</v>
      </c>
      <c r="C11" s="616">
        <v>0.10993</v>
      </c>
      <c r="D11" s="616">
        <v>0</v>
      </c>
      <c r="E11" s="616"/>
      <c r="F11" s="616" t="s">
        <v>512</v>
      </c>
      <c r="G11" s="616" t="s">
        <v>512</v>
      </c>
      <c r="H11" s="616" t="s">
        <v>512</v>
      </c>
      <c r="I11" s="617" t="s">
        <v>512</v>
      </c>
      <c r="J11" s="618" t="s">
        <v>1</v>
      </c>
    </row>
    <row r="12" spans="1:10" ht="14.4" customHeight="1" x14ac:dyDescent="0.3">
      <c r="A12" s="614" t="s">
        <v>510</v>
      </c>
      <c r="B12" s="615" t="s">
        <v>337</v>
      </c>
      <c r="C12" s="616">
        <v>0</v>
      </c>
      <c r="D12" s="616" t="s">
        <v>512</v>
      </c>
      <c r="E12" s="616"/>
      <c r="F12" s="616">
        <v>1164.7666200000021</v>
      </c>
      <c r="G12" s="616">
        <v>833.33333333333326</v>
      </c>
      <c r="H12" s="616">
        <v>331.43328666666889</v>
      </c>
      <c r="I12" s="617">
        <v>1.3977199440000028</v>
      </c>
      <c r="J12" s="618" t="s">
        <v>1</v>
      </c>
    </row>
    <row r="13" spans="1:10" ht="14.4" customHeight="1" x14ac:dyDescent="0.3">
      <c r="A13" s="614" t="s">
        <v>510</v>
      </c>
      <c r="B13" s="615" t="s">
        <v>514</v>
      </c>
      <c r="C13" s="616">
        <v>0</v>
      </c>
      <c r="D13" s="616" t="s">
        <v>512</v>
      </c>
      <c r="E13" s="616"/>
      <c r="F13" s="616" t="s">
        <v>512</v>
      </c>
      <c r="G13" s="616" t="s">
        <v>512</v>
      </c>
      <c r="H13" s="616" t="s">
        <v>512</v>
      </c>
      <c r="I13" s="617" t="s">
        <v>512</v>
      </c>
      <c r="J13" s="618" t="s">
        <v>1</v>
      </c>
    </row>
    <row r="14" spans="1:10" ht="14.4" customHeight="1" x14ac:dyDescent="0.3">
      <c r="A14" s="614" t="s">
        <v>510</v>
      </c>
      <c r="B14" s="615" t="s">
        <v>515</v>
      </c>
      <c r="C14" s="616">
        <v>18665.263899999998</v>
      </c>
      <c r="D14" s="616">
        <v>18130.1188</v>
      </c>
      <c r="E14" s="616"/>
      <c r="F14" s="616">
        <v>15530.516770000015</v>
      </c>
      <c r="G14" s="616">
        <v>17338.49529972743</v>
      </c>
      <c r="H14" s="616">
        <v>-1807.9785297274157</v>
      </c>
      <c r="I14" s="617">
        <v>0.89572460017589661</v>
      </c>
      <c r="J14" s="618" t="s">
        <v>516</v>
      </c>
    </row>
    <row r="16" spans="1:10" ht="14.4" customHeight="1" x14ac:dyDescent="0.3">
      <c r="A16" s="614" t="s">
        <v>510</v>
      </c>
      <c r="B16" s="615" t="s">
        <v>511</v>
      </c>
      <c r="C16" s="616" t="s">
        <v>512</v>
      </c>
      <c r="D16" s="616" t="s">
        <v>512</v>
      </c>
      <c r="E16" s="616"/>
      <c r="F16" s="616" t="s">
        <v>512</v>
      </c>
      <c r="G16" s="616" t="s">
        <v>512</v>
      </c>
      <c r="H16" s="616" t="s">
        <v>512</v>
      </c>
      <c r="I16" s="617" t="s">
        <v>512</v>
      </c>
      <c r="J16" s="618" t="s">
        <v>74</v>
      </c>
    </row>
    <row r="17" spans="1:10" ht="14.4" customHeight="1" x14ac:dyDescent="0.3">
      <c r="A17" s="614" t="s">
        <v>517</v>
      </c>
      <c r="B17" s="615" t="s">
        <v>518</v>
      </c>
      <c r="C17" s="616" t="s">
        <v>512</v>
      </c>
      <c r="D17" s="616" t="s">
        <v>512</v>
      </c>
      <c r="E17" s="616"/>
      <c r="F17" s="616" t="s">
        <v>512</v>
      </c>
      <c r="G17" s="616" t="s">
        <v>512</v>
      </c>
      <c r="H17" s="616" t="s">
        <v>512</v>
      </c>
      <c r="I17" s="617" t="s">
        <v>512</v>
      </c>
      <c r="J17" s="618" t="s">
        <v>0</v>
      </c>
    </row>
    <row r="18" spans="1:10" ht="14.4" customHeight="1" x14ac:dyDescent="0.3">
      <c r="A18" s="614" t="s">
        <v>517</v>
      </c>
      <c r="B18" s="615" t="s">
        <v>332</v>
      </c>
      <c r="C18" s="616">
        <v>14.383059999999999</v>
      </c>
      <c r="D18" s="616">
        <v>11.156369999999001</v>
      </c>
      <c r="E18" s="616"/>
      <c r="F18" s="616">
        <v>4.7575400000000005</v>
      </c>
      <c r="G18" s="616">
        <v>11.673310730839999</v>
      </c>
      <c r="H18" s="616">
        <v>-6.9157707308399985</v>
      </c>
      <c r="I18" s="617">
        <v>0.40755704270177112</v>
      </c>
      <c r="J18" s="618" t="s">
        <v>1</v>
      </c>
    </row>
    <row r="19" spans="1:10" ht="14.4" customHeight="1" x14ac:dyDescent="0.3">
      <c r="A19" s="614" t="s">
        <v>517</v>
      </c>
      <c r="B19" s="615" t="s">
        <v>333</v>
      </c>
      <c r="C19" s="616">
        <v>578.82582000000002</v>
      </c>
      <c r="D19" s="616">
        <v>472.38099999999895</v>
      </c>
      <c r="E19" s="616"/>
      <c r="F19" s="616">
        <v>426.74925000000002</v>
      </c>
      <c r="G19" s="616">
        <v>436.62943473778336</v>
      </c>
      <c r="H19" s="616">
        <v>-9.8801847377833383</v>
      </c>
      <c r="I19" s="617">
        <v>0.97737169335888485</v>
      </c>
      <c r="J19" s="618" t="s">
        <v>1</v>
      </c>
    </row>
    <row r="20" spans="1:10" ht="14.4" customHeight="1" x14ac:dyDescent="0.3">
      <c r="A20" s="614" t="s">
        <v>517</v>
      </c>
      <c r="B20" s="615" t="s">
        <v>336</v>
      </c>
      <c r="C20" s="616">
        <v>2.6870000000000002E-2</v>
      </c>
      <c r="D20" s="616">
        <v>0</v>
      </c>
      <c r="E20" s="616"/>
      <c r="F20" s="616">
        <v>0.48530000000000001</v>
      </c>
      <c r="G20" s="616">
        <v>0.21955403803458337</v>
      </c>
      <c r="H20" s="616">
        <v>0.26574596196541667</v>
      </c>
      <c r="I20" s="617">
        <v>2.2103897716677716</v>
      </c>
      <c r="J20" s="618" t="s">
        <v>1</v>
      </c>
    </row>
    <row r="21" spans="1:10" ht="14.4" customHeight="1" x14ac:dyDescent="0.3">
      <c r="A21" s="614" t="s">
        <v>517</v>
      </c>
      <c r="B21" s="615" t="s">
        <v>513</v>
      </c>
      <c r="C21" s="616">
        <v>0.10993</v>
      </c>
      <c r="D21" s="616">
        <v>0</v>
      </c>
      <c r="E21" s="616"/>
      <c r="F21" s="616" t="s">
        <v>512</v>
      </c>
      <c r="G21" s="616" t="s">
        <v>512</v>
      </c>
      <c r="H21" s="616" t="s">
        <v>512</v>
      </c>
      <c r="I21" s="617" t="s">
        <v>512</v>
      </c>
      <c r="J21" s="618" t="s">
        <v>1</v>
      </c>
    </row>
    <row r="22" spans="1:10" ht="14.4" customHeight="1" x14ac:dyDescent="0.3">
      <c r="A22" s="614" t="s">
        <v>517</v>
      </c>
      <c r="B22" s="615" t="s">
        <v>519</v>
      </c>
      <c r="C22" s="616">
        <v>593.34568000000002</v>
      </c>
      <c r="D22" s="616">
        <v>483.53736999999796</v>
      </c>
      <c r="E22" s="616"/>
      <c r="F22" s="616">
        <v>431.99209000000002</v>
      </c>
      <c r="G22" s="616">
        <v>448.52229950665793</v>
      </c>
      <c r="H22" s="616">
        <v>-16.530209506657911</v>
      </c>
      <c r="I22" s="617">
        <v>0.96314517801045807</v>
      </c>
      <c r="J22" s="618" t="s">
        <v>520</v>
      </c>
    </row>
    <row r="23" spans="1:10" ht="14.4" customHeight="1" x14ac:dyDescent="0.3">
      <c r="A23" s="614" t="s">
        <v>512</v>
      </c>
      <c r="B23" s="615" t="s">
        <v>512</v>
      </c>
      <c r="C23" s="616" t="s">
        <v>512</v>
      </c>
      <c r="D23" s="616" t="s">
        <v>512</v>
      </c>
      <c r="E23" s="616"/>
      <c r="F23" s="616" t="s">
        <v>512</v>
      </c>
      <c r="G23" s="616" t="s">
        <v>512</v>
      </c>
      <c r="H23" s="616" t="s">
        <v>512</v>
      </c>
      <c r="I23" s="617" t="s">
        <v>512</v>
      </c>
      <c r="J23" s="618" t="s">
        <v>521</v>
      </c>
    </row>
    <row r="24" spans="1:10" ht="14.4" customHeight="1" x14ac:dyDescent="0.3">
      <c r="A24" s="614" t="s">
        <v>522</v>
      </c>
      <c r="B24" s="615" t="s">
        <v>523</v>
      </c>
      <c r="C24" s="616" t="s">
        <v>512</v>
      </c>
      <c r="D24" s="616" t="s">
        <v>512</v>
      </c>
      <c r="E24" s="616"/>
      <c r="F24" s="616" t="s">
        <v>512</v>
      </c>
      <c r="G24" s="616" t="s">
        <v>512</v>
      </c>
      <c r="H24" s="616" t="s">
        <v>512</v>
      </c>
      <c r="I24" s="617" t="s">
        <v>512</v>
      </c>
      <c r="J24" s="618" t="s">
        <v>0</v>
      </c>
    </row>
    <row r="25" spans="1:10" ht="14.4" customHeight="1" x14ac:dyDescent="0.3">
      <c r="A25" s="614" t="s">
        <v>522</v>
      </c>
      <c r="B25" s="615" t="s">
        <v>332</v>
      </c>
      <c r="C25" s="616">
        <v>32.070160000000001</v>
      </c>
      <c r="D25" s="616">
        <v>13.218189999999002</v>
      </c>
      <c r="E25" s="616"/>
      <c r="F25" s="616">
        <v>7.39133</v>
      </c>
      <c r="G25" s="616">
        <v>13.419353173905</v>
      </c>
      <c r="H25" s="616">
        <v>-6.0280231739049999</v>
      </c>
      <c r="I25" s="617">
        <v>0.5507962942933069</v>
      </c>
      <c r="J25" s="618" t="s">
        <v>1</v>
      </c>
    </row>
    <row r="26" spans="1:10" ht="14.4" customHeight="1" x14ac:dyDescent="0.3">
      <c r="A26" s="614" t="s">
        <v>522</v>
      </c>
      <c r="B26" s="615" t="s">
        <v>333</v>
      </c>
      <c r="C26" s="616">
        <v>2381.3745199999998</v>
      </c>
      <c r="D26" s="616">
        <v>2188.0397000000003</v>
      </c>
      <c r="E26" s="616"/>
      <c r="F26" s="616">
        <v>2076.3155000000011</v>
      </c>
      <c r="G26" s="616">
        <v>2779.6148313500248</v>
      </c>
      <c r="H26" s="616">
        <v>-703.29933135002375</v>
      </c>
      <c r="I26" s="617">
        <v>0.74697957306248797</v>
      </c>
      <c r="J26" s="618" t="s">
        <v>1</v>
      </c>
    </row>
    <row r="27" spans="1:10" ht="14.4" customHeight="1" x14ac:dyDescent="0.3">
      <c r="A27" s="614" t="s">
        <v>522</v>
      </c>
      <c r="B27" s="615" t="s">
        <v>514</v>
      </c>
      <c r="C27" s="616">
        <v>0</v>
      </c>
      <c r="D27" s="616" t="s">
        <v>512</v>
      </c>
      <c r="E27" s="616"/>
      <c r="F27" s="616" t="s">
        <v>512</v>
      </c>
      <c r="G27" s="616" t="s">
        <v>512</v>
      </c>
      <c r="H27" s="616" t="s">
        <v>512</v>
      </c>
      <c r="I27" s="617" t="s">
        <v>512</v>
      </c>
      <c r="J27" s="618" t="s">
        <v>1</v>
      </c>
    </row>
    <row r="28" spans="1:10" ht="14.4" customHeight="1" x14ac:dyDescent="0.3">
      <c r="A28" s="614" t="s">
        <v>522</v>
      </c>
      <c r="B28" s="615" t="s">
        <v>524</v>
      </c>
      <c r="C28" s="616">
        <v>2413.4446800000001</v>
      </c>
      <c r="D28" s="616">
        <v>2201.2578899999994</v>
      </c>
      <c r="E28" s="616"/>
      <c r="F28" s="616">
        <v>2083.706830000001</v>
      </c>
      <c r="G28" s="616">
        <v>2793.03418452393</v>
      </c>
      <c r="H28" s="616">
        <v>-709.32735452392899</v>
      </c>
      <c r="I28" s="617">
        <v>0.74603699501628795</v>
      </c>
      <c r="J28" s="618" t="s">
        <v>520</v>
      </c>
    </row>
    <row r="29" spans="1:10" ht="14.4" customHeight="1" x14ac:dyDescent="0.3">
      <c r="A29" s="614" t="s">
        <v>512</v>
      </c>
      <c r="B29" s="615" t="s">
        <v>512</v>
      </c>
      <c r="C29" s="616" t="s">
        <v>512</v>
      </c>
      <c r="D29" s="616" t="s">
        <v>512</v>
      </c>
      <c r="E29" s="616"/>
      <c r="F29" s="616" t="s">
        <v>512</v>
      </c>
      <c r="G29" s="616" t="s">
        <v>512</v>
      </c>
      <c r="H29" s="616" t="s">
        <v>512</v>
      </c>
      <c r="I29" s="617" t="s">
        <v>512</v>
      </c>
      <c r="J29" s="618" t="s">
        <v>521</v>
      </c>
    </row>
    <row r="30" spans="1:10" ht="14.4" customHeight="1" x14ac:dyDescent="0.3">
      <c r="A30" s="614" t="s">
        <v>525</v>
      </c>
      <c r="B30" s="615" t="s">
        <v>526</v>
      </c>
      <c r="C30" s="616" t="s">
        <v>512</v>
      </c>
      <c r="D30" s="616" t="s">
        <v>512</v>
      </c>
      <c r="E30" s="616"/>
      <c r="F30" s="616" t="s">
        <v>512</v>
      </c>
      <c r="G30" s="616" t="s">
        <v>512</v>
      </c>
      <c r="H30" s="616" t="s">
        <v>512</v>
      </c>
      <c r="I30" s="617" t="s">
        <v>512</v>
      </c>
      <c r="J30" s="618" t="s">
        <v>0</v>
      </c>
    </row>
    <row r="31" spans="1:10" ht="14.4" customHeight="1" x14ac:dyDescent="0.3">
      <c r="A31" s="614" t="s">
        <v>525</v>
      </c>
      <c r="B31" s="615" t="s">
        <v>332</v>
      </c>
      <c r="C31" s="616">
        <v>2.1520000000000001</v>
      </c>
      <c r="D31" s="616">
        <v>0.4612</v>
      </c>
      <c r="E31" s="616"/>
      <c r="F31" s="616">
        <v>0.53061000000000003</v>
      </c>
      <c r="G31" s="616">
        <v>0.82125912523958333</v>
      </c>
      <c r="H31" s="616">
        <v>-0.29064912523958331</v>
      </c>
      <c r="I31" s="617">
        <v>0.64609327761832402</v>
      </c>
      <c r="J31" s="618" t="s">
        <v>1</v>
      </c>
    </row>
    <row r="32" spans="1:10" ht="14.4" customHeight="1" x14ac:dyDescent="0.3">
      <c r="A32" s="614" t="s">
        <v>525</v>
      </c>
      <c r="B32" s="615" t="s">
        <v>527</v>
      </c>
      <c r="C32" s="616">
        <v>2.1520000000000001</v>
      </c>
      <c r="D32" s="616">
        <v>0.4612</v>
      </c>
      <c r="E32" s="616"/>
      <c r="F32" s="616">
        <v>0.53061000000000003</v>
      </c>
      <c r="G32" s="616">
        <v>0.82125912523958333</v>
      </c>
      <c r="H32" s="616">
        <v>-0.29064912523958331</v>
      </c>
      <c r="I32" s="617">
        <v>0.64609327761832402</v>
      </c>
      <c r="J32" s="618" t="s">
        <v>520</v>
      </c>
    </row>
    <row r="33" spans="1:10" ht="14.4" customHeight="1" x14ac:dyDescent="0.3">
      <c r="A33" s="614" t="s">
        <v>512</v>
      </c>
      <c r="B33" s="615" t="s">
        <v>512</v>
      </c>
      <c r="C33" s="616" t="s">
        <v>512</v>
      </c>
      <c r="D33" s="616" t="s">
        <v>512</v>
      </c>
      <c r="E33" s="616"/>
      <c r="F33" s="616" t="s">
        <v>512</v>
      </c>
      <c r="G33" s="616" t="s">
        <v>512</v>
      </c>
      <c r="H33" s="616" t="s">
        <v>512</v>
      </c>
      <c r="I33" s="617" t="s">
        <v>512</v>
      </c>
      <c r="J33" s="618" t="s">
        <v>521</v>
      </c>
    </row>
    <row r="34" spans="1:10" ht="14.4" customHeight="1" x14ac:dyDescent="0.3">
      <c r="A34" s="614" t="s">
        <v>528</v>
      </c>
      <c r="B34" s="615" t="s">
        <v>529</v>
      </c>
      <c r="C34" s="616" t="s">
        <v>512</v>
      </c>
      <c r="D34" s="616" t="s">
        <v>512</v>
      </c>
      <c r="E34" s="616"/>
      <c r="F34" s="616" t="s">
        <v>512</v>
      </c>
      <c r="G34" s="616" t="s">
        <v>512</v>
      </c>
      <c r="H34" s="616" t="s">
        <v>512</v>
      </c>
      <c r="I34" s="617" t="s">
        <v>512</v>
      </c>
      <c r="J34" s="618" t="s">
        <v>0</v>
      </c>
    </row>
    <row r="35" spans="1:10" ht="14.4" customHeight="1" x14ac:dyDescent="0.3">
      <c r="A35" s="614" t="s">
        <v>528</v>
      </c>
      <c r="B35" s="615" t="s">
        <v>332</v>
      </c>
      <c r="C35" s="616">
        <v>46.23668</v>
      </c>
      <c r="D35" s="616">
        <v>62.646160000000002</v>
      </c>
      <c r="E35" s="616"/>
      <c r="F35" s="616">
        <v>19.992899999999999</v>
      </c>
      <c r="G35" s="616">
        <v>55.767361280527908</v>
      </c>
      <c r="H35" s="616">
        <v>-35.774461280527909</v>
      </c>
      <c r="I35" s="617">
        <v>0.35850539708036805</v>
      </c>
      <c r="J35" s="618" t="s">
        <v>1</v>
      </c>
    </row>
    <row r="36" spans="1:10" ht="14.4" customHeight="1" x14ac:dyDescent="0.3">
      <c r="A36" s="614" t="s">
        <v>528</v>
      </c>
      <c r="B36" s="615" t="s">
        <v>333</v>
      </c>
      <c r="C36" s="616">
        <v>13769.55</v>
      </c>
      <c r="D36" s="616">
        <v>13879.391000000001</v>
      </c>
      <c r="E36" s="616"/>
      <c r="F36" s="616">
        <v>10248.06800000001</v>
      </c>
      <c r="G36" s="616">
        <v>11783.716772872958</v>
      </c>
      <c r="H36" s="616">
        <v>-1535.648772872948</v>
      </c>
      <c r="I36" s="617">
        <v>0.86968044102959674</v>
      </c>
      <c r="J36" s="618" t="s">
        <v>1</v>
      </c>
    </row>
    <row r="37" spans="1:10" ht="14.4" customHeight="1" x14ac:dyDescent="0.3">
      <c r="A37" s="614" t="s">
        <v>528</v>
      </c>
      <c r="B37" s="615" t="s">
        <v>334</v>
      </c>
      <c r="C37" s="616">
        <v>119.13</v>
      </c>
      <c r="D37" s="616">
        <v>0</v>
      </c>
      <c r="E37" s="616"/>
      <c r="F37" s="616">
        <v>0</v>
      </c>
      <c r="G37" s="616">
        <v>5.8333333333329165</v>
      </c>
      <c r="H37" s="616">
        <v>-5.8333333333329165</v>
      </c>
      <c r="I37" s="617">
        <v>0</v>
      </c>
      <c r="J37" s="618" t="s">
        <v>1</v>
      </c>
    </row>
    <row r="38" spans="1:10" ht="14.4" customHeight="1" x14ac:dyDescent="0.3">
      <c r="A38" s="614" t="s">
        <v>528</v>
      </c>
      <c r="B38" s="615" t="s">
        <v>335</v>
      </c>
      <c r="C38" s="616">
        <v>1721.4048600000001</v>
      </c>
      <c r="D38" s="616">
        <v>1502.8251799999991</v>
      </c>
      <c r="E38" s="616"/>
      <c r="F38" s="616">
        <v>1581.459720000001</v>
      </c>
      <c r="G38" s="616">
        <v>1417.4667557514542</v>
      </c>
      <c r="H38" s="616">
        <v>163.99296424854674</v>
      </c>
      <c r="I38" s="617">
        <v>1.115694398886701</v>
      </c>
      <c r="J38" s="618" t="s">
        <v>1</v>
      </c>
    </row>
    <row r="39" spans="1:10" ht="14.4" customHeight="1" x14ac:dyDescent="0.3">
      <c r="A39" s="614" t="s">
        <v>528</v>
      </c>
      <c r="B39" s="615" t="s">
        <v>530</v>
      </c>
      <c r="C39" s="616">
        <v>15656.321539999999</v>
      </c>
      <c r="D39" s="616">
        <v>15444.862340000001</v>
      </c>
      <c r="E39" s="616"/>
      <c r="F39" s="616">
        <v>11849.52062000001</v>
      </c>
      <c r="G39" s="616">
        <v>13262.784223238274</v>
      </c>
      <c r="H39" s="616">
        <v>-1413.2636032382634</v>
      </c>
      <c r="I39" s="617">
        <v>0.89344140872306244</v>
      </c>
      <c r="J39" s="618" t="s">
        <v>520</v>
      </c>
    </row>
    <row r="40" spans="1:10" ht="14.4" customHeight="1" x14ac:dyDescent="0.3">
      <c r="A40" s="614" t="s">
        <v>512</v>
      </c>
      <c r="B40" s="615" t="s">
        <v>512</v>
      </c>
      <c r="C40" s="616" t="s">
        <v>512</v>
      </c>
      <c r="D40" s="616" t="s">
        <v>512</v>
      </c>
      <c r="E40" s="616"/>
      <c r="F40" s="616" t="s">
        <v>512</v>
      </c>
      <c r="G40" s="616" t="s">
        <v>512</v>
      </c>
      <c r="H40" s="616" t="s">
        <v>512</v>
      </c>
      <c r="I40" s="617" t="s">
        <v>512</v>
      </c>
      <c r="J40" s="618" t="s">
        <v>521</v>
      </c>
    </row>
    <row r="41" spans="1:10" ht="14.4" customHeight="1" x14ac:dyDescent="0.3">
      <c r="A41" s="614" t="s">
        <v>531</v>
      </c>
      <c r="B41" s="615" t="s">
        <v>532</v>
      </c>
      <c r="C41" s="616" t="s">
        <v>512</v>
      </c>
      <c r="D41" s="616" t="s">
        <v>512</v>
      </c>
      <c r="E41" s="616"/>
      <c r="F41" s="616" t="s">
        <v>512</v>
      </c>
      <c r="G41" s="616" t="s">
        <v>512</v>
      </c>
      <c r="H41" s="616" t="s">
        <v>512</v>
      </c>
      <c r="I41" s="617" t="s">
        <v>512</v>
      </c>
      <c r="J41" s="618" t="s">
        <v>0</v>
      </c>
    </row>
    <row r="42" spans="1:10" ht="14.4" customHeight="1" x14ac:dyDescent="0.3">
      <c r="A42" s="614" t="s">
        <v>531</v>
      </c>
      <c r="B42" s="615" t="s">
        <v>337</v>
      </c>
      <c r="C42" s="616">
        <v>0</v>
      </c>
      <c r="D42" s="616" t="s">
        <v>512</v>
      </c>
      <c r="E42" s="616"/>
      <c r="F42" s="616">
        <v>1164.7666200000021</v>
      </c>
      <c r="G42" s="616">
        <v>833.33333333333326</v>
      </c>
      <c r="H42" s="616">
        <v>331.43328666666889</v>
      </c>
      <c r="I42" s="617">
        <v>1.3977199440000028</v>
      </c>
      <c r="J42" s="618" t="s">
        <v>1</v>
      </c>
    </row>
    <row r="43" spans="1:10" ht="14.4" customHeight="1" x14ac:dyDescent="0.3">
      <c r="A43" s="614" t="s">
        <v>531</v>
      </c>
      <c r="B43" s="615" t="s">
        <v>533</v>
      </c>
      <c r="C43" s="616">
        <v>0</v>
      </c>
      <c r="D43" s="616" t="s">
        <v>512</v>
      </c>
      <c r="E43" s="616"/>
      <c r="F43" s="616">
        <v>1164.7666200000021</v>
      </c>
      <c r="G43" s="616">
        <v>833.33333333333326</v>
      </c>
      <c r="H43" s="616">
        <v>331.43328666666889</v>
      </c>
      <c r="I43" s="617">
        <v>1.3977199440000028</v>
      </c>
      <c r="J43" s="618" t="s">
        <v>520</v>
      </c>
    </row>
    <row r="44" spans="1:10" ht="14.4" customHeight="1" x14ac:dyDescent="0.3">
      <c r="A44" s="614" t="s">
        <v>512</v>
      </c>
      <c r="B44" s="615" t="s">
        <v>512</v>
      </c>
      <c r="C44" s="616" t="s">
        <v>512</v>
      </c>
      <c r="D44" s="616" t="s">
        <v>512</v>
      </c>
      <c r="E44" s="616"/>
      <c r="F44" s="616" t="s">
        <v>512</v>
      </c>
      <c r="G44" s="616" t="s">
        <v>512</v>
      </c>
      <c r="H44" s="616" t="s">
        <v>512</v>
      </c>
      <c r="I44" s="617" t="s">
        <v>512</v>
      </c>
      <c r="J44" s="618" t="s">
        <v>521</v>
      </c>
    </row>
    <row r="45" spans="1:10" ht="14.4" customHeight="1" x14ac:dyDescent="0.3">
      <c r="A45" s="614" t="s">
        <v>510</v>
      </c>
      <c r="B45" s="615" t="s">
        <v>515</v>
      </c>
      <c r="C45" s="616">
        <v>18665.263899999998</v>
      </c>
      <c r="D45" s="616">
        <v>18130.118799999997</v>
      </c>
      <c r="E45" s="616"/>
      <c r="F45" s="616">
        <v>15530.516770000015</v>
      </c>
      <c r="G45" s="616">
        <v>17338.49529972743</v>
      </c>
      <c r="H45" s="616">
        <v>-1807.9785297274157</v>
      </c>
      <c r="I45" s="617">
        <v>0.89572460017589661</v>
      </c>
      <c r="J45" s="618" t="s">
        <v>516</v>
      </c>
    </row>
  </sheetData>
  <mergeCells count="3">
    <mergeCell ref="F3:I3"/>
    <mergeCell ref="C4:D4"/>
    <mergeCell ref="A1:I1"/>
  </mergeCells>
  <conditionalFormatting sqref="F15 F46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45">
    <cfRule type="expression" dxfId="60" priority="5">
      <formula>$H16&gt;0</formula>
    </cfRule>
  </conditionalFormatting>
  <conditionalFormatting sqref="A16:A45">
    <cfRule type="expression" dxfId="59" priority="2">
      <formula>AND($J16&lt;&gt;"mezeraKL",$J16&lt;&gt;"")</formula>
    </cfRule>
  </conditionalFormatting>
  <conditionalFormatting sqref="I16:I45">
    <cfRule type="expression" dxfId="58" priority="6">
      <formula>$I16&gt;1</formula>
    </cfRule>
  </conditionalFormatting>
  <conditionalFormatting sqref="B16:B45">
    <cfRule type="expression" dxfId="57" priority="1">
      <formula>OR($J16="NS",$J16="SumaNS",$J16="Účet")</formula>
    </cfRule>
  </conditionalFormatting>
  <conditionalFormatting sqref="A16:D45 F16:I45">
    <cfRule type="expression" dxfId="56" priority="8">
      <formula>AND($J16&lt;&gt;"",$J16&lt;&gt;"mezeraKL")</formula>
    </cfRule>
  </conditionalFormatting>
  <conditionalFormatting sqref="B16:D45 F16:I45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322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1575.4536465885999</v>
      </c>
      <c r="M3" s="210">
        <f>SUBTOTAL(9,M5:M1048576)</f>
        <v>1180</v>
      </c>
      <c r="N3" s="211">
        <f>SUBTOTAL(9,N5:N1048576)</f>
        <v>1859035.302974548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510</v>
      </c>
      <c r="B5" s="625" t="s">
        <v>511</v>
      </c>
      <c r="C5" s="626" t="s">
        <v>517</v>
      </c>
      <c r="D5" s="627" t="s">
        <v>793</v>
      </c>
      <c r="E5" s="626" t="s">
        <v>534</v>
      </c>
      <c r="F5" s="627" t="s">
        <v>798</v>
      </c>
      <c r="G5" s="626"/>
      <c r="H5" s="626" t="s">
        <v>535</v>
      </c>
      <c r="I5" s="626" t="s">
        <v>535</v>
      </c>
      <c r="J5" s="626" t="s">
        <v>536</v>
      </c>
      <c r="K5" s="626" t="s">
        <v>537</v>
      </c>
      <c r="L5" s="628">
        <v>49.844927126158709</v>
      </c>
      <c r="M5" s="628">
        <v>2</v>
      </c>
      <c r="N5" s="629">
        <v>99.689854252317417</v>
      </c>
    </row>
    <row r="6" spans="1:14" ht="14.4" customHeight="1" x14ac:dyDescent="0.3">
      <c r="A6" s="630" t="s">
        <v>510</v>
      </c>
      <c r="B6" s="631" t="s">
        <v>511</v>
      </c>
      <c r="C6" s="632" t="s">
        <v>517</v>
      </c>
      <c r="D6" s="633" t="s">
        <v>793</v>
      </c>
      <c r="E6" s="632" t="s">
        <v>534</v>
      </c>
      <c r="F6" s="633" t="s">
        <v>798</v>
      </c>
      <c r="G6" s="632" t="s">
        <v>538</v>
      </c>
      <c r="H6" s="632" t="s">
        <v>539</v>
      </c>
      <c r="I6" s="632" t="s">
        <v>540</v>
      </c>
      <c r="J6" s="632" t="s">
        <v>541</v>
      </c>
      <c r="K6" s="632" t="s">
        <v>542</v>
      </c>
      <c r="L6" s="634">
        <v>53.75</v>
      </c>
      <c r="M6" s="634">
        <v>2</v>
      </c>
      <c r="N6" s="635">
        <v>107.5</v>
      </c>
    </row>
    <row r="7" spans="1:14" ht="14.4" customHeight="1" x14ac:dyDescent="0.3">
      <c r="A7" s="630" t="s">
        <v>510</v>
      </c>
      <c r="B7" s="631" t="s">
        <v>511</v>
      </c>
      <c r="C7" s="632" t="s">
        <v>517</v>
      </c>
      <c r="D7" s="633" t="s">
        <v>793</v>
      </c>
      <c r="E7" s="632" t="s">
        <v>534</v>
      </c>
      <c r="F7" s="633" t="s">
        <v>798</v>
      </c>
      <c r="G7" s="632" t="s">
        <v>538</v>
      </c>
      <c r="H7" s="632" t="s">
        <v>543</v>
      </c>
      <c r="I7" s="632" t="s">
        <v>544</v>
      </c>
      <c r="J7" s="632" t="s">
        <v>545</v>
      </c>
      <c r="K7" s="632" t="s">
        <v>546</v>
      </c>
      <c r="L7" s="634">
        <v>84.57017023183694</v>
      </c>
      <c r="M7" s="634">
        <v>1</v>
      </c>
      <c r="N7" s="635">
        <v>84.57017023183694</v>
      </c>
    </row>
    <row r="8" spans="1:14" ht="14.4" customHeight="1" x14ac:dyDescent="0.3">
      <c r="A8" s="630" t="s">
        <v>510</v>
      </c>
      <c r="B8" s="631" t="s">
        <v>511</v>
      </c>
      <c r="C8" s="632" t="s">
        <v>517</v>
      </c>
      <c r="D8" s="633" t="s">
        <v>793</v>
      </c>
      <c r="E8" s="632" t="s">
        <v>534</v>
      </c>
      <c r="F8" s="633" t="s">
        <v>798</v>
      </c>
      <c r="G8" s="632" t="s">
        <v>538</v>
      </c>
      <c r="H8" s="632" t="s">
        <v>547</v>
      </c>
      <c r="I8" s="632" t="s">
        <v>548</v>
      </c>
      <c r="J8" s="632" t="s">
        <v>549</v>
      </c>
      <c r="K8" s="632" t="s">
        <v>550</v>
      </c>
      <c r="L8" s="634">
        <v>74.63940864451493</v>
      </c>
      <c r="M8" s="634">
        <v>1</v>
      </c>
      <c r="N8" s="635">
        <v>74.63940864451493</v>
      </c>
    </row>
    <row r="9" spans="1:14" ht="14.4" customHeight="1" x14ac:dyDescent="0.3">
      <c r="A9" s="630" t="s">
        <v>510</v>
      </c>
      <c r="B9" s="631" t="s">
        <v>511</v>
      </c>
      <c r="C9" s="632" t="s">
        <v>517</v>
      </c>
      <c r="D9" s="633" t="s">
        <v>793</v>
      </c>
      <c r="E9" s="632" t="s">
        <v>534</v>
      </c>
      <c r="F9" s="633" t="s">
        <v>798</v>
      </c>
      <c r="G9" s="632" t="s">
        <v>538</v>
      </c>
      <c r="H9" s="632" t="s">
        <v>551</v>
      </c>
      <c r="I9" s="632" t="s">
        <v>552</v>
      </c>
      <c r="J9" s="632" t="s">
        <v>553</v>
      </c>
      <c r="K9" s="632" t="s">
        <v>554</v>
      </c>
      <c r="L9" s="634">
        <v>67.469667241150333</v>
      </c>
      <c r="M9" s="634">
        <v>1</v>
      </c>
      <c r="N9" s="635">
        <v>67.469667241150333</v>
      </c>
    </row>
    <row r="10" spans="1:14" ht="14.4" customHeight="1" x14ac:dyDescent="0.3">
      <c r="A10" s="630" t="s">
        <v>510</v>
      </c>
      <c r="B10" s="631" t="s">
        <v>511</v>
      </c>
      <c r="C10" s="632" t="s">
        <v>517</v>
      </c>
      <c r="D10" s="633" t="s">
        <v>793</v>
      </c>
      <c r="E10" s="632" t="s">
        <v>534</v>
      </c>
      <c r="F10" s="633" t="s">
        <v>798</v>
      </c>
      <c r="G10" s="632" t="s">
        <v>538</v>
      </c>
      <c r="H10" s="632" t="s">
        <v>555</v>
      </c>
      <c r="I10" s="632" t="s">
        <v>556</v>
      </c>
      <c r="J10" s="632" t="s">
        <v>557</v>
      </c>
      <c r="K10" s="632" t="s">
        <v>558</v>
      </c>
      <c r="L10" s="634">
        <v>59.199999999999989</v>
      </c>
      <c r="M10" s="634">
        <v>1</v>
      </c>
      <c r="N10" s="635">
        <v>59.199999999999989</v>
      </c>
    </row>
    <row r="11" spans="1:14" ht="14.4" customHeight="1" x14ac:dyDescent="0.3">
      <c r="A11" s="630" t="s">
        <v>510</v>
      </c>
      <c r="B11" s="631" t="s">
        <v>511</v>
      </c>
      <c r="C11" s="632" t="s">
        <v>517</v>
      </c>
      <c r="D11" s="633" t="s">
        <v>793</v>
      </c>
      <c r="E11" s="632" t="s">
        <v>534</v>
      </c>
      <c r="F11" s="633" t="s">
        <v>798</v>
      </c>
      <c r="G11" s="632" t="s">
        <v>538</v>
      </c>
      <c r="H11" s="632" t="s">
        <v>559</v>
      </c>
      <c r="I11" s="632" t="s">
        <v>560</v>
      </c>
      <c r="J11" s="632" t="s">
        <v>561</v>
      </c>
      <c r="K11" s="632" t="s">
        <v>562</v>
      </c>
      <c r="L11" s="634">
        <v>40.690298180869519</v>
      </c>
      <c r="M11" s="634">
        <v>1</v>
      </c>
      <c r="N11" s="635">
        <v>40.690298180869519</v>
      </c>
    </row>
    <row r="12" spans="1:14" ht="14.4" customHeight="1" x14ac:dyDescent="0.3">
      <c r="A12" s="630" t="s">
        <v>510</v>
      </c>
      <c r="B12" s="631" t="s">
        <v>511</v>
      </c>
      <c r="C12" s="632" t="s">
        <v>517</v>
      </c>
      <c r="D12" s="633" t="s">
        <v>793</v>
      </c>
      <c r="E12" s="632" t="s">
        <v>534</v>
      </c>
      <c r="F12" s="633" t="s">
        <v>798</v>
      </c>
      <c r="G12" s="632" t="s">
        <v>538</v>
      </c>
      <c r="H12" s="632" t="s">
        <v>563</v>
      </c>
      <c r="I12" s="632" t="s">
        <v>564</v>
      </c>
      <c r="J12" s="632" t="s">
        <v>565</v>
      </c>
      <c r="K12" s="632" t="s">
        <v>566</v>
      </c>
      <c r="L12" s="634">
        <v>73.44</v>
      </c>
      <c r="M12" s="634">
        <v>3</v>
      </c>
      <c r="N12" s="635">
        <v>220.32</v>
      </c>
    </row>
    <row r="13" spans="1:14" ht="14.4" customHeight="1" x14ac:dyDescent="0.3">
      <c r="A13" s="630" t="s">
        <v>510</v>
      </c>
      <c r="B13" s="631" t="s">
        <v>511</v>
      </c>
      <c r="C13" s="632" t="s">
        <v>517</v>
      </c>
      <c r="D13" s="633" t="s">
        <v>793</v>
      </c>
      <c r="E13" s="632" t="s">
        <v>534</v>
      </c>
      <c r="F13" s="633" t="s">
        <v>798</v>
      </c>
      <c r="G13" s="632" t="s">
        <v>538</v>
      </c>
      <c r="H13" s="632" t="s">
        <v>567</v>
      </c>
      <c r="I13" s="632" t="s">
        <v>568</v>
      </c>
      <c r="J13" s="632" t="s">
        <v>569</v>
      </c>
      <c r="K13" s="632"/>
      <c r="L13" s="634">
        <v>102.01</v>
      </c>
      <c r="M13" s="634">
        <v>1</v>
      </c>
      <c r="N13" s="635">
        <v>102.01</v>
      </c>
    </row>
    <row r="14" spans="1:14" ht="14.4" customHeight="1" x14ac:dyDescent="0.3">
      <c r="A14" s="630" t="s">
        <v>510</v>
      </c>
      <c r="B14" s="631" t="s">
        <v>511</v>
      </c>
      <c r="C14" s="632" t="s">
        <v>517</v>
      </c>
      <c r="D14" s="633" t="s">
        <v>793</v>
      </c>
      <c r="E14" s="632" t="s">
        <v>534</v>
      </c>
      <c r="F14" s="633" t="s">
        <v>798</v>
      </c>
      <c r="G14" s="632" t="s">
        <v>538</v>
      </c>
      <c r="H14" s="632" t="s">
        <v>570</v>
      </c>
      <c r="I14" s="632" t="s">
        <v>571</v>
      </c>
      <c r="J14" s="632" t="s">
        <v>572</v>
      </c>
      <c r="K14" s="632" t="s">
        <v>573</v>
      </c>
      <c r="L14" s="634">
        <v>121.22999999999998</v>
      </c>
      <c r="M14" s="634">
        <v>1</v>
      </c>
      <c r="N14" s="635">
        <v>121.22999999999998</v>
      </c>
    </row>
    <row r="15" spans="1:14" ht="14.4" customHeight="1" x14ac:dyDescent="0.3">
      <c r="A15" s="630" t="s">
        <v>510</v>
      </c>
      <c r="B15" s="631" t="s">
        <v>511</v>
      </c>
      <c r="C15" s="632" t="s">
        <v>517</v>
      </c>
      <c r="D15" s="633" t="s">
        <v>793</v>
      </c>
      <c r="E15" s="632" t="s">
        <v>534</v>
      </c>
      <c r="F15" s="633" t="s">
        <v>798</v>
      </c>
      <c r="G15" s="632" t="s">
        <v>538</v>
      </c>
      <c r="H15" s="632" t="s">
        <v>574</v>
      </c>
      <c r="I15" s="632" t="s">
        <v>575</v>
      </c>
      <c r="J15" s="632" t="s">
        <v>576</v>
      </c>
      <c r="K15" s="632" t="s">
        <v>577</v>
      </c>
      <c r="L15" s="634">
        <v>50.32</v>
      </c>
      <c r="M15" s="634">
        <v>2</v>
      </c>
      <c r="N15" s="635">
        <v>100.64</v>
      </c>
    </row>
    <row r="16" spans="1:14" ht="14.4" customHeight="1" x14ac:dyDescent="0.3">
      <c r="A16" s="630" t="s">
        <v>510</v>
      </c>
      <c r="B16" s="631" t="s">
        <v>511</v>
      </c>
      <c r="C16" s="632" t="s">
        <v>517</v>
      </c>
      <c r="D16" s="633" t="s">
        <v>793</v>
      </c>
      <c r="E16" s="632" t="s">
        <v>534</v>
      </c>
      <c r="F16" s="633" t="s">
        <v>798</v>
      </c>
      <c r="G16" s="632" t="s">
        <v>538</v>
      </c>
      <c r="H16" s="632" t="s">
        <v>578</v>
      </c>
      <c r="I16" s="632" t="s">
        <v>579</v>
      </c>
      <c r="J16" s="632" t="s">
        <v>576</v>
      </c>
      <c r="K16" s="632" t="s">
        <v>580</v>
      </c>
      <c r="L16" s="634">
        <v>92.919999999999987</v>
      </c>
      <c r="M16" s="634">
        <v>1</v>
      </c>
      <c r="N16" s="635">
        <v>92.919999999999987</v>
      </c>
    </row>
    <row r="17" spans="1:14" ht="14.4" customHeight="1" x14ac:dyDescent="0.3">
      <c r="A17" s="630" t="s">
        <v>510</v>
      </c>
      <c r="B17" s="631" t="s">
        <v>511</v>
      </c>
      <c r="C17" s="632" t="s">
        <v>517</v>
      </c>
      <c r="D17" s="633" t="s">
        <v>793</v>
      </c>
      <c r="E17" s="632" t="s">
        <v>534</v>
      </c>
      <c r="F17" s="633" t="s">
        <v>798</v>
      </c>
      <c r="G17" s="632" t="s">
        <v>538</v>
      </c>
      <c r="H17" s="632" t="s">
        <v>581</v>
      </c>
      <c r="I17" s="632" t="s">
        <v>238</v>
      </c>
      <c r="J17" s="632" t="s">
        <v>582</v>
      </c>
      <c r="K17" s="632"/>
      <c r="L17" s="634">
        <v>22.549999999999997</v>
      </c>
      <c r="M17" s="634">
        <v>1</v>
      </c>
      <c r="N17" s="635">
        <v>22.549999999999997</v>
      </c>
    </row>
    <row r="18" spans="1:14" ht="14.4" customHeight="1" x14ac:dyDescent="0.3">
      <c r="A18" s="630" t="s">
        <v>510</v>
      </c>
      <c r="B18" s="631" t="s">
        <v>511</v>
      </c>
      <c r="C18" s="632" t="s">
        <v>517</v>
      </c>
      <c r="D18" s="633" t="s">
        <v>793</v>
      </c>
      <c r="E18" s="632" t="s">
        <v>534</v>
      </c>
      <c r="F18" s="633" t="s">
        <v>798</v>
      </c>
      <c r="G18" s="632" t="s">
        <v>538</v>
      </c>
      <c r="H18" s="632" t="s">
        <v>583</v>
      </c>
      <c r="I18" s="632" t="s">
        <v>238</v>
      </c>
      <c r="J18" s="632" t="s">
        <v>584</v>
      </c>
      <c r="K18" s="632"/>
      <c r="L18" s="634">
        <v>42.71</v>
      </c>
      <c r="M18" s="634">
        <v>2</v>
      </c>
      <c r="N18" s="635">
        <v>85.42</v>
      </c>
    </row>
    <row r="19" spans="1:14" ht="14.4" customHeight="1" x14ac:dyDescent="0.3">
      <c r="A19" s="630" t="s">
        <v>510</v>
      </c>
      <c r="B19" s="631" t="s">
        <v>511</v>
      </c>
      <c r="C19" s="632" t="s">
        <v>517</v>
      </c>
      <c r="D19" s="633" t="s">
        <v>793</v>
      </c>
      <c r="E19" s="632" t="s">
        <v>534</v>
      </c>
      <c r="F19" s="633" t="s">
        <v>798</v>
      </c>
      <c r="G19" s="632" t="s">
        <v>538</v>
      </c>
      <c r="H19" s="632" t="s">
        <v>585</v>
      </c>
      <c r="I19" s="632" t="s">
        <v>586</v>
      </c>
      <c r="J19" s="632" t="s">
        <v>587</v>
      </c>
      <c r="K19" s="632" t="s">
        <v>588</v>
      </c>
      <c r="L19" s="634">
        <v>34.245000000000012</v>
      </c>
      <c r="M19" s="634">
        <v>4</v>
      </c>
      <c r="N19" s="635">
        <v>136.98000000000005</v>
      </c>
    </row>
    <row r="20" spans="1:14" ht="14.4" customHeight="1" x14ac:dyDescent="0.3">
      <c r="A20" s="630" t="s">
        <v>510</v>
      </c>
      <c r="B20" s="631" t="s">
        <v>511</v>
      </c>
      <c r="C20" s="632" t="s">
        <v>517</v>
      </c>
      <c r="D20" s="633" t="s">
        <v>793</v>
      </c>
      <c r="E20" s="632" t="s">
        <v>534</v>
      </c>
      <c r="F20" s="633" t="s">
        <v>798</v>
      </c>
      <c r="G20" s="632" t="s">
        <v>538</v>
      </c>
      <c r="H20" s="632" t="s">
        <v>589</v>
      </c>
      <c r="I20" s="632" t="s">
        <v>590</v>
      </c>
      <c r="J20" s="632" t="s">
        <v>591</v>
      </c>
      <c r="K20" s="632" t="s">
        <v>592</v>
      </c>
      <c r="L20" s="634">
        <v>106.62999999999997</v>
      </c>
      <c r="M20" s="634">
        <v>2</v>
      </c>
      <c r="N20" s="635">
        <v>213.25999999999993</v>
      </c>
    </row>
    <row r="21" spans="1:14" ht="14.4" customHeight="1" x14ac:dyDescent="0.3">
      <c r="A21" s="630" t="s">
        <v>510</v>
      </c>
      <c r="B21" s="631" t="s">
        <v>511</v>
      </c>
      <c r="C21" s="632" t="s">
        <v>517</v>
      </c>
      <c r="D21" s="633" t="s">
        <v>793</v>
      </c>
      <c r="E21" s="632" t="s">
        <v>534</v>
      </c>
      <c r="F21" s="633" t="s">
        <v>798</v>
      </c>
      <c r="G21" s="632" t="s">
        <v>538</v>
      </c>
      <c r="H21" s="632" t="s">
        <v>593</v>
      </c>
      <c r="I21" s="632" t="s">
        <v>594</v>
      </c>
      <c r="J21" s="632" t="s">
        <v>595</v>
      </c>
      <c r="K21" s="632" t="s">
        <v>596</v>
      </c>
      <c r="L21" s="634">
        <v>67.410000000000011</v>
      </c>
      <c r="M21" s="634">
        <v>2</v>
      </c>
      <c r="N21" s="635">
        <v>134.82000000000002</v>
      </c>
    </row>
    <row r="22" spans="1:14" ht="14.4" customHeight="1" x14ac:dyDescent="0.3">
      <c r="A22" s="630" t="s">
        <v>510</v>
      </c>
      <c r="B22" s="631" t="s">
        <v>511</v>
      </c>
      <c r="C22" s="632" t="s">
        <v>517</v>
      </c>
      <c r="D22" s="633" t="s">
        <v>793</v>
      </c>
      <c r="E22" s="632" t="s">
        <v>534</v>
      </c>
      <c r="F22" s="633" t="s">
        <v>798</v>
      </c>
      <c r="G22" s="632" t="s">
        <v>538</v>
      </c>
      <c r="H22" s="632" t="s">
        <v>597</v>
      </c>
      <c r="I22" s="632" t="s">
        <v>598</v>
      </c>
      <c r="J22" s="632" t="s">
        <v>599</v>
      </c>
      <c r="K22" s="632" t="s">
        <v>600</v>
      </c>
      <c r="L22" s="634">
        <v>94.689999999999955</v>
      </c>
      <c r="M22" s="634">
        <v>2</v>
      </c>
      <c r="N22" s="635">
        <v>189.37999999999991</v>
      </c>
    </row>
    <row r="23" spans="1:14" ht="14.4" customHeight="1" x14ac:dyDescent="0.3">
      <c r="A23" s="630" t="s">
        <v>510</v>
      </c>
      <c r="B23" s="631" t="s">
        <v>511</v>
      </c>
      <c r="C23" s="632" t="s">
        <v>517</v>
      </c>
      <c r="D23" s="633" t="s">
        <v>793</v>
      </c>
      <c r="E23" s="632" t="s">
        <v>534</v>
      </c>
      <c r="F23" s="633" t="s">
        <v>798</v>
      </c>
      <c r="G23" s="632" t="s">
        <v>538</v>
      </c>
      <c r="H23" s="632" t="s">
        <v>601</v>
      </c>
      <c r="I23" s="632" t="s">
        <v>238</v>
      </c>
      <c r="J23" s="632" t="s">
        <v>602</v>
      </c>
      <c r="K23" s="632"/>
      <c r="L23" s="634">
        <v>75.165282403616033</v>
      </c>
      <c r="M23" s="634">
        <v>2</v>
      </c>
      <c r="N23" s="635">
        <v>150.33056480723207</v>
      </c>
    </row>
    <row r="24" spans="1:14" ht="14.4" customHeight="1" x14ac:dyDescent="0.3">
      <c r="A24" s="630" t="s">
        <v>510</v>
      </c>
      <c r="B24" s="631" t="s">
        <v>511</v>
      </c>
      <c r="C24" s="632" t="s">
        <v>517</v>
      </c>
      <c r="D24" s="633" t="s">
        <v>793</v>
      </c>
      <c r="E24" s="632" t="s">
        <v>534</v>
      </c>
      <c r="F24" s="633" t="s">
        <v>798</v>
      </c>
      <c r="G24" s="632" t="s">
        <v>538</v>
      </c>
      <c r="H24" s="632" t="s">
        <v>603</v>
      </c>
      <c r="I24" s="632" t="s">
        <v>238</v>
      </c>
      <c r="J24" s="632" t="s">
        <v>604</v>
      </c>
      <c r="K24" s="632"/>
      <c r="L24" s="634">
        <v>38.450000000000003</v>
      </c>
      <c r="M24" s="634">
        <v>2</v>
      </c>
      <c r="N24" s="635">
        <v>76.900000000000006</v>
      </c>
    </row>
    <row r="25" spans="1:14" ht="14.4" customHeight="1" x14ac:dyDescent="0.3">
      <c r="A25" s="630" t="s">
        <v>510</v>
      </c>
      <c r="B25" s="631" t="s">
        <v>511</v>
      </c>
      <c r="C25" s="632" t="s">
        <v>517</v>
      </c>
      <c r="D25" s="633" t="s">
        <v>793</v>
      </c>
      <c r="E25" s="632" t="s">
        <v>534</v>
      </c>
      <c r="F25" s="633" t="s">
        <v>798</v>
      </c>
      <c r="G25" s="632" t="s">
        <v>538</v>
      </c>
      <c r="H25" s="632" t="s">
        <v>605</v>
      </c>
      <c r="I25" s="632" t="s">
        <v>238</v>
      </c>
      <c r="J25" s="632" t="s">
        <v>606</v>
      </c>
      <c r="K25" s="632"/>
      <c r="L25" s="634">
        <v>45.47</v>
      </c>
      <c r="M25" s="634">
        <v>2</v>
      </c>
      <c r="N25" s="635">
        <v>90.94</v>
      </c>
    </row>
    <row r="26" spans="1:14" ht="14.4" customHeight="1" x14ac:dyDescent="0.3">
      <c r="A26" s="630" t="s">
        <v>510</v>
      </c>
      <c r="B26" s="631" t="s">
        <v>511</v>
      </c>
      <c r="C26" s="632" t="s">
        <v>517</v>
      </c>
      <c r="D26" s="633" t="s">
        <v>793</v>
      </c>
      <c r="E26" s="632" t="s">
        <v>534</v>
      </c>
      <c r="F26" s="633" t="s">
        <v>798</v>
      </c>
      <c r="G26" s="632" t="s">
        <v>538</v>
      </c>
      <c r="H26" s="632" t="s">
        <v>607</v>
      </c>
      <c r="I26" s="632" t="s">
        <v>608</v>
      </c>
      <c r="J26" s="632" t="s">
        <v>609</v>
      </c>
      <c r="K26" s="632" t="s">
        <v>610</v>
      </c>
      <c r="L26" s="634">
        <v>128.65</v>
      </c>
      <c r="M26" s="634">
        <v>7</v>
      </c>
      <c r="N26" s="635">
        <v>900.55</v>
      </c>
    </row>
    <row r="27" spans="1:14" ht="14.4" customHeight="1" x14ac:dyDescent="0.3">
      <c r="A27" s="630" t="s">
        <v>510</v>
      </c>
      <c r="B27" s="631" t="s">
        <v>511</v>
      </c>
      <c r="C27" s="632" t="s">
        <v>517</v>
      </c>
      <c r="D27" s="633" t="s">
        <v>793</v>
      </c>
      <c r="E27" s="632" t="s">
        <v>534</v>
      </c>
      <c r="F27" s="633" t="s">
        <v>798</v>
      </c>
      <c r="G27" s="632" t="s">
        <v>538</v>
      </c>
      <c r="H27" s="632" t="s">
        <v>611</v>
      </c>
      <c r="I27" s="632" t="s">
        <v>612</v>
      </c>
      <c r="J27" s="632" t="s">
        <v>613</v>
      </c>
      <c r="K27" s="632" t="s">
        <v>614</v>
      </c>
      <c r="L27" s="634">
        <v>104.74999999999997</v>
      </c>
      <c r="M27" s="634">
        <v>1</v>
      </c>
      <c r="N27" s="635">
        <v>104.74999999999997</v>
      </c>
    </row>
    <row r="28" spans="1:14" ht="14.4" customHeight="1" x14ac:dyDescent="0.3">
      <c r="A28" s="630" t="s">
        <v>510</v>
      </c>
      <c r="B28" s="631" t="s">
        <v>511</v>
      </c>
      <c r="C28" s="632" t="s">
        <v>517</v>
      </c>
      <c r="D28" s="633" t="s">
        <v>793</v>
      </c>
      <c r="E28" s="632" t="s">
        <v>534</v>
      </c>
      <c r="F28" s="633" t="s">
        <v>798</v>
      </c>
      <c r="G28" s="632" t="s">
        <v>538</v>
      </c>
      <c r="H28" s="632" t="s">
        <v>615</v>
      </c>
      <c r="I28" s="632" t="s">
        <v>616</v>
      </c>
      <c r="J28" s="632" t="s">
        <v>617</v>
      </c>
      <c r="K28" s="632" t="s">
        <v>618</v>
      </c>
      <c r="L28" s="634">
        <v>67.3901907720672</v>
      </c>
      <c r="M28" s="634">
        <v>1</v>
      </c>
      <c r="N28" s="635">
        <v>67.3901907720672</v>
      </c>
    </row>
    <row r="29" spans="1:14" ht="14.4" customHeight="1" x14ac:dyDescent="0.3">
      <c r="A29" s="630" t="s">
        <v>510</v>
      </c>
      <c r="B29" s="631" t="s">
        <v>511</v>
      </c>
      <c r="C29" s="632" t="s">
        <v>517</v>
      </c>
      <c r="D29" s="633" t="s">
        <v>793</v>
      </c>
      <c r="E29" s="632" t="s">
        <v>534</v>
      </c>
      <c r="F29" s="633" t="s">
        <v>798</v>
      </c>
      <c r="G29" s="632" t="s">
        <v>538</v>
      </c>
      <c r="H29" s="632" t="s">
        <v>619</v>
      </c>
      <c r="I29" s="632" t="s">
        <v>620</v>
      </c>
      <c r="J29" s="632" t="s">
        <v>621</v>
      </c>
      <c r="K29" s="632" t="s">
        <v>622</v>
      </c>
      <c r="L29" s="634">
        <v>53.89</v>
      </c>
      <c r="M29" s="634">
        <v>1</v>
      </c>
      <c r="N29" s="635">
        <v>53.89</v>
      </c>
    </row>
    <row r="30" spans="1:14" ht="14.4" customHeight="1" x14ac:dyDescent="0.3">
      <c r="A30" s="630" t="s">
        <v>510</v>
      </c>
      <c r="B30" s="631" t="s">
        <v>511</v>
      </c>
      <c r="C30" s="632" t="s">
        <v>517</v>
      </c>
      <c r="D30" s="633" t="s">
        <v>793</v>
      </c>
      <c r="E30" s="632" t="s">
        <v>534</v>
      </c>
      <c r="F30" s="633" t="s">
        <v>798</v>
      </c>
      <c r="G30" s="632" t="s">
        <v>538</v>
      </c>
      <c r="H30" s="632" t="s">
        <v>623</v>
      </c>
      <c r="I30" s="632" t="s">
        <v>624</v>
      </c>
      <c r="J30" s="632" t="s">
        <v>625</v>
      </c>
      <c r="K30" s="632" t="s">
        <v>626</v>
      </c>
      <c r="L30" s="634">
        <v>88.42</v>
      </c>
      <c r="M30" s="634">
        <v>2</v>
      </c>
      <c r="N30" s="635">
        <v>176.84</v>
      </c>
    </row>
    <row r="31" spans="1:14" ht="14.4" customHeight="1" x14ac:dyDescent="0.3">
      <c r="A31" s="630" t="s">
        <v>510</v>
      </c>
      <c r="B31" s="631" t="s">
        <v>511</v>
      </c>
      <c r="C31" s="632" t="s">
        <v>517</v>
      </c>
      <c r="D31" s="633" t="s">
        <v>793</v>
      </c>
      <c r="E31" s="632" t="s">
        <v>534</v>
      </c>
      <c r="F31" s="633" t="s">
        <v>798</v>
      </c>
      <c r="G31" s="632" t="s">
        <v>538</v>
      </c>
      <c r="H31" s="632" t="s">
        <v>627</v>
      </c>
      <c r="I31" s="632" t="s">
        <v>628</v>
      </c>
      <c r="J31" s="632" t="s">
        <v>629</v>
      </c>
      <c r="K31" s="632" t="s">
        <v>630</v>
      </c>
      <c r="L31" s="634">
        <v>63.629889763206599</v>
      </c>
      <c r="M31" s="634">
        <v>2</v>
      </c>
      <c r="N31" s="635">
        <v>127.2597795264132</v>
      </c>
    </row>
    <row r="32" spans="1:14" ht="14.4" customHeight="1" x14ac:dyDescent="0.3">
      <c r="A32" s="630" t="s">
        <v>510</v>
      </c>
      <c r="B32" s="631" t="s">
        <v>511</v>
      </c>
      <c r="C32" s="632" t="s">
        <v>517</v>
      </c>
      <c r="D32" s="633" t="s">
        <v>793</v>
      </c>
      <c r="E32" s="632" t="s">
        <v>534</v>
      </c>
      <c r="F32" s="633" t="s">
        <v>798</v>
      </c>
      <c r="G32" s="632" t="s">
        <v>538</v>
      </c>
      <c r="H32" s="632" t="s">
        <v>631</v>
      </c>
      <c r="I32" s="632" t="s">
        <v>238</v>
      </c>
      <c r="J32" s="632" t="s">
        <v>632</v>
      </c>
      <c r="K32" s="632" t="s">
        <v>633</v>
      </c>
      <c r="L32" s="634">
        <v>102.03887876247499</v>
      </c>
      <c r="M32" s="634">
        <v>1</v>
      </c>
      <c r="N32" s="635">
        <v>102.03887876247499</v>
      </c>
    </row>
    <row r="33" spans="1:14" ht="14.4" customHeight="1" x14ac:dyDescent="0.3">
      <c r="A33" s="630" t="s">
        <v>510</v>
      </c>
      <c r="B33" s="631" t="s">
        <v>511</v>
      </c>
      <c r="C33" s="632" t="s">
        <v>517</v>
      </c>
      <c r="D33" s="633" t="s">
        <v>793</v>
      </c>
      <c r="E33" s="632" t="s">
        <v>534</v>
      </c>
      <c r="F33" s="633" t="s">
        <v>798</v>
      </c>
      <c r="G33" s="632" t="s">
        <v>538</v>
      </c>
      <c r="H33" s="632" t="s">
        <v>634</v>
      </c>
      <c r="I33" s="632" t="s">
        <v>635</v>
      </c>
      <c r="J33" s="632" t="s">
        <v>636</v>
      </c>
      <c r="K33" s="632" t="s">
        <v>637</v>
      </c>
      <c r="L33" s="634">
        <v>129.5</v>
      </c>
      <c r="M33" s="634">
        <v>1</v>
      </c>
      <c r="N33" s="635">
        <v>129.5</v>
      </c>
    </row>
    <row r="34" spans="1:14" ht="14.4" customHeight="1" x14ac:dyDescent="0.3">
      <c r="A34" s="630" t="s">
        <v>510</v>
      </c>
      <c r="B34" s="631" t="s">
        <v>511</v>
      </c>
      <c r="C34" s="632" t="s">
        <v>517</v>
      </c>
      <c r="D34" s="633" t="s">
        <v>793</v>
      </c>
      <c r="E34" s="632" t="s">
        <v>534</v>
      </c>
      <c r="F34" s="633" t="s">
        <v>798</v>
      </c>
      <c r="G34" s="632" t="s">
        <v>538</v>
      </c>
      <c r="H34" s="632" t="s">
        <v>638</v>
      </c>
      <c r="I34" s="632" t="s">
        <v>639</v>
      </c>
      <c r="J34" s="632" t="s">
        <v>640</v>
      </c>
      <c r="K34" s="632" t="s">
        <v>542</v>
      </c>
      <c r="L34" s="634">
        <v>52.34</v>
      </c>
      <c r="M34" s="634">
        <v>1</v>
      </c>
      <c r="N34" s="635">
        <v>52.34</v>
      </c>
    </row>
    <row r="35" spans="1:14" ht="14.4" customHeight="1" x14ac:dyDescent="0.3">
      <c r="A35" s="630" t="s">
        <v>510</v>
      </c>
      <c r="B35" s="631" t="s">
        <v>511</v>
      </c>
      <c r="C35" s="632" t="s">
        <v>517</v>
      </c>
      <c r="D35" s="633" t="s">
        <v>793</v>
      </c>
      <c r="E35" s="632" t="s">
        <v>534</v>
      </c>
      <c r="F35" s="633" t="s">
        <v>798</v>
      </c>
      <c r="G35" s="632" t="s">
        <v>538</v>
      </c>
      <c r="H35" s="632" t="s">
        <v>641</v>
      </c>
      <c r="I35" s="632" t="s">
        <v>641</v>
      </c>
      <c r="J35" s="632" t="s">
        <v>642</v>
      </c>
      <c r="K35" s="632" t="s">
        <v>643</v>
      </c>
      <c r="L35" s="634">
        <v>56.929999999999993</v>
      </c>
      <c r="M35" s="634">
        <v>1</v>
      </c>
      <c r="N35" s="635">
        <v>56.929999999999993</v>
      </c>
    </row>
    <row r="36" spans="1:14" ht="14.4" customHeight="1" x14ac:dyDescent="0.3">
      <c r="A36" s="630" t="s">
        <v>510</v>
      </c>
      <c r="B36" s="631" t="s">
        <v>511</v>
      </c>
      <c r="C36" s="632" t="s">
        <v>517</v>
      </c>
      <c r="D36" s="633" t="s">
        <v>793</v>
      </c>
      <c r="E36" s="632" t="s">
        <v>534</v>
      </c>
      <c r="F36" s="633" t="s">
        <v>798</v>
      </c>
      <c r="G36" s="632" t="s">
        <v>538</v>
      </c>
      <c r="H36" s="632" t="s">
        <v>644</v>
      </c>
      <c r="I36" s="632" t="s">
        <v>644</v>
      </c>
      <c r="J36" s="632" t="s">
        <v>645</v>
      </c>
      <c r="K36" s="632" t="s">
        <v>646</v>
      </c>
      <c r="L36" s="634">
        <v>60.260000000000012</v>
      </c>
      <c r="M36" s="634">
        <v>1</v>
      </c>
      <c r="N36" s="635">
        <v>60.260000000000012</v>
      </c>
    </row>
    <row r="37" spans="1:14" ht="14.4" customHeight="1" x14ac:dyDescent="0.3">
      <c r="A37" s="630" t="s">
        <v>510</v>
      </c>
      <c r="B37" s="631" t="s">
        <v>511</v>
      </c>
      <c r="C37" s="632" t="s">
        <v>517</v>
      </c>
      <c r="D37" s="633" t="s">
        <v>793</v>
      </c>
      <c r="E37" s="632" t="s">
        <v>534</v>
      </c>
      <c r="F37" s="633" t="s">
        <v>798</v>
      </c>
      <c r="G37" s="632" t="s">
        <v>538</v>
      </c>
      <c r="H37" s="632" t="s">
        <v>647</v>
      </c>
      <c r="I37" s="632" t="s">
        <v>238</v>
      </c>
      <c r="J37" s="632" t="s">
        <v>648</v>
      </c>
      <c r="K37" s="632"/>
      <c r="L37" s="634">
        <v>19.170005503934437</v>
      </c>
      <c r="M37" s="634">
        <v>1</v>
      </c>
      <c r="N37" s="635">
        <v>19.170005503934437</v>
      </c>
    </row>
    <row r="38" spans="1:14" ht="14.4" customHeight="1" x14ac:dyDescent="0.3">
      <c r="A38" s="630" t="s">
        <v>510</v>
      </c>
      <c r="B38" s="631" t="s">
        <v>511</v>
      </c>
      <c r="C38" s="632" t="s">
        <v>517</v>
      </c>
      <c r="D38" s="633" t="s">
        <v>793</v>
      </c>
      <c r="E38" s="632" t="s">
        <v>534</v>
      </c>
      <c r="F38" s="633" t="s">
        <v>798</v>
      </c>
      <c r="G38" s="632" t="s">
        <v>649</v>
      </c>
      <c r="H38" s="632" t="s">
        <v>650</v>
      </c>
      <c r="I38" s="632" t="s">
        <v>651</v>
      </c>
      <c r="J38" s="632" t="s">
        <v>652</v>
      </c>
      <c r="K38" s="632" t="s">
        <v>653</v>
      </c>
      <c r="L38" s="634">
        <v>115.34974828495125</v>
      </c>
      <c r="M38" s="634">
        <v>3</v>
      </c>
      <c r="N38" s="635">
        <v>346.04924485485373</v>
      </c>
    </row>
    <row r="39" spans="1:14" ht="14.4" customHeight="1" x14ac:dyDescent="0.3">
      <c r="A39" s="630" t="s">
        <v>510</v>
      </c>
      <c r="B39" s="631" t="s">
        <v>511</v>
      </c>
      <c r="C39" s="632" t="s">
        <v>517</v>
      </c>
      <c r="D39" s="633" t="s">
        <v>793</v>
      </c>
      <c r="E39" s="632" t="s">
        <v>534</v>
      </c>
      <c r="F39" s="633" t="s">
        <v>798</v>
      </c>
      <c r="G39" s="632" t="s">
        <v>649</v>
      </c>
      <c r="H39" s="632" t="s">
        <v>654</v>
      </c>
      <c r="I39" s="632" t="s">
        <v>655</v>
      </c>
      <c r="J39" s="632" t="s">
        <v>656</v>
      </c>
      <c r="K39" s="632" t="s">
        <v>600</v>
      </c>
      <c r="L39" s="634">
        <v>62.04999999999999</v>
      </c>
      <c r="M39" s="634">
        <v>2</v>
      </c>
      <c r="N39" s="635">
        <v>124.09999999999998</v>
      </c>
    </row>
    <row r="40" spans="1:14" ht="14.4" customHeight="1" x14ac:dyDescent="0.3">
      <c r="A40" s="630" t="s">
        <v>510</v>
      </c>
      <c r="B40" s="631" t="s">
        <v>511</v>
      </c>
      <c r="C40" s="632" t="s">
        <v>517</v>
      </c>
      <c r="D40" s="633" t="s">
        <v>793</v>
      </c>
      <c r="E40" s="632" t="s">
        <v>534</v>
      </c>
      <c r="F40" s="633" t="s">
        <v>798</v>
      </c>
      <c r="G40" s="632" t="s">
        <v>649</v>
      </c>
      <c r="H40" s="632" t="s">
        <v>657</v>
      </c>
      <c r="I40" s="632" t="s">
        <v>658</v>
      </c>
      <c r="J40" s="632" t="s">
        <v>652</v>
      </c>
      <c r="K40" s="632" t="s">
        <v>659</v>
      </c>
      <c r="L40" s="634">
        <v>73.849999999999966</v>
      </c>
      <c r="M40" s="634">
        <v>1</v>
      </c>
      <c r="N40" s="635">
        <v>73.849999999999966</v>
      </c>
    </row>
    <row r="41" spans="1:14" ht="14.4" customHeight="1" x14ac:dyDescent="0.3">
      <c r="A41" s="630" t="s">
        <v>510</v>
      </c>
      <c r="B41" s="631" t="s">
        <v>511</v>
      </c>
      <c r="C41" s="632" t="s">
        <v>517</v>
      </c>
      <c r="D41" s="633" t="s">
        <v>793</v>
      </c>
      <c r="E41" s="632" t="s">
        <v>534</v>
      </c>
      <c r="F41" s="633" t="s">
        <v>798</v>
      </c>
      <c r="G41" s="632" t="s">
        <v>649</v>
      </c>
      <c r="H41" s="632" t="s">
        <v>660</v>
      </c>
      <c r="I41" s="632" t="s">
        <v>661</v>
      </c>
      <c r="J41" s="632" t="s">
        <v>662</v>
      </c>
      <c r="K41" s="632" t="s">
        <v>663</v>
      </c>
      <c r="L41" s="634">
        <v>91.169999999999987</v>
      </c>
      <c r="M41" s="634">
        <v>1</v>
      </c>
      <c r="N41" s="635">
        <v>91.169999999999987</v>
      </c>
    </row>
    <row r="42" spans="1:14" ht="14.4" customHeight="1" x14ac:dyDescent="0.3">
      <c r="A42" s="630" t="s">
        <v>510</v>
      </c>
      <c r="B42" s="631" t="s">
        <v>511</v>
      </c>
      <c r="C42" s="632" t="s">
        <v>517</v>
      </c>
      <c r="D42" s="633" t="s">
        <v>793</v>
      </c>
      <c r="E42" s="632" t="s">
        <v>664</v>
      </c>
      <c r="F42" s="633" t="s">
        <v>799</v>
      </c>
      <c r="G42" s="632" t="s">
        <v>538</v>
      </c>
      <c r="H42" s="632" t="s">
        <v>665</v>
      </c>
      <c r="I42" s="632" t="s">
        <v>666</v>
      </c>
      <c r="J42" s="632" t="s">
        <v>667</v>
      </c>
      <c r="K42" s="632" t="s">
        <v>668</v>
      </c>
      <c r="L42" s="634">
        <v>39.430000000000007</v>
      </c>
      <c r="M42" s="634">
        <v>2</v>
      </c>
      <c r="N42" s="635">
        <v>78.860000000000014</v>
      </c>
    </row>
    <row r="43" spans="1:14" ht="14.4" customHeight="1" x14ac:dyDescent="0.3">
      <c r="A43" s="630" t="s">
        <v>510</v>
      </c>
      <c r="B43" s="631" t="s">
        <v>511</v>
      </c>
      <c r="C43" s="632" t="s">
        <v>517</v>
      </c>
      <c r="D43" s="633" t="s">
        <v>793</v>
      </c>
      <c r="E43" s="632" t="s">
        <v>664</v>
      </c>
      <c r="F43" s="633" t="s">
        <v>799</v>
      </c>
      <c r="G43" s="632" t="s">
        <v>538</v>
      </c>
      <c r="H43" s="632" t="s">
        <v>669</v>
      </c>
      <c r="I43" s="632" t="s">
        <v>670</v>
      </c>
      <c r="J43" s="632" t="s">
        <v>671</v>
      </c>
      <c r="K43" s="632" t="s">
        <v>672</v>
      </c>
      <c r="L43" s="634">
        <v>66.129999999999967</v>
      </c>
      <c r="M43" s="634">
        <v>1</v>
      </c>
      <c r="N43" s="635">
        <v>66.129999999999967</v>
      </c>
    </row>
    <row r="44" spans="1:14" ht="14.4" customHeight="1" x14ac:dyDescent="0.3">
      <c r="A44" s="630" t="s">
        <v>510</v>
      </c>
      <c r="B44" s="631" t="s">
        <v>511</v>
      </c>
      <c r="C44" s="632" t="s">
        <v>517</v>
      </c>
      <c r="D44" s="633" t="s">
        <v>793</v>
      </c>
      <c r="E44" s="632" t="s">
        <v>664</v>
      </c>
      <c r="F44" s="633" t="s">
        <v>799</v>
      </c>
      <c r="G44" s="632" t="s">
        <v>538</v>
      </c>
      <c r="H44" s="632" t="s">
        <v>673</v>
      </c>
      <c r="I44" s="632" t="s">
        <v>674</v>
      </c>
      <c r="J44" s="632" t="s">
        <v>675</v>
      </c>
      <c r="K44" s="632" t="s">
        <v>676</v>
      </c>
      <c r="L44" s="634">
        <v>86.745000000000005</v>
      </c>
      <c r="M44" s="634">
        <v>2</v>
      </c>
      <c r="N44" s="635">
        <v>173.49</v>
      </c>
    </row>
    <row r="45" spans="1:14" ht="14.4" customHeight="1" x14ac:dyDescent="0.3">
      <c r="A45" s="630" t="s">
        <v>510</v>
      </c>
      <c r="B45" s="631" t="s">
        <v>511</v>
      </c>
      <c r="C45" s="632" t="s">
        <v>517</v>
      </c>
      <c r="D45" s="633" t="s">
        <v>793</v>
      </c>
      <c r="E45" s="632" t="s">
        <v>664</v>
      </c>
      <c r="F45" s="633" t="s">
        <v>799</v>
      </c>
      <c r="G45" s="632" t="s">
        <v>649</v>
      </c>
      <c r="H45" s="632" t="s">
        <v>677</v>
      </c>
      <c r="I45" s="632" t="s">
        <v>678</v>
      </c>
      <c r="J45" s="632" t="s">
        <v>679</v>
      </c>
      <c r="K45" s="632" t="s">
        <v>680</v>
      </c>
      <c r="L45" s="634">
        <v>166.81999999999991</v>
      </c>
      <c r="M45" s="634">
        <v>1</v>
      </c>
      <c r="N45" s="635">
        <v>166.81999999999991</v>
      </c>
    </row>
    <row r="46" spans="1:14" ht="14.4" customHeight="1" x14ac:dyDescent="0.3">
      <c r="A46" s="630" t="s">
        <v>510</v>
      </c>
      <c r="B46" s="631" t="s">
        <v>511</v>
      </c>
      <c r="C46" s="632" t="s">
        <v>522</v>
      </c>
      <c r="D46" s="633" t="s">
        <v>794</v>
      </c>
      <c r="E46" s="632" t="s">
        <v>534</v>
      </c>
      <c r="F46" s="633" t="s">
        <v>798</v>
      </c>
      <c r="G46" s="632" t="s">
        <v>538</v>
      </c>
      <c r="H46" s="632" t="s">
        <v>681</v>
      </c>
      <c r="I46" s="632" t="s">
        <v>681</v>
      </c>
      <c r="J46" s="632" t="s">
        <v>682</v>
      </c>
      <c r="K46" s="632" t="s">
        <v>683</v>
      </c>
      <c r="L46" s="634">
        <v>179.39999999999998</v>
      </c>
      <c r="M46" s="634">
        <v>8</v>
      </c>
      <c r="N46" s="635">
        <v>1435.1999999999998</v>
      </c>
    </row>
    <row r="47" spans="1:14" ht="14.4" customHeight="1" x14ac:dyDescent="0.3">
      <c r="A47" s="630" t="s">
        <v>510</v>
      </c>
      <c r="B47" s="631" t="s">
        <v>511</v>
      </c>
      <c r="C47" s="632" t="s">
        <v>522</v>
      </c>
      <c r="D47" s="633" t="s">
        <v>794</v>
      </c>
      <c r="E47" s="632" t="s">
        <v>534</v>
      </c>
      <c r="F47" s="633" t="s">
        <v>798</v>
      </c>
      <c r="G47" s="632" t="s">
        <v>538</v>
      </c>
      <c r="H47" s="632" t="s">
        <v>684</v>
      </c>
      <c r="I47" s="632" t="s">
        <v>684</v>
      </c>
      <c r="J47" s="632" t="s">
        <v>682</v>
      </c>
      <c r="K47" s="632" t="s">
        <v>685</v>
      </c>
      <c r="L47" s="634">
        <v>97.18</v>
      </c>
      <c r="M47" s="634">
        <v>6</v>
      </c>
      <c r="N47" s="635">
        <v>583.08000000000004</v>
      </c>
    </row>
    <row r="48" spans="1:14" ht="14.4" customHeight="1" x14ac:dyDescent="0.3">
      <c r="A48" s="630" t="s">
        <v>510</v>
      </c>
      <c r="B48" s="631" t="s">
        <v>511</v>
      </c>
      <c r="C48" s="632" t="s">
        <v>522</v>
      </c>
      <c r="D48" s="633" t="s">
        <v>794</v>
      </c>
      <c r="E48" s="632" t="s">
        <v>534</v>
      </c>
      <c r="F48" s="633" t="s">
        <v>798</v>
      </c>
      <c r="G48" s="632" t="s">
        <v>538</v>
      </c>
      <c r="H48" s="632" t="s">
        <v>543</v>
      </c>
      <c r="I48" s="632" t="s">
        <v>544</v>
      </c>
      <c r="J48" s="632" t="s">
        <v>545</v>
      </c>
      <c r="K48" s="632" t="s">
        <v>546</v>
      </c>
      <c r="L48" s="634">
        <v>84.569667511793455</v>
      </c>
      <c r="M48" s="634">
        <v>2</v>
      </c>
      <c r="N48" s="635">
        <v>169.13933502358691</v>
      </c>
    </row>
    <row r="49" spans="1:14" ht="14.4" customHeight="1" x14ac:dyDescent="0.3">
      <c r="A49" s="630" t="s">
        <v>510</v>
      </c>
      <c r="B49" s="631" t="s">
        <v>511</v>
      </c>
      <c r="C49" s="632" t="s">
        <v>522</v>
      </c>
      <c r="D49" s="633" t="s">
        <v>794</v>
      </c>
      <c r="E49" s="632" t="s">
        <v>534</v>
      </c>
      <c r="F49" s="633" t="s">
        <v>798</v>
      </c>
      <c r="G49" s="632" t="s">
        <v>538</v>
      </c>
      <c r="H49" s="632" t="s">
        <v>686</v>
      </c>
      <c r="I49" s="632" t="s">
        <v>687</v>
      </c>
      <c r="J49" s="632" t="s">
        <v>688</v>
      </c>
      <c r="K49" s="632" t="s">
        <v>689</v>
      </c>
      <c r="L49" s="634">
        <v>97.057317719589904</v>
      </c>
      <c r="M49" s="634">
        <v>20</v>
      </c>
      <c r="N49" s="635">
        <v>1941.146354391798</v>
      </c>
    </row>
    <row r="50" spans="1:14" ht="14.4" customHeight="1" x14ac:dyDescent="0.3">
      <c r="A50" s="630" t="s">
        <v>510</v>
      </c>
      <c r="B50" s="631" t="s">
        <v>511</v>
      </c>
      <c r="C50" s="632" t="s">
        <v>522</v>
      </c>
      <c r="D50" s="633" t="s">
        <v>794</v>
      </c>
      <c r="E50" s="632" t="s">
        <v>534</v>
      </c>
      <c r="F50" s="633" t="s">
        <v>798</v>
      </c>
      <c r="G50" s="632" t="s">
        <v>538</v>
      </c>
      <c r="H50" s="632" t="s">
        <v>690</v>
      </c>
      <c r="I50" s="632" t="s">
        <v>691</v>
      </c>
      <c r="J50" s="632" t="s">
        <v>692</v>
      </c>
      <c r="K50" s="632" t="s">
        <v>542</v>
      </c>
      <c r="L50" s="634">
        <v>42.080000000000005</v>
      </c>
      <c r="M50" s="634">
        <v>1</v>
      </c>
      <c r="N50" s="635">
        <v>42.080000000000005</v>
      </c>
    </row>
    <row r="51" spans="1:14" ht="14.4" customHeight="1" x14ac:dyDescent="0.3">
      <c r="A51" s="630" t="s">
        <v>510</v>
      </c>
      <c r="B51" s="631" t="s">
        <v>511</v>
      </c>
      <c r="C51" s="632" t="s">
        <v>522</v>
      </c>
      <c r="D51" s="633" t="s">
        <v>794</v>
      </c>
      <c r="E51" s="632" t="s">
        <v>534</v>
      </c>
      <c r="F51" s="633" t="s">
        <v>798</v>
      </c>
      <c r="G51" s="632" t="s">
        <v>538</v>
      </c>
      <c r="H51" s="632" t="s">
        <v>693</v>
      </c>
      <c r="I51" s="632" t="s">
        <v>693</v>
      </c>
      <c r="J51" s="632" t="s">
        <v>694</v>
      </c>
      <c r="K51" s="632" t="s">
        <v>695</v>
      </c>
      <c r="L51" s="634">
        <v>38.189999999999991</v>
      </c>
      <c r="M51" s="634">
        <v>2</v>
      </c>
      <c r="N51" s="635">
        <v>76.379999999999981</v>
      </c>
    </row>
    <row r="52" spans="1:14" ht="14.4" customHeight="1" x14ac:dyDescent="0.3">
      <c r="A52" s="630" t="s">
        <v>510</v>
      </c>
      <c r="B52" s="631" t="s">
        <v>511</v>
      </c>
      <c r="C52" s="632" t="s">
        <v>522</v>
      </c>
      <c r="D52" s="633" t="s">
        <v>794</v>
      </c>
      <c r="E52" s="632" t="s">
        <v>534</v>
      </c>
      <c r="F52" s="633" t="s">
        <v>798</v>
      </c>
      <c r="G52" s="632" t="s">
        <v>538</v>
      </c>
      <c r="H52" s="632" t="s">
        <v>696</v>
      </c>
      <c r="I52" s="632" t="s">
        <v>697</v>
      </c>
      <c r="J52" s="632" t="s">
        <v>698</v>
      </c>
      <c r="K52" s="632" t="s">
        <v>699</v>
      </c>
      <c r="L52" s="634">
        <v>55.52</v>
      </c>
      <c r="M52" s="634">
        <v>2</v>
      </c>
      <c r="N52" s="635">
        <v>111.04</v>
      </c>
    </row>
    <row r="53" spans="1:14" ht="14.4" customHeight="1" x14ac:dyDescent="0.3">
      <c r="A53" s="630" t="s">
        <v>510</v>
      </c>
      <c r="B53" s="631" t="s">
        <v>511</v>
      </c>
      <c r="C53" s="632" t="s">
        <v>522</v>
      </c>
      <c r="D53" s="633" t="s">
        <v>794</v>
      </c>
      <c r="E53" s="632" t="s">
        <v>534</v>
      </c>
      <c r="F53" s="633" t="s">
        <v>798</v>
      </c>
      <c r="G53" s="632" t="s">
        <v>538</v>
      </c>
      <c r="H53" s="632" t="s">
        <v>700</v>
      </c>
      <c r="I53" s="632" t="s">
        <v>701</v>
      </c>
      <c r="J53" s="632" t="s">
        <v>702</v>
      </c>
      <c r="K53" s="632" t="s">
        <v>703</v>
      </c>
      <c r="L53" s="634">
        <v>392.89000000000004</v>
      </c>
      <c r="M53" s="634">
        <v>3</v>
      </c>
      <c r="N53" s="635">
        <v>1178.67</v>
      </c>
    </row>
    <row r="54" spans="1:14" ht="14.4" customHeight="1" x14ac:dyDescent="0.3">
      <c r="A54" s="630" t="s">
        <v>510</v>
      </c>
      <c r="B54" s="631" t="s">
        <v>511</v>
      </c>
      <c r="C54" s="632" t="s">
        <v>522</v>
      </c>
      <c r="D54" s="633" t="s">
        <v>794</v>
      </c>
      <c r="E54" s="632" t="s">
        <v>534</v>
      </c>
      <c r="F54" s="633" t="s">
        <v>798</v>
      </c>
      <c r="G54" s="632" t="s">
        <v>538</v>
      </c>
      <c r="H54" s="632" t="s">
        <v>704</v>
      </c>
      <c r="I54" s="632" t="s">
        <v>705</v>
      </c>
      <c r="J54" s="632" t="s">
        <v>706</v>
      </c>
      <c r="K54" s="632" t="s">
        <v>546</v>
      </c>
      <c r="L54" s="634">
        <v>121.729521416704</v>
      </c>
      <c r="M54" s="634">
        <v>1</v>
      </c>
      <c r="N54" s="635">
        <v>121.729521416704</v>
      </c>
    </row>
    <row r="55" spans="1:14" ht="14.4" customHeight="1" x14ac:dyDescent="0.3">
      <c r="A55" s="630" t="s">
        <v>510</v>
      </c>
      <c r="B55" s="631" t="s">
        <v>511</v>
      </c>
      <c r="C55" s="632" t="s">
        <v>522</v>
      </c>
      <c r="D55" s="633" t="s">
        <v>794</v>
      </c>
      <c r="E55" s="632" t="s">
        <v>534</v>
      </c>
      <c r="F55" s="633" t="s">
        <v>798</v>
      </c>
      <c r="G55" s="632" t="s">
        <v>538</v>
      </c>
      <c r="H55" s="632" t="s">
        <v>707</v>
      </c>
      <c r="I55" s="632" t="s">
        <v>708</v>
      </c>
      <c r="J55" s="632" t="s">
        <v>709</v>
      </c>
      <c r="K55" s="632" t="s">
        <v>710</v>
      </c>
      <c r="L55" s="634">
        <v>147.91999999999999</v>
      </c>
      <c r="M55" s="634">
        <v>1</v>
      </c>
      <c r="N55" s="635">
        <v>147.91999999999999</v>
      </c>
    </row>
    <row r="56" spans="1:14" ht="14.4" customHeight="1" x14ac:dyDescent="0.3">
      <c r="A56" s="630" t="s">
        <v>510</v>
      </c>
      <c r="B56" s="631" t="s">
        <v>511</v>
      </c>
      <c r="C56" s="632" t="s">
        <v>522</v>
      </c>
      <c r="D56" s="633" t="s">
        <v>794</v>
      </c>
      <c r="E56" s="632" t="s">
        <v>534</v>
      </c>
      <c r="F56" s="633" t="s">
        <v>798</v>
      </c>
      <c r="G56" s="632" t="s">
        <v>538</v>
      </c>
      <c r="H56" s="632" t="s">
        <v>711</v>
      </c>
      <c r="I56" s="632" t="s">
        <v>712</v>
      </c>
      <c r="J56" s="632" t="s">
        <v>713</v>
      </c>
      <c r="K56" s="632" t="s">
        <v>714</v>
      </c>
      <c r="L56" s="634">
        <v>38.94</v>
      </c>
      <c r="M56" s="634">
        <v>1</v>
      </c>
      <c r="N56" s="635">
        <v>38.94</v>
      </c>
    </row>
    <row r="57" spans="1:14" ht="14.4" customHeight="1" x14ac:dyDescent="0.3">
      <c r="A57" s="630" t="s">
        <v>510</v>
      </c>
      <c r="B57" s="631" t="s">
        <v>511</v>
      </c>
      <c r="C57" s="632" t="s">
        <v>522</v>
      </c>
      <c r="D57" s="633" t="s">
        <v>794</v>
      </c>
      <c r="E57" s="632" t="s">
        <v>534</v>
      </c>
      <c r="F57" s="633" t="s">
        <v>798</v>
      </c>
      <c r="G57" s="632" t="s">
        <v>538</v>
      </c>
      <c r="H57" s="632" t="s">
        <v>715</v>
      </c>
      <c r="I57" s="632" t="s">
        <v>716</v>
      </c>
      <c r="J57" s="632" t="s">
        <v>629</v>
      </c>
      <c r="K57" s="632" t="s">
        <v>717</v>
      </c>
      <c r="L57" s="634">
        <v>49.43</v>
      </c>
      <c r="M57" s="634">
        <v>6</v>
      </c>
      <c r="N57" s="635">
        <v>296.58</v>
      </c>
    </row>
    <row r="58" spans="1:14" ht="14.4" customHeight="1" x14ac:dyDescent="0.3">
      <c r="A58" s="630" t="s">
        <v>510</v>
      </c>
      <c r="B58" s="631" t="s">
        <v>511</v>
      </c>
      <c r="C58" s="632" t="s">
        <v>522</v>
      </c>
      <c r="D58" s="633" t="s">
        <v>794</v>
      </c>
      <c r="E58" s="632" t="s">
        <v>534</v>
      </c>
      <c r="F58" s="633" t="s">
        <v>798</v>
      </c>
      <c r="G58" s="632" t="s">
        <v>538</v>
      </c>
      <c r="H58" s="632" t="s">
        <v>718</v>
      </c>
      <c r="I58" s="632" t="s">
        <v>238</v>
      </c>
      <c r="J58" s="632" t="s">
        <v>719</v>
      </c>
      <c r="K58" s="632"/>
      <c r="L58" s="634">
        <v>72.156068181828189</v>
      </c>
      <c r="M58" s="634">
        <v>3</v>
      </c>
      <c r="N58" s="635">
        <v>216.46820454548458</v>
      </c>
    </row>
    <row r="59" spans="1:14" ht="14.4" customHeight="1" x14ac:dyDescent="0.3">
      <c r="A59" s="630" t="s">
        <v>510</v>
      </c>
      <c r="B59" s="631" t="s">
        <v>511</v>
      </c>
      <c r="C59" s="632" t="s">
        <v>522</v>
      </c>
      <c r="D59" s="633" t="s">
        <v>794</v>
      </c>
      <c r="E59" s="632" t="s">
        <v>534</v>
      </c>
      <c r="F59" s="633" t="s">
        <v>798</v>
      </c>
      <c r="G59" s="632" t="s">
        <v>538</v>
      </c>
      <c r="H59" s="632" t="s">
        <v>720</v>
      </c>
      <c r="I59" s="632" t="s">
        <v>721</v>
      </c>
      <c r="J59" s="632" t="s">
        <v>722</v>
      </c>
      <c r="K59" s="632" t="s">
        <v>723</v>
      </c>
      <c r="L59" s="634">
        <v>41.340000000000011</v>
      </c>
      <c r="M59" s="634">
        <v>4</v>
      </c>
      <c r="N59" s="635">
        <v>165.36000000000004</v>
      </c>
    </row>
    <row r="60" spans="1:14" ht="14.4" customHeight="1" x14ac:dyDescent="0.3">
      <c r="A60" s="630" t="s">
        <v>510</v>
      </c>
      <c r="B60" s="631" t="s">
        <v>511</v>
      </c>
      <c r="C60" s="632" t="s">
        <v>522</v>
      </c>
      <c r="D60" s="633" t="s">
        <v>794</v>
      </c>
      <c r="E60" s="632" t="s">
        <v>534</v>
      </c>
      <c r="F60" s="633" t="s">
        <v>798</v>
      </c>
      <c r="G60" s="632" t="s">
        <v>538</v>
      </c>
      <c r="H60" s="632" t="s">
        <v>724</v>
      </c>
      <c r="I60" s="632" t="s">
        <v>238</v>
      </c>
      <c r="J60" s="632" t="s">
        <v>725</v>
      </c>
      <c r="K60" s="632"/>
      <c r="L60" s="634">
        <v>407.39</v>
      </c>
      <c r="M60" s="634">
        <v>2</v>
      </c>
      <c r="N60" s="635">
        <v>814.78</v>
      </c>
    </row>
    <row r="61" spans="1:14" ht="14.4" customHeight="1" x14ac:dyDescent="0.3">
      <c r="A61" s="630" t="s">
        <v>510</v>
      </c>
      <c r="B61" s="631" t="s">
        <v>511</v>
      </c>
      <c r="C61" s="632" t="s">
        <v>522</v>
      </c>
      <c r="D61" s="633" t="s">
        <v>794</v>
      </c>
      <c r="E61" s="632" t="s">
        <v>534</v>
      </c>
      <c r="F61" s="633" t="s">
        <v>798</v>
      </c>
      <c r="G61" s="632" t="s">
        <v>649</v>
      </c>
      <c r="H61" s="632" t="s">
        <v>726</v>
      </c>
      <c r="I61" s="632" t="s">
        <v>727</v>
      </c>
      <c r="J61" s="632" t="s">
        <v>728</v>
      </c>
      <c r="K61" s="632" t="s">
        <v>729</v>
      </c>
      <c r="L61" s="634">
        <v>52.810000000000016</v>
      </c>
      <c r="M61" s="634">
        <v>1</v>
      </c>
      <c r="N61" s="635">
        <v>52.810000000000016</v>
      </c>
    </row>
    <row r="62" spans="1:14" ht="14.4" customHeight="1" x14ac:dyDescent="0.3">
      <c r="A62" s="630" t="s">
        <v>510</v>
      </c>
      <c r="B62" s="631" t="s">
        <v>511</v>
      </c>
      <c r="C62" s="632" t="s">
        <v>525</v>
      </c>
      <c r="D62" s="633" t="s">
        <v>795</v>
      </c>
      <c r="E62" s="632" t="s">
        <v>534</v>
      </c>
      <c r="F62" s="633" t="s">
        <v>798</v>
      </c>
      <c r="G62" s="632" t="s">
        <v>538</v>
      </c>
      <c r="H62" s="632" t="s">
        <v>730</v>
      </c>
      <c r="I62" s="632" t="s">
        <v>238</v>
      </c>
      <c r="J62" s="632" t="s">
        <v>731</v>
      </c>
      <c r="K62" s="632" t="s">
        <v>732</v>
      </c>
      <c r="L62" s="634">
        <v>75.019937991689972</v>
      </c>
      <c r="M62" s="634">
        <v>1</v>
      </c>
      <c r="N62" s="635">
        <v>75.019937991689972</v>
      </c>
    </row>
    <row r="63" spans="1:14" ht="14.4" customHeight="1" x14ac:dyDescent="0.3">
      <c r="A63" s="630" t="s">
        <v>510</v>
      </c>
      <c r="B63" s="631" t="s">
        <v>511</v>
      </c>
      <c r="C63" s="632" t="s">
        <v>525</v>
      </c>
      <c r="D63" s="633" t="s">
        <v>795</v>
      </c>
      <c r="E63" s="632" t="s">
        <v>534</v>
      </c>
      <c r="F63" s="633" t="s">
        <v>798</v>
      </c>
      <c r="G63" s="632" t="s">
        <v>538</v>
      </c>
      <c r="H63" s="632" t="s">
        <v>733</v>
      </c>
      <c r="I63" s="632" t="s">
        <v>238</v>
      </c>
      <c r="J63" s="632" t="s">
        <v>734</v>
      </c>
      <c r="K63" s="632" t="s">
        <v>735</v>
      </c>
      <c r="L63" s="634">
        <v>85.873632568194211</v>
      </c>
      <c r="M63" s="634">
        <v>1</v>
      </c>
      <c r="N63" s="635">
        <v>85.873632568194211</v>
      </c>
    </row>
    <row r="64" spans="1:14" ht="14.4" customHeight="1" x14ac:dyDescent="0.3">
      <c r="A64" s="630" t="s">
        <v>510</v>
      </c>
      <c r="B64" s="631" t="s">
        <v>511</v>
      </c>
      <c r="C64" s="632" t="s">
        <v>528</v>
      </c>
      <c r="D64" s="633" t="s">
        <v>796</v>
      </c>
      <c r="E64" s="632" t="s">
        <v>534</v>
      </c>
      <c r="F64" s="633" t="s">
        <v>798</v>
      </c>
      <c r="G64" s="632" t="s">
        <v>538</v>
      </c>
      <c r="H64" s="632" t="s">
        <v>681</v>
      </c>
      <c r="I64" s="632" t="s">
        <v>681</v>
      </c>
      <c r="J64" s="632" t="s">
        <v>682</v>
      </c>
      <c r="K64" s="632" t="s">
        <v>683</v>
      </c>
      <c r="L64" s="634">
        <v>179.39999999999998</v>
      </c>
      <c r="M64" s="634">
        <v>2</v>
      </c>
      <c r="N64" s="635">
        <v>358.79999999999995</v>
      </c>
    </row>
    <row r="65" spans="1:14" ht="14.4" customHeight="1" x14ac:dyDescent="0.3">
      <c r="A65" s="630" t="s">
        <v>510</v>
      </c>
      <c r="B65" s="631" t="s">
        <v>511</v>
      </c>
      <c r="C65" s="632" t="s">
        <v>528</v>
      </c>
      <c r="D65" s="633" t="s">
        <v>796</v>
      </c>
      <c r="E65" s="632" t="s">
        <v>534</v>
      </c>
      <c r="F65" s="633" t="s">
        <v>798</v>
      </c>
      <c r="G65" s="632" t="s">
        <v>538</v>
      </c>
      <c r="H65" s="632" t="s">
        <v>684</v>
      </c>
      <c r="I65" s="632" t="s">
        <v>684</v>
      </c>
      <c r="J65" s="632" t="s">
        <v>682</v>
      </c>
      <c r="K65" s="632" t="s">
        <v>685</v>
      </c>
      <c r="L65" s="634">
        <v>97.18</v>
      </c>
      <c r="M65" s="634">
        <v>3</v>
      </c>
      <c r="N65" s="635">
        <v>291.54000000000002</v>
      </c>
    </row>
    <row r="66" spans="1:14" ht="14.4" customHeight="1" x14ac:dyDescent="0.3">
      <c r="A66" s="630" t="s">
        <v>510</v>
      </c>
      <c r="B66" s="631" t="s">
        <v>511</v>
      </c>
      <c r="C66" s="632" t="s">
        <v>528</v>
      </c>
      <c r="D66" s="633" t="s">
        <v>796</v>
      </c>
      <c r="E66" s="632" t="s">
        <v>534</v>
      </c>
      <c r="F66" s="633" t="s">
        <v>798</v>
      </c>
      <c r="G66" s="632" t="s">
        <v>538</v>
      </c>
      <c r="H66" s="632" t="s">
        <v>736</v>
      </c>
      <c r="I66" s="632" t="s">
        <v>736</v>
      </c>
      <c r="J66" s="632" t="s">
        <v>682</v>
      </c>
      <c r="K66" s="632" t="s">
        <v>737</v>
      </c>
      <c r="L66" s="634">
        <v>97.75</v>
      </c>
      <c r="M66" s="634">
        <v>9</v>
      </c>
      <c r="N66" s="635">
        <v>879.75</v>
      </c>
    </row>
    <row r="67" spans="1:14" ht="14.4" customHeight="1" x14ac:dyDescent="0.3">
      <c r="A67" s="630" t="s">
        <v>510</v>
      </c>
      <c r="B67" s="631" t="s">
        <v>511</v>
      </c>
      <c r="C67" s="632" t="s">
        <v>528</v>
      </c>
      <c r="D67" s="633" t="s">
        <v>796</v>
      </c>
      <c r="E67" s="632" t="s">
        <v>534</v>
      </c>
      <c r="F67" s="633" t="s">
        <v>798</v>
      </c>
      <c r="G67" s="632" t="s">
        <v>538</v>
      </c>
      <c r="H67" s="632" t="s">
        <v>543</v>
      </c>
      <c r="I67" s="632" t="s">
        <v>544</v>
      </c>
      <c r="J67" s="632" t="s">
        <v>545</v>
      </c>
      <c r="K67" s="632" t="s">
        <v>546</v>
      </c>
      <c r="L67" s="634">
        <v>84.569999999999979</v>
      </c>
      <c r="M67" s="634">
        <v>2</v>
      </c>
      <c r="N67" s="635">
        <v>169.13999999999996</v>
      </c>
    </row>
    <row r="68" spans="1:14" ht="14.4" customHeight="1" x14ac:dyDescent="0.3">
      <c r="A68" s="630" t="s">
        <v>510</v>
      </c>
      <c r="B68" s="631" t="s">
        <v>511</v>
      </c>
      <c r="C68" s="632" t="s">
        <v>528</v>
      </c>
      <c r="D68" s="633" t="s">
        <v>796</v>
      </c>
      <c r="E68" s="632" t="s">
        <v>534</v>
      </c>
      <c r="F68" s="633" t="s">
        <v>798</v>
      </c>
      <c r="G68" s="632" t="s">
        <v>538</v>
      </c>
      <c r="H68" s="632" t="s">
        <v>738</v>
      </c>
      <c r="I68" s="632" t="s">
        <v>739</v>
      </c>
      <c r="J68" s="632" t="s">
        <v>740</v>
      </c>
      <c r="K68" s="632" t="s">
        <v>741</v>
      </c>
      <c r="L68" s="634">
        <v>73.59</v>
      </c>
      <c r="M68" s="634">
        <v>1</v>
      </c>
      <c r="N68" s="635">
        <v>73.59</v>
      </c>
    </row>
    <row r="69" spans="1:14" ht="14.4" customHeight="1" x14ac:dyDescent="0.3">
      <c r="A69" s="630" t="s">
        <v>510</v>
      </c>
      <c r="B69" s="631" t="s">
        <v>511</v>
      </c>
      <c r="C69" s="632" t="s">
        <v>528</v>
      </c>
      <c r="D69" s="633" t="s">
        <v>796</v>
      </c>
      <c r="E69" s="632" t="s">
        <v>534</v>
      </c>
      <c r="F69" s="633" t="s">
        <v>798</v>
      </c>
      <c r="G69" s="632" t="s">
        <v>538</v>
      </c>
      <c r="H69" s="632" t="s">
        <v>742</v>
      </c>
      <c r="I69" s="632" t="s">
        <v>743</v>
      </c>
      <c r="J69" s="632" t="s">
        <v>744</v>
      </c>
      <c r="K69" s="632" t="s">
        <v>745</v>
      </c>
      <c r="L69" s="634">
        <v>77.150497291782102</v>
      </c>
      <c r="M69" s="634">
        <v>2</v>
      </c>
      <c r="N69" s="635">
        <v>154.3009945835642</v>
      </c>
    </row>
    <row r="70" spans="1:14" ht="14.4" customHeight="1" x14ac:dyDescent="0.3">
      <c r="A70" s="630" t="s">
        <v>510</v>
      </c>
      <c r="B70" s="631" t="s">
        <v>511</v>
      </c>
      <c r="C70" s="632" t="s">
        <v>528</v>
      </c>
      <c r="D70" s="633" t="s">
        <v>796</v>
      </c>
      <c r="E70" s="632" t="s">
        <v>534</v>
      </c>
      <c r="F70" s="633" t="s">
        <v>798</v>
      </c>
      <c r="G70" s="632" t="s">
        <v>538</v>
      </c>
      <c r="H70" s="632" t="s">
        <v>746</v>
      </c>
      <c r="I70" s="632" t="s">
        <v>747</v>
      </c>
      <c r="J70" s="632" t="s">
        <v>748</v>
      </c>
      <c r="K70" s="632" t="s">
        <v>749</v>
      </c>
      <c r="L70" s="634">
        <v>68.44</v>
      </c>
      <c r="M70" s="634">
        <v>10</v>
      </c>
      <c r="N70" s="635">
        <v>684.4</v>
      </c>
    </row>
    <row r="71" spans="1:14" ht="14.4" customHeight="1" x14ac:dyDescent="0.3">
      <c r="A71" s="630" t="s">
        <v>510</v>
      </c>
      <c r="B71" s="631" t="s">
        <v>511</v>
      </c>
      <c r="C71" s="632" t="s">
        <v>528</v>
      </c>
      <c r="D71" s="633" t="s">
        <v>796</v>
      </c>
      <c r="E71" s="632" t="s">
        <v>534</v>
      </c>
      <c r="F71" s="633" t="s">
        <v>798</v>
      </c>
      <c r="G71" s="632" t="s">
        <v>538</v>
      </c>
      <c r="H71" s="632" t="s">
        <v>750</v>
      </c>
      <c r="I71" s="632" t="s">
        <v>751</v>
      </c>
      <c r="J71" s="632" t="s">
        <v>752</v>
      </c>
      <c r="K71" s="632" t="s">
        <v>753</v>
      </c>
      <c r="L71" s="634">
        <v>45.780000000000008</v>
      </c>
      <c r="M71" s="634">
        <v>1</v>
      </c>
      <c r="N71" s="635">
        <v>45.780000000000008</v>
      </c>
    </row>
    <row r="72" spans="1:14" ht="14.4" customHeight="1" x14ac:dyDescent="0.3">
      <c r="A72" s="630" t="s">
        <v>510</v>
      </c>
      <c r="B72" s="631" t="s">
        <v>511</v>
      </c>
      <c r="C72" s="632" t="s">
        <v>528</v>
      </c>
      <c r="D72" s="633" t="s">
        <v>796</v>
      </c>
      <c r="E72" s="632" t="s">
        <v>534</v>
      </c>
      <c r="F72" s="633" t="s">
        <v>798</v>
      </c>
      <c r="G72" s="632" t="s">
        <v>538</v>
      </c>
      <c r="H72" s="632" t="s">
        <v>583</v>
      </c>
      <c r="I72" s="632" t="s">
        <v>238</v>
      </c>
      <c r="J72" s="632" t="s">
        <v>584</v>
      </c>
      <c r="K72" s="632"/>
      <c r="L72" s="634">
        <v>42.422000000000004</v>
      </c>
      <c r="M72" s="634">
        <v>5</v>
      </c>
      <c r="N72" s="635">
        <v>212.11</v>
      </c>
    </row>
    <row r="73" spans="1:14" ht="14.4" customHeight="1" x14ac:dyDescent="0.3">
      <c r="A73" s="630" t="s">
        <v>510</v>
      </c>
      <c r="B73" s="631" t="s">
        <v>511</v>
      </c>
      <c r="C73" s="632" t="s">
        <v>528</v>
      </c>
      <c r="D73" s="633" t="s">
        <v>796</v>
      </c>
      <c r="E73" s="632" t="s">
        <v>534</v>
      </c>
      <c r="F73" s="633" t="s">
        <v>798</v>
      </c>
      <c r="G73" s="632" t="s">
        <v>538</v>
      </c>
      <c r="H73" s="632" t="s">
        <v>754</v>
      </c>
      <c r="I73" s="632" t="s">
        <v>755</v>
      </c>
      <c r="J73" s="632" t="s">
        <v>587</v>
      </c>
      <c r="K73" s="632" t="s">
        <v>756</v>
      </c>
      <c r="L73" s="634">
        <v>59.21</v>
      </c>
      <c r="M73" s="634">
        <v>1</v>
      </c>
      <c r="N73" s="635">
        <v>59.21</v>
      </c>
    </row>
    <row r="74" spans="1:14" ht="14.4" customHeight="1" x14ac:dyDescent="0.3">
      <c r="A74" s="630" t="s">
        <v>510</v>
      </c>
      <c r="B74" s="631" t="s">
        <v>511</v>
      </c>
      <c r="C74" s="632" t="s">
        <v>528</v>
      </c>
      <c r="D74" s="633" t="s">
        <v>796</v>
      </c>
      <c r="E74" s="632" t="s">
        <v>534</v>
      </c>
      <c r="F74" s="633" t="s">
        <v>798</v>
      </c>
      <c r="G74" s="632" t="s">
        <v>538</v>
      </c>
      <c r="H74" s="632" t="s">
        <v>757</v>
      </c>
      <c r="I74" s="632" t="s">
        <v>757</v>
      </c>
      <c r="J74" s="632" t="s">
        <v>682</v>
      </c>
      <c r="K74" s="632" t="s">
        <v>758</v>
      </c>
      <c r="L74" s="634">
        <v>201.25</v>
      </c>
      <c r="M74" s="634">
        <v>9</v>
      </c>
      <c r="N74" s="635">
        <v>1811.25</v>
      </c>
    </row>
    <row r="75" spans="1:14" ht="14.4" customHeight="1" x14ac:dyDescent="0.3">
      <c r="A75" s="630" t="s">
        <v>510</v>
      </c>
      <c r="B75" s="631" t="s">
        <v>511</v>
      </c>
      <c r="C75" s="632" t="s">
        <v>528</v>
      </c>
      <c r="D75" s="633" t="s">
        <v>796</v>
      </c>
      <c r="E75" s="632" t="s">
        <v>534</v>
      </c>
      <c r="F75" s="633" t="s">
        <v>798</v>
      </c>
      <c r="G75" s="632" t="s">
        <v>538</v>
      </c>
      <c r="H75" s="632" t="s">
        <v>615</v>
      </c>
      <c r="I75" s="632" t="s">
        <v>616</v>
      </c>
      <c r="J75" s="632" t="s">
        <v>617</v>
      </c>
      <c r="K75" s="632" t="s">
        <v>618</v>
      </c>
      <c r="L75" s="634">
        <v>67.390024133586678</v>
      </c>
      <c r="M75" s="634">
        <v>1</v>
      </c>
      <c r="N75" s="635">
        <v>67.390024133586678</v>
      </c>
    </row>
    <row r="76" spans="1:14" ht="14.4" customHeight="1" x14ac:dyDescent="0.3">
      <c r="A76" s="630" t="s">
        <v>510</v>
      </c>
      <c r="B76" s="631" t="s">
        <v>511</v>
      </c>
      <c r="C76" s="632" t="s">
        <v>528</v>
      </c>
      <c r="D76" s="633" t="s">
        <v>796</v>
      </c>
      <c r="E76" s="632" t="s">
        <v>534</v>
      </c>
      <c r="F76" s="633" t="s">
        <v>798</v>
      </c>
      <c r="G76" s="632" t="s">
        <v>538</v>
      </c>
      <c r="H76" s="632" t="s">
        <v>711</v>
      </c>
      <c r="I76" s="632" t="s">
        <v>712</v>
      </c>
      <c r="J76" s="632" t="s">
        <v>713</v>
      </c>
      <c r="K76" s="632" t="s">
        <v>714</v>
      </c>
      <c r="L76" s="634">
        <v>38.94</v>
      </c>
      <c r="M76" s="634">
        <v>1</v>
      </c>
      <c r="N76" s="635">
        <v>38.94</v>
      </c>
    </row>
    <row r="77" spans="1:14" ht="14.4" customHeight="1" x14ac:dyDescent="0.3">
      <c r="A77" s="630" t="s">
        <v>510</v>
      </c>
      <c r="B77" s="631" t="s">
        <v>511</v>
      </c>
      <c r="C77" s="632" t="s">
        <v>528</v>
      </c>
      <c r="D77" s="633" t="s">
        <v>796</v>
      </c>
      <c r="E77" s="632" t="s">
        <v>534</v>
      </c>
      <c r="F77" s="633" t="s">
        <v>798</v>
      </c>
      <c r="G77" s="632" t="s">
        <v>538</v>
      </c>
      <c r="H77" s="632" t="s">
        <v>759</v>
      </c>
      <c r="I77" s="632" t="s">
        <v>760</v>
      </c>
      <c r="J77" s="632" t="s">
        <v>761</v>
      </c>
      <c r="K77" s="632" t="s">
        <v>762</v>
      </c>
      <c r="L77" s="634">
        <v>92.896907381250486</v>
      </c>
      <c r="M77" s="634">
        <v>110</v>
      </c>
      <c r="N77" s="635">
        <v>10218.659811937554</v>
      </c>
    </row>
    <row r="78" spans="1:14" ht="14.4" customHeight="1" x14ac:dyDescent="0.3">
      <c r="A78" s="630" t="s">
        <v>510</v>
      </c>
      <c r="B78" s="631" t="s">
        <v>511</v>
      </c>
      <c r="C78" s="632" t="s">
        <v>528</v>
      </c>
      <c r="D78" s="633" t="s">
        <v>796</v>
      </c>
      <c r="E78" s="632" t="s">
        <v>534</v>
      </c>
      <c r="F78" s="633" t="s">
        <v>798</v>
      </c>
      <c r="G78" s="632" t="s">
        <v>538</v>
      </c>
      <c r="H78" s="632" t="s">
        <v>763</v>
      </c>
      <c r="I78" s="632" t="s">
        <v>764</v>
      </c>
      <c r="J78" s="632" t="s">
        <v>765</v>
      </c>
      <c r="K78" s="632" t="s">
        <v>766</v>
      </c>
      <c r="L78" s="634">
        <v>36.319638437479107</v>
      </c>
      <c r="M78" s="634">
        <v>120</v>
      </c>
      <c r="N78" s="635">
        <v>4358.3566124974932</v>
      </c>
    </row>
    <row r="79" spans="1:14" ht="14.4" customHeight="1" x14ac:dyDescent="0.3">
      <c r="A79" s="630" t="s">
        <v>510</v>
      </c>
      <c r="B79" s="631" t="s">
        <v>511</v>
      </c>
      <c r="C79" s="632" t="s">
        <v>528</v>
      </c>
      <c r="D79" s="633" t="s">
        <v>796</v>
      </c>
      <c r="E79" s="632" t="s">
        <v>534</v>
      </c>
      <c r="F79" s="633" t="s">
        <v>798</v>
      </c>
      <c r="G79" s="632" t="s">
        <v>538</v>
      </c>
      <c r="H79" s="632" t="s">
        <v>767</v>
      </c>
      <c r="I79" s="632" t="s">
        <v>238</v>
      </c>
      <c r="J79" s="632" t="s">
        <v>768</v>
      </c>
      <c r="K79" s="632" t="s">
        <v>769</v>
      </c>
      <c r="L79" s="634">
        <v>97.2</v>
      </c>
      <c r="M79" s="634">
        <v>1</v>
      </c>
      <c r="N79" s="635">
        <v>97.2</v>
      </c>
    </row>
    <row r="80" spans="1:14" ht="14.4" customHeight="1" x14ac:dyDescent="0.3">
      <c r="A80" s="630" t="s">
        <v>510</v>
      </c>
      <c r="B80" s="631" t="s">
        <v>511</v>
      </c>
      <c r="C80" s="632" t="s">
        <v>528</v>
      </c>
      <c r="D80" s="633" t="s">
        <v>796</v>
      </c>
      <c r="E80" s="632" t="s">
        <v>534</v>
      </c>
      <c r="F80" s="633" t="s">
        <v>798</v>
      </c>
      <c r="G80" s="632" t="s">
        <v>649</v>
      </c>
      <c r="H80" s="632" t="s">
        <v>770</v>
      </c>
      <c r="I80" s="632" t="s">
        <v>771</v>
      </c>
      <c r="J80" s="632" t="s">
        <v>772</v>
      </c>
      <c r="K80" s="632" t="s">
        <v>773</v>
      </c>
      <c r="L80" s="634">
        <v>472.4799999999999</v>
      </c>
      <c r="M80" s="634">
        <v>1</v>
      </c>
      <c r="N80" s="635">
        <v>472.4799999999999</v>
      </c>
    </row>
    <row r="81" spans="1:14" ht="14.4" customHeight="1" x14ac:dyDescent="0.3">
      <c r="A81" s="630" t="s">
        <v>510</v>
      </c>
      <c r="B81" s="631" t="s">
        <v>511</v>
      </c>
      <c r="C81" s="632" t="s">
        <v>528</v>
      </c>
      <c r="D81" s="633" t="s">
        <v>796</v>
      </c>
      <c r="E81" s="632" t="s">
        <v>774</v>
      </c>
      <c r="F81" s="633" t="s">
        <v>800</v>
      </c>
      <c r="G81" s="632" t="s">
        <v>538</v>
      </c>
      <c r="H81" s="632" t="s">
        <v>775</v>
      </c>
      <c r="I81" s="632" t="s">
        <v>776</v>
      </c>
      <c r="J81" s="632" t="s">
        <v>777</v>
      </c>
      <c r="K81" s="632" t="s">
        <v>778</v>
      </c>
      <c r="L81" s="634">
        <v>1978.046</v>
      </c>
      <c r="M81" s="634">
        <v>25</v>
      </c>
      <c r="N81" s="635">
        <v>49451.15</v>
      </c>
    </row>
    <row r="82" spans="1:14" ht="14.4" customHeight="1" x14ac:dyDescent="0.3">
      <c r="A82" s="630" t="s">
        <v>510</v>
      </c>
      <c r="B82" s="631" t="s">
        <v>511</v>
      </c>
      <c r="C82" s="632" t="s">
        <v>528</v>
      </c>
      <c r="D82" s="633" t="s">
        <v>796</v>
      </c>
      <c r="E82" s="632" t="s">
        <v>774</v>
      </c>
      <c r="F82" s="633" t="s">
        <v>800</v>
      </c>
      <c r="G82" s="632" t="s">
        <v>538</v>
      </c>
      <c r="H82" s="632" t="s">
        <v>779</v>
      </c>
      <c r="I82" s="632" t="s">
        <v>779</v>
      </c>
      <c r="J82" s="632" t="s">
        <v>780</v>
      </c>
      <c r="K82" s="632" t="s">
        <v>781</v>
      </c>
      <c r="L82" s="634">
        <v>2001</v>
      </c>
      <c r="M82" s="634">
        <v>30</v>
      </c>
      <c r="N82" s="635">
        <v>60030</v>
      </c>
    </row>
    <row r="83" spans="1:14" ht="14.4" customHeight="1" x14ac:dyDescent="0.3">
      <c r="A83" s="630" t="s">
        <v>510</v>
      </c>
      <c r="B83" s="631" t="s">
        <v>511</v>
      </c>
      <c r="C83" s="632" t="s">
        <v>528</v>
      </c>
      <c r="D83" s="633" t="s">
        <v>796</v>
      </c>
      <c r="E83" s="632" t="s">
        <v>774</v>
      </c>
      <c r="F83" s="633" t="s">
        <v>800</v>
      </c>
      <c r="G83" s="632" t="s">
        <v>538</v>
      </c>
      <c r="H83" s="632" t="s">
        <v>782</v>
      </c>
      <c r="I83" s="632" t="s">
        <v>783</v>
      </c>
      <c r="J83" s="632" t="s">
        <v>784</v>
      </c>
      <c r="K83" s="632" t="s">
        <v>785</v>
      </c>
      <c r="L83" s="634">
        <v>758.14</v>
      </c>
      <c r="M83" s="634">
        <v>40</v>
      </c>
      <c r="N83" s="635">
        <v>30325.599999999999</v>
      </c>
    </row>
    <row r="84" spans="1:14" ht="14.4" customHeight="1" x14ac:dyDescent="0.3">
      <c r="A84" s="630" t="s">
        <v>510</v>
      </c>
      <c r="B84" s="631" t="s">
        <v>511</v>
      </c>
      <c r="C84" s="632" t="s">
        <v>528</v>
      </c>
      <c r="D84" s="633" t="s">
        <v>796</v>
      </c>
      <c r="E84" s="632" t="s">
        <v>774</v>
      </c>
      <c r="F84" s="633" t="s">
        <v>800</v>
      </c>
      <c r="G84" s="632" t="s">
        <v>649</v>
      </c>
      <c r="H84" s="632" t="s">
        <v>786</v>
      </c>
      <c r="I84" s="632" t="s">
        <v>787</v>
      </c>
      <c r="J84" s="632" t="s">
        <v>788</v>
      </c>
      <c r="K84" s="632" t="s">
        <v>778</v>
      </c>
      <c r="L84" s="634">
        <v>2184.3226825495158</v>
      </c>
      <c r="M84" s="634">
        <v>660</v>
      </c>
      <c r="N84" s="635">
        <v>1441652.9704826805</v>
      </c>
    </row>
    <row r="85" spans="1:14" ht="14.4" customHeight="1" thickBot="1" x14ac:dyDescent="0.35">
      <c r="A85" s="636" t="s">
        <v>510</v>
      </c>
      <c r="B85" s="637" t="s">
        <v>511</v>
      </c>
      <c r="C85" s="638" t="s">
        <v>531</v>
      </c>
      <c r="D85" s="639" t="s">
        <v>797</v>
      </c>
      <c r="E85" s="638" t="s">
        <v>789</v>
      </c>
      <c r="F85" s="639" t="s">
        <v>801</v>
      </c>
      <c r="G85" s="638" t="s">
        <v>538</v>
      </c>
      <c r="H85" s="638" t="s">
        <v>790</v>
      </c>
      <c r="I85" s="638" t="s">
        <v>790</v>
      </c>
      <c r="J85" s="638" t="s">
        <v>791</v>
      </c>
      <c r="K85" s="638" t="s">
        <v>792</v>
      </c>
      <c r="L85" s="640">
        <v>20398.968333333334</v>
      </c>
      <c r="M85" s="640">
        <v>12</v>
      </c>
      <c r="N85" s="641">
        <v>244787.62000000002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802</v>
      </c>
      <c r="B5" s="628">
        <v>99.689854252317417</v>
      </c>
      <c r="C5" s="646">
        <v>0.11056023628697703</v>
      </c>
      <c r="D5" s="628">
        <v>801.98924485485361</v>
      </c>
      <c r="E5" s="646">
        <v>0.88943976371302291</v>
      </c>
      <c r="F5" s="629">
        <v>901.67909910717106</v>
      </c>
    </row>
    <row r="6" spans="1:6" ht="14.4" customHeight="1" x14ac:dyDescent="0.3">
      <c r="A6" s="657" t="s">
        <v>803</v>
      </c>
      <c r="B6" s="634"/>
      <c r="C6" s="647">
        <v>0</v>
      </c>
      <c r="D6" s="634">
        <v>1442125.4504826807</v>
      </c>
      <c r="E6" s="647">
        <v>1</v>
      </c>
      <c r="F6" s="635">
        <v>1442125.4504826807</v>
      </c>
    </row>
    <row r="7" spans="1:6" ht="14.4" customHeight="1" thickBot="1" x14ac:dyDescent="0.35">
      <c r="A7" s="658" t="s">
        <v>804</v>
      </c>
      <c r="B7" s="649"/>
      <c r="C7" s="650">
        <v>0</v>
      </c>
      <c r="D7" s="649">
        <v>52.810000000000016</v>
      </c>
      <c r="E7" s="650">
        <v>1</v>
      </c>
      <c r="F7" s="651">
        <v>52.810000000000016</v>
      </c>
    </row>
    <row r="8" spans="1:6" ht="14.4" customHeight="1" thickBot="1" x14ac:dyDescent="0.35">
      <c r="A8" s="652" t="s">
        <v>3</v>
      </c>
      <c r="B8" s="653">
        <v>99.689854252317417</v>
      </c>
      <c r="C8" s="654">
        <v>6.9081311102701663E-5</v>
      </c>
      <c r="D8" s="653">
        <v>1442980.2497275355</v>
      </c>
      <c r="E8" s="654">
        <v>0.99993091868889727</v>
      </c>
      <c r="F8" s="655">
        <v>1443079.9395817879</v>
      </c>
    </row>
    <row r="9" spans="1:6" ht="14.4" customHeight="1" thickBot="1" x14ac:dyDescent="0.35"/>
    <row r="10" spans="1:6" ht="14.4" customHeight="1" x14ac:dyDescent="0.3">
      <c r="A10" s="656" t="s">
        <v>805</v>
      </c>
      <c r="B10" s="628">
        <v>99.689854252317417</v>
      </c>
      <c r="C10" s="646">
        <v>0.44546190257543855</v>
      </c>
      <c r="D10" s="628">
        <v>124.09999999999998</v>
      </c>
      <c r="E10" s="646">
        <v>0.55453809742456139</v>
      </c>
      <c r="F10" s="629">
        <v>223.78985425231741</v>
      </c>
    </row>
    <row r="11" spans="1:6" ht="14.4" customHeight="1" x14ac:dyDescent="0.3">
      <c r="A11" s="657" t="s">
        <v>806</v>
      </c>
      <c r="B11" s="634"/>
      <c r="C11" s="647">
        <v>0</v>
      </c>
      <c r="D11" s="634">
        <v>91.169999999999987</v>
      </c>
      <c r="E11" s="647">
        <v>1</v>
      </c>
      <c r="F11" s="635">
        <v>91.169999999999987</v>
      </c>
    </row>
    <row r="12" spans="1:6" ht="14.4" customHeight="1" x14ac:dyDescent="0.3">
      <c r="A12" s="657" t="s">
        <v>807</v>
      </c>
      <c r="B12" s="634"/>
      <c r="C12" s="647">
        <v>0</v>
      </c>
      <c r="D12" s="634">
        <v>472.4799999999999</v>
      </c>
      <c r="E12" s="647">
        <v>1</v>
      </c>
      <c r="F12" s="635">
        <v>472.4799999999999</v>
      </c>
    </row>
    <row r="13" spans="1:6" ht="14.4" customHeight="1" x14ac:dyDescent="0.3">
      <c r="A13" s="657" t="s">
        <v>808</v>
      </c>
      <c r="B13" s="634"/>
      <c r="C13" s="647">
        <v>0</v>
      </c>
      <c r="D13" s="634">
        <v>52.810000000000016</v>
      </c>
      <c r="E13" s="647">
        <v>1</v>
      </c>
      <c r="F13" s="635">
        <v>52.810000000000016</v>
      </c>
    </row>
    <row r="14" spans="1:6" ht="14.4" customHeight="1" x14ac:dyDescent="0.3">
      <c r="A14" s="657" t="s">
        <v>809</v>
      </c>
      <c r="B14" s="634"/>
      <c r="C14" s="647">
        <v>0</v>
      </c>
      <c r="D14" s="634">
        <v>1441652.9704826807</v>
      </c>
      <c r="E14" s="647">
        <v>1</v>
      </c>
      <c r="F14" s="635">
        <v>1441652.9704826807</v>
      </c>
    </row>
    <row r="15" spans="1:6" ht="14.4" customHeight="1" x14ac:dyDescent="0.3">
      <c r="A15" s="657" t="s">
        <v>810</v>
      </c>
      <c r="B15" s="634"/>
      <c r="C15" s="647">
        <v>0</v>
      </c>
      <c r="D15" s="634">
        <v>419.89924485485369</v>
      </c>
      <c r="E15" s="647">
        <v>1</v>
      </c>
      <c r="F15" s="635">
        <v>419.89924485485369</v>
      </c>
    </row>
    <row r="16" spans="1:6" ht="14.4" customHeight="1" thickBot="1" x14ac:dyDescent="0.35">
      <c r="A16" s="658" t="s">
        <v>811</v>
      </c>
      <c r="B16" s="649"/>
      <c r="C16" s="650">
        <v>0</v>
      </c>
      <c r="D16" s="649">
        <v>166.81999999999991</v>
      </c>
      <c r="E16" s="650">
        <v>1</v>
      </c>
      <c r="F16" s="651">
        <v>166.81999999999991</v>
      </c>
    </row>
    <row r="17" spans="1:6" ht="14.4" customHeight="1" thickBot="1" x14ac:dyDescent="0.35">
      <c r="A17" s="652" t="s">
        <v>3</v>
      </c>
      <c r="B17" s="653">
        <v>99.689854252317417</v>
      </c>
      <c r="C17" s="654">
        <v>6.9081311102701663E-5</v>
      </c>
      <c r="D17" s="653">
        <v>1442980.2497275355</v>
      </c>
      <c r="E17" s="654">
        <v>0.99993091868889727</v>
      </c>
      <c r="F17" s="655">
        <v>1443079.9395817879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2014-06-18T07:41:02Z</dcterms:modified>
</cp:coreProperties>
</file>