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12" i="371" l="1"/>
  <c r="U12" i="371"/>
  <c r="T12" i="371"/>
  <c r="S12" i="371"/>
  <c r="R12" i="371"/>
  <c r="Q12" i="371"/>
  <c r="T11" i="371"/>
  <c r="V11" i="371" s="1"/>
  <c r="S11" i="371"/>
  <c r="U11" i="371" s="1"/>
  <c r="R11" i="371"/>
  <c r="Q11" i="371"/>
  <c r="V10" i="371"/>
  <c r="U10" i="371"/>
  <c r="T10" i="371"/>
  <c r="S10" i="371"/>
  <c r="R10" i="371"/>
  <c r="Q10" i="371"/>
  <c r="T9" i="371"/>
  <c r="V9" i="371" s="1"/>
  <c r="S9" i="371"/>
  <c r="U9" i="371" s="1"/>
  <c r="R9" i="371"/>
  <c r="Q9" i="371"/>
  <c r="V8" i="371"/>
  <c r="U8" i="371"/>
  <c r="T8" i="371"/>
  <c r="S8" i="371"/>
  <c r="R8" i="371"/>
  <c r="Q8" i="371"/>
  <c r="T7" i="371"/>
  <c r="V7" i="371" s="1"/>
  <c r="S7" i="371"/>
  <c r="U7" i="371" s="1"/>
  <c r="R7" i="371"/>
  <c r="Q7" i="371"/>
  <c r="U6" i="371"/>
  <c r="T6" i="371"/>
  <c r="S6" i="371"/>
  <c r="V6" i="371" s="1"/>
  <c r="R6" i="371"/>
  <c r="Q6" i="371"/>
  <c r="V5" i="371"/>
  <c r="U5" i="371"/>
  <c r="T5" i="371"/>
  <c r="S5" i="371"/>
  <c r="R5" i="371"/>
  <c r="Q5" i="37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C16" i="414"/>
  <c r="D16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H18" i="419" s="1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F18" i="419" l="1"/>
  <c r="J18" i="419"/>
  <c r="N18" i="419"/>
  <c r="R18" i="419"/>
  <c r="V18" i="419"/>
  <c r="Z18" i="419"/>
  <c r="AD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H18" i="419"/>
  <c r="C25" i="419"/>
  <c r="AH27" i="419" l="1"/>
  <c r="G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H28" i="419" l="1"/>
  <c r="G25" i="419"/>
  <c r="G27" i="419" s="1"/>
  <c r="B25" i="419" l="1"/>
  <c r="B27" i="419" s="1"/>
  <c r="G28" i="419"/>
  <c r="B28" i="419" s="1"/>
  <c r="A7" i="339"/>
  <c r="D3" i="418" l="1"/>
  <c r="AG6" i="419" l="1"/>
  <c r="AC6" i="419"/>
  <c r="Y6" i="419"/>
  <c r="U6" i="419"/>
  <c r="Q6" i="419"/>
  <c r="M6" i="419"/>
  <c r="I6" i="419"/>
  <c r="E6" i="419"/>
  <c r="AF6" i="419"/>
  <c r="AB6" i="419"/>
  <c r="X6" i="419"/>
  <c r="T6" i="419"/>
  <c r="P6" i="419"/>
  <c r="L6" i="419"/>
  <c r="H6" i="419"/>
  <c r="D6" i="419"/>
  <c r="AH6" i="419"/>
  <c r="AE6" i="419"/>
  <c r="AA6" i="419"/>
  <c r="W6" i="419"/>
  <c r="S6" i="419"/>
  <c r="O6" i="419"/>
  <c r="K6" i="419"/>
  <c r="G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N3" i="372" l="1"/>
  <c r="Q3" i="377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<sst xmlns="http://schemas.openxmlformats.org/spreadsheetml/2006/main" count="9983" uniqueCount="1946">
  <si>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</si>
  <si>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</si>
  <si>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</si>
  <si>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</si>
  <si>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</si>
  <si>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</si>
  <si>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</si>
  <si>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</si>
  <si>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</si>
  <si>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</si>
  <si>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</si>
  <si>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</si>
  <si>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</si>
  <si>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</si>
  <si>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</si>
  <si>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</si>
  <si>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</si>
  <si>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</si>
  <si>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</si>
  <si>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</si>
  <si>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</si>
  <si>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</si>
  <si>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</si>
  <si>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</si>
  <si>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</si>
  <si>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</si>
  <si>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</si>
  <si>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</si>
  <si>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</si>
  <si>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</si>
  <si>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</si>
  <si>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</si>
  <si>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</si>
  <si>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</si>
  <si>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</si>
  <si>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</si>
  <si>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</si>
  <si>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</si>
  <si>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</si>
  <si>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</si>
  <si>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</si>
  <si>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</si>
  <si>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</si>
  <si>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</si>
  <si>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</si>
  <si>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</si>
  <si>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</si>
  <si>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</si>
  <si>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</si>
  <si>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</si>
  <si>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</si>
  <si>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</si>
  <si>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</si>
  <si>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</si>
  <si>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</si>
  <si>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</si>
  <si>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</si>
  <si>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</si>
  <si>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</si>
  <si>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</si>
  <si>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</si>
  <si>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</si>
  <si>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</si>
  <si>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</si>
  <si>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</si>
  <si>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</si>
  <si>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</si>
  <si>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</si>
  <si>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</si>
  <si>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</si>
  <si>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</si>
  <si>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</si>
  <si>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</si>
  <si>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</si>
  <si>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</si>
  <si>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</si>
  <si>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</si>
  <si>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</si>
  <si>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</si>
  <si>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</si>
  <si>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</si>
  <si>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</si>
  <si>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</si>
  <si>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</si>
  <si>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</si>
  <si>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</si>
  <si>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</si>
  <si>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</si>
  <si>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</si>
  <si>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</si>
  <si>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</si>
  <si>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</si>
  <si>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</si>
  <si>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</si>
  <si>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</si>
  <si>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</si>
  <si>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</si>
  <si>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</si>
  <si>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</si>
  <si>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</si>
  <si>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</si>
  <si>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</si>
  <si>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</si>
  <si>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</si>
  <si>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</si>
  <si>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</si>
  <si>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</si>
  <si>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</si>
  <si>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</si>
  <si>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</si>
  <si>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</si>
  <si>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</si>
  <si>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</si>
  <si>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</si>
  <si>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</si>
  <si>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</si>
  <si>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</si>
  <si>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</si>
  <si>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</si>
  <si>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</si>
  <si>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</si>
  <si>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</si>
  <si>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</si>
  <si>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</si>
  <si>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</si>
  <si>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</si>
  <si>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</si>
  <si>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</si>
  <si>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</si>
  <si>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</si>
  <si>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</si>
  <si>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</si>
  <si>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</si>
  <si>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</si>
  <si>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</si>
  <si>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</si>
  <si>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</si>
  <si>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</si>
  <si>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</si>
  <si>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</si>
  <si>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</si>
  <si>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</si>
  <si>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</si>
  <si>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</si>
  <si>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</si>
  <si>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</si>
  <si>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</si>
  <si>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</si>
  <si>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</si>
  <si>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</si>
  <si>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</si>
  <si>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</si>
  <si>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</si>
  <si>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</si>
  <si>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</si>
  <si>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</si>
  <si>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</si>
  <si>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</si>
  <si>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</si>
  <si>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</si>
  <si>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</si>
  <si>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</si>
  <si>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</si>
  <si>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</si>
  <si>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</si>
  <si>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</si>
  <si>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</si>
  <si>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</si>
  <si>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</si>
  <si>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</si>
  <si>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</si>
  <si>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</si>
  <si>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</si>
  <si>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</si>
  <si>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</si>
  <si>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</si>
  <si>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</si>
  <si>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</si>
  <si>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</si>
  <si>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</si>
  <si>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</si>
  <si>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</si>
  <si>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</si>
  <si>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</si>
  <si>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</si>
  <si>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</si>
  <si>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</si>
  <si>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</si>
  <si>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</si>
  <si>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</si>
  <si>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</si>
  <si>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</si>
  <si>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</si>
  <si>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</si>
  <si>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</si>
  <si>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</si>
  <si>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</si>
  <si>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</si>
  <si>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</si>
  <si>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</si>
  <si>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</si>
  <si>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</si>
  <si>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</si>
  <si>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</si>
  <si>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</si>
  <si>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</si>
  <si>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</si>
  <si>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</si>
  <si>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</si>
  <si>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</si>
  <si>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</si>
  <si>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</si>
  <si>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</si>
  <si>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</si>
  <si>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</si>
  <si>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</si>
  <si>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</si>
  <si>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</si>
  <si>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</si>
  <si>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</si>
  <si>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</si>
  <si>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</si>
  <si>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</si>
  <si>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</si>
  <si>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</si>
  <si>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</si>
  <si>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</si>
  <si>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</si>
  <si>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</si>
  <si>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</si>
  <si>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</si>
  <si>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</si>
  <si>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</si>
  <si>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</si>
  <si>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</si>
  <si>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</si>
  <si>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</si>
  <si>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</si>
  <si>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</si>
  <si>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</si>
  <si>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</si>
  <si>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</si>
  <si>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</si>
  <si>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</si>
  <si>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</si>
  <si>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</si>
  <si>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</si>
  <si>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</si>
  <si>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</si>
  <si>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</si>
  <si>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</si>
  <si>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</si>
  <si>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</si>
  <si>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</si>
  <si>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</si>
  <si>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</si>
  <si>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</si>
  <si>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</si>
  <si>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</si>
  <si>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</si>
  <si>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</si>
  <si>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</si>
  <si>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</si>
  <si>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</si>
  <si>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</si>
  <si>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</si>
  <si>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</si>
  <si>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</si>
  <si>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</si>
  <si>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</si>
  <si>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</si>
  <si>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</si>
  <si>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</si>
  <si>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</si>
  <si>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</si>
  <si>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</si>
  <si>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</si>
  <si>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</si>
  <si>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</si>
  <si>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</si>
  <si>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</si>
  <si>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</si>
  <si>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</si>
  <si>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</si>
  <si>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</si>
  <si>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</si>
  <si>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</si>
  <si>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</si>
  <si>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</si>
  <si>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</si>
  <si>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</si>
  <si>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</si>
  <si>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</si>
  <si>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</si>
  <si>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</si>
  <si>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</si>
  <si>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</si>
  <si>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</si>
  <si>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</si>
  <si>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</si>
  <si>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</si>
  <si>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</si>
  <si>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</si>
  <si>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</si>
  <si>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</si>
  <si>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</si>
  <si>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</si>
  <si>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</si>
  <si>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</si>
  <si>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</si>
  <si>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</si>
  <si>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</si>
  <si>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</si>
  <si>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</si>
  <si>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</si>
  <si>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</si>
  <si>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</si>
  <si>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</si>
  <si>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</si>
  <si>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</si>
  <si>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</si>
  <si>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</si>
  <si>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</si>
  <si>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</si>
  <si>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</si>
  <si>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</si>
  <si>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</si>
  <si>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</si>
  <si>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</si>
  <si>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</si>
  <si>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</si>
  <si>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</si>
  <si>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</si>
  <si>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</si>
  <si>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</si>
  <si>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</si>
  <si>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</si>
  <si>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</si>
  <si>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</si>
  <si>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</si>
  <si>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</si>
  <si>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</si>
  <si>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</si>
  <si>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</si>
  <si>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</si>
  <si>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</si>
  <si>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</si>
  <si>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</si>
  <si>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</si>
  <si>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</si>
  <si>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</si>
  <si>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</si>
  <si>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</si>
  <si>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</si>
  <si>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</si>
  <si>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</si>
  <si>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</si>
  <si>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</si>
  <si>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</si>
  <si>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</si>
  <si>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</si>
  <si>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</si>
  <si>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</si>
  <si>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</si>
  <si>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</si>
  <si>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</si>
  <si>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</si>
  <si>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</si>
  <si>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</si>
  <si>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</si>
  <si>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</si>
  <si>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</si>
  <si>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</si>
  <si>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</si>
  <si>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</si>
  <si>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</si>
  <si>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</si>
  <si>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</si>
  <si>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</si>
  <si>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</si>
  <si>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</si>
  <si>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</si>
  <si>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</si>
  <si>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</si>
  <si>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</si>
  <si>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</si>
  <si>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</si>
  <si>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</si>
  <si>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</si>
  <si>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</si>
  <si>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</si>
  <si>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</si>
  <si>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</si>
  <si>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</si>
  <si>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</si>
  <si>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</si>
  <si>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</si>
  <si>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</si>
  <si>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</si>
  <si>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</si>
  <si>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</si>
  <si>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</si>
  <si>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</si>
  <si>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</si>
  <si>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</si>
  <si>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</si>
  <si>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</si>
  <si>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</si>
  <si>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</si>
  <si>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</si>
  <si>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</si>
  <si>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</si>
  <si>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</si>
  <si>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</si>
  <si>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</si>
  <si>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</si>
  <si>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</si>
  <si>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</si>
  <si>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</si>
  <si>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</si>
  <si>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</si>
  <si>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</si>
  <si>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</si>
  <si>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</si>
  <si>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</si>
  <si>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</si>
  <si>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</si>
  <si>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</si>
  <si>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</si>
  <si>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</si>
  <si>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</si>
  <si>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</si>
  <si>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</si>
  <si>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</si>
  <si>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</si>
  <si>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</si>
  <si>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</si>
  <si>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</si>
  <si>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</si>
  <si>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</si>
  <si>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</si>
  <si>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</si>
  <si>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</si>
  <si>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</si>
  <si>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</si>
  <si>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</si>
  <si>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</si>
  <si>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</si>
  <si>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</si>
  <si>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</si>
  <si>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</si>
  <si>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</si>
  <si>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</si>
  <si>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</si>
  <si>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</si>
  <si>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</si>
  <si>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</si>
  <si>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</si>
  <si>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</si>
  <si>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</si>
  <si>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</si>
  <si>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</si>
  <si>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</si>
  <si>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</si>
  <si>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</si>
  <si>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</si>
  <si>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</si>
  <si>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</si>
  <si>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</si>
  <si>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</si>
  <si>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</si>
  <si>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</si>
  <si>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</si>
  <si>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</si>
  <si>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</si>
  <si>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</si>
  <si>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</si>
  <si>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</si>
  <si>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</si>
  <si>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</si>
  <si>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</si>
  <si>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</si>
  <si>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</si>
  <si>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</si>
  <si>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</si>
  <si>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</si>
  <si>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</si>
  <si>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</si>
  <si>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</si>
  <si>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</si>
  <si>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</si>
  <si>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</si>
  <si>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</si>
  <si>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</si>
  <si>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</si>
  <si>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</si>
  <si>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</si>
  <si>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</si>
  <si>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</si>
  <si>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</si>
  <si>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</si>
  <si>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</si>
  <si>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</si>
  <si>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</si>
  <si>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</si>
  <si>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</si>
  <si>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</si>
  <si>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</si>
  <si>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</si>
  <si>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</si>
  <si>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</si>
  <si>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</si>
  <si>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</si>
  <si>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</si>
  <si>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</si>
  <si>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</si>
  <si>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</si>
  <si>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</si>
  <si>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</si>
  <si>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</si>
  <si>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</si>
  <si>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</si>
  <si>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</si>
  <si>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</si>
  <si>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</si>
  <si>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</si>
  <si>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</si>
  <si>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</si>
  <si>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</si>
  <si>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50113014     léky (paušál) - antimykotika (LEK)</t>
  </si>
  <si>
    <t>50113190     medicinální plyny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</si>
  <si>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</si>
  <si>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</si>
  <si>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</si>
  <si>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</si>
  <si>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</si>
  <si>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</si>
  <si>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</si>
  <si>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</si>
  <si>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</si>
  <si>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</si>
  <si>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</si>
  <si>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</si>
  <si>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</si>
  <si>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</si>
  <si>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</si>
  <si>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</si>
  <si>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</si>
  <si>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</si>
  <si>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</si>
  <si>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</si>
  <si>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187425</t>
  </si>
  <si>
    <t>LETROX 50</t>
  </si>
  <si>
    <t>POR TBL NOB 100X50RG II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</si>
  <si>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</si>
  <si>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</si>
  <si>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</si>
  <si>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</si>
  <si>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</si>
  <si>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</si>
  <si>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</si>
  <si>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</si>
  <si>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</si>
  <si>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</si>
  <si>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</si>
  <si>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</si>
  <si>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</si>
  <si>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102420</t>
  </si>
  <si>
    <t>2420</t>
  </si>
  <si>
    <t>PANCREOLAN FORTE</t>
  </si>
  <si>
    <t>TBL ENT 30X220MG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</si>
  <si>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</si>
  <si>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</si>
  <si>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</si>
  <si>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</si>
  <si>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</si>
  <si>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</si>
  <si>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</si>
  <si>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</si>
  <si>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</si>
  <si>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</si>
  <si>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</si>
  <si>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</si>
  <si>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</si>
  <si>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</si>
  <si>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</si>
  <si>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</si>
  <si>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</si>
  <si>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</si>
  <si>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</si>
  <si>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</si>
  <si>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</si>
  <si>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</si>
  <si>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</si>
  <si>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</si>
  <si>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</si>
  <si>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</si>
  <si>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</si>
  <si>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</si>
  <si>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</si>
  <si>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</si>
  <si>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</si>
  <si>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188217</t>
  </si>
  <si>
    <t>88217</t>
  </si>
  <si>
    <t>LEXAURIN</t>
  </si>
  <si>
    <t>TBL 30X1.5MG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</si>
  <si>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</si>
  <si>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</si>
  <si>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</si>
  <si>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</si>
  <si>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</si>
  <si>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</si>
  <si>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</si>
  <si>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840143</t>
  </si>
  <si>
    <t>Heřmánek Spofa her.20x1g nálev.sáčky LEROS</t>
  </si>
  <si>
    <t>841059</t>
  </si>
  <si>
    <t>Indulona olivová ung.100g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</si>
  <si>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</si>
  <si>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</si>
  <si>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</si>
  <si>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</si>
  <si>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</si>
  <si>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</si>
  <si>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</si>
  <si>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</si>
  <si>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146694</t>
  </si>
  <si>
    <t>46694</t>
  </si>
  <si>
    <t>EUTHYROX 125</t>
  </si>
  <si>
    <t>TBL 100X125RG</t>
  </si>
  <si>
    <t>169189</t>
  </si>
  <si>
    <t>69189</t>
  </si>
  <si>
    <t>EUTHYROX 50</t>
  </si>
  <si>
    <t>TBL 100X50RG</t>
  </si>
  <si>
    <t>197186</t>
  </si>
  <si>
    <t>97186</t>
  </si>
  <si>
    <t>EUTHYROX 100</t>
  </si>
  <si>
    <t>TBL 100X100RG</t>
  </si>
  <si>
    <t>900240</t>
  </si>
  <si>
    <t>DZ TRIXO LIND 500ML</t>
  </si>
  <si>
    <t>100231</t>
  </si>
  <si>
    <t>231</t>
  </si>
  <si>
    <t>NITROGLYCERIN SLOVAKOFARMA</t>
  </si>
  <si>
    <t>TBL 20X0.5MG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</si>
  <si>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</si>
  <si>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</si>
  <si>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</si>
  <si>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</si>
  <si>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</si>
  <si>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</si>
  <si>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</si>
  <si>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</si>
  <si>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149018</t>
  </si>
  <si>
    <t>49018</t>
  </si>
  <si>
    <t>POR GTT SOL 1X30ML</t>
  </si>
  <si>
    <t>156926</t>
  </si>
  <si>
    <t>56926</t>
  </si>
  <si>
    <t>AQUA PRO INJECTIONE BRAUN</t>
  </si>
  <si>
    <t>INJ SOL 20X10ML-PLA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</si>
  <si>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</si>
  <si>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</si>
  <si>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</si>
  <si>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</si>
  <si>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</si>
  <si>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</si>
  <si>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</si>
  <si>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</si>
  <si>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192414</t>
  </si>
  <si>
    <t>92414</t>
  </si>
  <si>
    <t>SEPTONEX</t>
  </si>
  <si>
    <t>SPR 1X45ML</t>
  </si>
  <si>
    <t>901235</t>
  </si>
  <si>
    <t>IR AC.BORICI AQ.OPHTAL.250 ml</t>
  </si>
  <si>
    <t>IR OČNÍ VODA 250 ml</t>
  </si>
  <si>
    <t>114826</t>
  </si>
  <si>
    <t>14826</t>
  </si>
  <si>
    <t>FLECTOR EP GEL</t>
  </si>
  <si>
    <t>DRM GEL 1X100GM</t>
  </si>
  <si>
    <t>196521</t>
  </si>
  <si>
    <t>96521</t>
  </si>
  <si>
    <t>SEPTISAN</t>
  </si>
  <si>
    <t>58159</t>
  </si>
  <si>
    <t>SANORIN 1 PM</t>
  </si>
  <si>
    <t>NAS SPR SOL 1X10ML</t>
  </si>
  <si>
    <t>200863</t>
  </si>
  <si>
    <t>OPHTHALMO-SEPTONEX</t>
  </si>
  <si>
    <t>OPH GTT SOL 1X10ML PLAST</t>
  </si>
  <si>
    <t>841023</t>
  </si>
  <si>
    <t>Apotheke Heřmánek pravý čaj 20x2g n.s.</t>
  </si>
  <si>
    <t>198054</t>
  </si>
  <si>
    <t>SANVAL 10 MG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</si>
  <si>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</si>
  <si>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</si>
  <si>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</si>
  <si>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</si>
  <si>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</si>
  <si>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</si>
  <si>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</si>
  <si>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</si>
  <si>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142546</t>
  </si>
  <si>
    <t>42546</t>
  </si>
  <si>
    <t>POR SIR 1X200ML</t>
  </si>
  <si>
    <t>183099</t>
  </si>
  <si>
    <t>83099</t>
  </si>
  <si>
    <t>XANAX SR</t>
  </si>
  <si>
    <t>TBL RET 30X0.5MG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</si>
  <si>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</si>
  <si>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</si>
  <si>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</si>
  <si>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</si>
  <si>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</si>
  <si>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</si>
  <si>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</si>
  <si>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</si>
  <si>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</si>
  <si>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</si>
  <si>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</si>
  <si>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</si>
  <si>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</si>
  <si>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</si>
  <si>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</si>
  <si>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</si>
  <si>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</si>
  <si>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</si>
  <si>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</si>
  <si>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</si>
  <si>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</si>
  <si>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</si>
  <si>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</si>
  <si>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</si>
  <si>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</si>
  <si>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100516</t>
  </si>
  <si>
    <t>516</t>
  </si>
  <si>
    <t>NATRIUM CHLORATUM BIOTIKA ISOT.</t>
  </si>
  <si>
    <t>INJ 10X10ML</t>
  </si>
  <si>
    <t>102477</t>
  </si>
  <si>
    <t>2477</t>
  </si>
  <si>
    <t>DIAZEPAM SLOVAKOFARMA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</si>
  <si>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</si>
  <si>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</si>
  <si>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</si>
  <si>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</si>
  <si>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</si>
  <si>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</si>
  <si>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</si>
  <si>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</si>
  <si>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</si>
  <si>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</si>
  <si>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</si>
  <si>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</si>
  <si>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</si>
  <si>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</si>
  <si>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100536</t>
  </si>
  <si>
    <t>536</t>
  </si>
  <si>
    <t>NORADRENALIN LECIVA</t>
  </si>
  <si>
    <t>104071</t>
  </si>
  <si>
    <t>4071</t>
  </si>
  <si>
    <t>DITHIADEN</t>
  </si>
  <si>
    <t>INJ 10X2ML</t>
  </si>
  <si>
    <t>169755</t>
  </si>
  <si>
    <t>69755</t>
  </si>
  <si>
    <t>ARDEANUTRISOL G 40</t>
  </si>
  <si>
    <t>INF 1X80ML</t>
  </si>
  <si>
    <t>166503</t>
  </si>
  <si>
    <t>66503</t>
  </si>
  <si>
    <t>DRM SPR SOL 1X30ML</t>
  </si>
  <si>
    <t>394627</t>
  </si>
  <si>
    <t>KL BARVA NA  DETI 20 g</t>
  </si>
  <si>
    <t>157992</t>
  </si>
  <si>
    <t>57992</t>
  </si>
  <si>
    <t>STADALAX</t>
  </si>
  <si>
    <t>POR TBL OBD 20X5MG</t>
  </si>
  <si>
    <t>989497</t>
  </si>
  <si>
    <t>Diamox inj.sicc.1x500mg</t>
  </si>
  <si>
    <t>131934</t>
  </si>
  <si>
    <t>31934</t>
  </si>
  <si>
    <t>VENTOLIN INHALER N</t>
  </si>
  <si>
    <t>INHSUSPSS200X100RG</t>
  </si>
  <si>
    <t>930589</t>
  </si>
  <si>
    <t>KL ETHANOLUM BENZ.DENAT. 900 ml / 720g/</t>
  </si>
  <si>
    <t>UN 1170</t>
  </si>
  <si>
    <t>930224</t>
  </si>
  <si>
    <t>KL BENZINUM 900 ml</t>
  </si>
  <si>
    <t>UN 3295</t>
  </si>
  <si>
    <t>31915</t>
  </si>
  <si>
    <t>GLUKÓZA 10 BRAUN</t>
  </si>
  <si>
    <t>51383</t>
  </si>
  <si>
    <t>INF SOL 10X500MLPELAH</t>
  </si>
  <si>
    <t>103645</t>
  </si>
  <si>
    <t>3645</t>
  </si>
  <si>
    <t>DIMEXOL</t>
  </si>
  <si>
    <t>TBL 30X200MG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</si>
  <si>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</si>
  <si>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</si>
  <si>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</si>
  <si>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</si>
  <si>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</si>
  <si>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</si>
  <si>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</si>
  <si>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</si>
  <si>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191836</t>
  </si>
  <si>
    <t>91836</t>
  </si>
  <si>
    <t>TORECAN</t>
  </si>
  <si>
    <t>INJ 5X1ML/6.5MG</t>
  </si>
  <si>
    <t>847713</t>
  </si>
  <si>
    <t>125526</t>
  </si>
  <si>
    <t>POR TBL FLM 100X400MG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</si>
  <si>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</si>
  <si>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</si>
  <si>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</si>
  <si>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</si>
  <si>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</si>
  <si>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</si>
  <si>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</si>
  <si>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</si>
  <si>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</si>
  <si>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</si>
  <si>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900628</t>
  </si>
  <si>
    <t>IR  ACD/A 500 ML</t>
  </si>
  <si>
    <t>IR</t>
  </si>
  <si>
    <t>126786</t>
  </si>
  <si>
    <t>26786</t>
  </si>
  <si>
    <t>NOVORAPID 100 U/ML</t>
  </si>
  <si>
    <t>INJ SOL 1X10ML</t>
  </si>
  <si>
    <t>50113009</t>
  </si>
  <si>
    <t>122077</t>
  </si>
  <si>
    <t>22077</t>
  </si>
  <si>
    <t>IOMERON 400</t>
  </si>
  <si>
    <t>INJ SOL 1X200ML</t>
  </si>
  <si>
    <t>167779</t>
  </si>
  <si>
    <t>RAPISCAN 400 MCG</t>
  </si>
  <si>
    <t>INJ SOL 1X5ML</t>
  </si>
  <si>
    <t>195609</t>
  </si>
  <si>
    <t>95609</t>
  </si>
  <si>
    <t>MICROPAQUE CT</t>
  </si>
  <si>
    <t>SUS 1X2000ML/100GM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</si>
  <si>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</si>
  <si>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</si>
  <si>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</si>
  <si>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</si>
  <si>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</si>
  <si>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</si>
  <si>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</si>
  <si>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</si>
  <si>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</si>
  <si>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</si>
  <si>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</si>
  <si>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</si>
  <si>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</si>
  <si>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antibiotika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</si>
  <si>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</si>
  <si>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</si>
  <si>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</si>
  <si>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</si>
  <si>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</si>
  <si>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H03AA01 - Levothyroxin, sodná sůl</t>
  </si>
  <si>
    <t>N05BA12 - Alprazolam</t>
  </si>
  <si>
    <t>A10AB05 - Inzulin aspart</t>
  </si>
  <si>
    <t>R03AC02 - Salbutamol</t>
  </si>
  <si>
    <t>V08AB05 - Jopromid</t>
  </si>
  <si>
    <t>A06AD11 - Laktulóza</t>
  </si>
  <si>
    <t>J01CR02 - Amoxicilin a enzymový inhibitor</t>
  </si>
  <si>
    <t>A06AD11</t>
  </si>
  <si>
    <t>H03AA01</t>
  </si>
  <si>
    <t>POR TBL NOB 100X100RG I</t>
  </si>
  <si>
    <t>J01CR02</t>
  </si>
  <si>
    <t>AMOKSIKLAV 1 G</t>
  </si>
  <si>
    <t>POR TBL FLM 14X1GM</t>
  </si>
  <si>
    <t>N05BA12</t>
  </si>
  <si>
    <t>XANAX SR 0,5 MG</t>
  </si>
  <si>
    <t>POR TBL PRO 30X0.5MG</t>
  </si>
  <si>
    <t>R03AC02</t>
  </si>
  <si>
    <t>INH SUS PSS 200X100RG</t>
  </si>
  <si>
    <t>A10AB05</t>
  </si>
  <si>
    <t>V08AB05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</si>
  <si>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</si>
  <si>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</si>
  <si>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</si>
  <si>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</si>
  <si>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</si>
  <si>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</si>
  <si>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</si>
  <si>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</si>
  <si>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IPLP</t>
  </si>
  <si>
    <t>89301221</t>
  </si>
  <si>
    <t>Standardní lůžková péče Celkem</t>
  </si>
  <si>
    <t>89301222</t>
  </si>
  <si>
    <t>Všeobecná ambulance Celkem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</si>
  <si>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</si>
  <si>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</si>
  <si>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</si>
  <si>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</si>
  <si>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</si>
  <si>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</si>
  <si>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</si>
  <si>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</si>
  <si>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</si>
  <si>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</si>
  <si>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Ambroxol</t>
  </si>
  <si>
    <t>Chlorid draselný</t>
  </si>
  <si>
    <t>17188</t>
  </si>
  <si>
    <t>POR TBL FLM 50X500MG</t>
  </si>
  <si>
    <t>Levothyroxin, sodná sůl</t>
  </si>
  <si>
    <t>147452</t>
  </si>
  <si>
    <t>EUTHYROX 88 MIKROGRAMŮ</t>
  </si>
  <si>
    <t>POR TBL NOB 100X88RG I</t>
  </si>
  <si>
    <t>147464</t>
  </si>
  <si>
    <t>EUTHYROX 137 MIKROGRAMŮ</t>
  </si>
  <si>
    <t>POR TBL NOB 100X137RG I</t>
  </si>
  <si>
    <t>169714</t>
  </si>
  <si>
    <t>LETROX 125</t>
  </si>
  <si>
    <t>POR TBL NOB 100X125MCG</t>
  </si>
  <si>
    <t>30021</t>
  </si>
  <si>
    <t>EUTHYROX 125 MIKROGRAMŮ</t>
  </si>
  <si>
    <t>POR TBL NOB 100X125RG</t>
  </si>
  <si>
    <t>47133</t>
  </si>
  <si>
    <t>LETROX 150</t>
  </si>
  <si>
    <t>POR TBL NOB 100X150RG</t>
  </si>
  <si>
    <t>47142</t>
  </si>
  <si>
    <t>POR TBL NOB 50X100RG I</t>
  </si>
  <si>
    <t>69191</t>
  </si>
  <si>
    <t>EUTHYROX 150 MIKROGRAMŮ</t>
  </si>
  <si>
    <t>EUTHYROX 100 MIKROGRAMŮ</t>
  </si>
  <si>
    <t>POR TBL NOB 100X100RG</t>
  </si>
  <si>
    <t>84246</t>
  </si>
  <si>
    <t>POR TBL NOB 25X100RG I</t>
  </si>
  <si>
    <t>47132</t>
  </si>
  <si>
    <t>POR TBL NOB 50X150RG</t>
  </si>
  <si>
    <t>69192</t>
  </si>
  <si>
    <t>187428</t>
  </si>
  <si>
    <t>POR TBL NOB 50X100RG II</t>
  </si>
  <si>
    <t>Omeprazol</t>
  </si>
  <si>
    <t>132526</t>
  </si>
  <si>
    <t>HELICID 10</t>
  </si>
  <si>
    <t>POR CPS ETD 28X10MG</t>
  </si>
  <si>
    <t>132531</t>
  </si>
  <si>
    <t>HELICID 20</t>
  </si>
  <si>
    <t>POR CPS ETD 90X20MG</t>
  </si>
  <si>
    <t>14449</t>
  </si>
  <si>
    <t>OMEPRAZOL 20 GALMED</t>
  </si>
  <si>
    <t>POR CPS DUR 56X20MG</t>
  </si>
  <si>
    <t>25366</t>
  </si>
  <si>
    <t>POR CPS ETD 90X20MG SKLO</t>
  </si>
  <si>
    <t>Prednison</t>
  </si>
  <si>
    <t>PREDNISON 20 LÉČIVA</t>
  </si>
  <si>
    <t>POR TBL NOB 20X20MG</t>
  </si>
  <si>
    <t>Thiamazol</t>
  </si>
  <si>
    <t>87148</t>
  </si>
  <si>
    <t>THYROZOL 10</t>
  </si>
  <si>
    <t>87149</t>
  </si>
  <si>
    <t>POR TBL FLM 50X10MG</t>
  </si>
  <si>
    <t>Uhličitan vápenatý</t>
  </si>
  <si>
    <t>POR TBL EFF 10X1000MG</t>
  </si>
  <si>
    <t>Jiná</t>
  </si>
  <si>
    <t>999999</t>
  </si>
  <si>
    <t>Jiný</t>
  </si>
  <si>
    <t>147460</t>
  </si>
  <si>
    <t>EUTHYROX 200 MIKROGRAMŮ</t>
  </si>
  <si>
    <t>POR TBL NOB 100X200RG I</t>
  </si>
  <si>
    <t>46692</t>
  </si>
  <si>
    <t>EUTHYROX 75 MIKROGRAMŮ</t>
  </si>
  <si>
    <t>POR TBL NOB 100X75RG</t>
  </si>
  <si>
    <t>Dexamethason a antiinfektiva</t>
  </si>
  <si>
    <t>57866</t>
  </si>
  <si>
    <t>TOBRADEX</t>
  </si>
  <si>
    <t>OPH GTT SUS 1X5ML</t>
  </si>
  <si>
    <t>Escitalopram</t>
  </si>
  <si>
    <t>20132</t>
  </si>
  <si>
    <t>CIPRALEX 10 MG</t>
  </si>
  <si>
    <t>POR TBL FLM 28X10MG I</t>
  </si>
  <si>
    <t>Hořčík (různé sole v kombinaci)</t>
  </si>
  <si>
    <t>66555</t>
  </si>
  <si>
    <t>MAGNOSOLV</t>
  </si>
  <si>
    <t>POR GRA SOL 30</t>
  </si>
  <si>
    <t>147456</t>
  </si>
  <si>
    <t>EUTHYROX 112 MIKROGRAMŮ</t>
  </si>
  <si>
    <t>POR TBL NOB 100X112RG I</t>
  </si>
  <si>
    <t>132530</t>
  </si>
  <si>
    <t>Vápník, kombinace s vitaminem D a/nebo jinými léčivy</t>
  </si>
  <si>
    <t>57610</t>
  </si>
  <si>
    <t>KOMBI-KALZ 1000/880</t>
  </si>
  <si>
    <t>POR GRA SOL 30-SÁČ</t>
  </si>
  <si>
    <t>Alfakalcidol</t>
  </si>
  <si>
    <t>14399</t>
  </si>
  <si>
    <t>ALPHA D3 1 MCG</t>
  </si>
  <si>
    <t>POR CPS MOL 100X1RG</t>
  </si>
  <si>
    <t>Acebutolol</t>
  </si>
  <si>
    <t>80058</t>
  </si>
  <si>
    <t>SECTRAL 400 MG</t>
  </si>
  <si>
    <t>Adapalen</t>
  </si>
  <si>
    <t>46643</t>
  </si>
  <si>
    <t>DIFFERINE KRÉM</t>
  </si>
  <si>
    <t>DRM CRM 1X30GM/30MG</t>
  </si>
  <si>
    <t>Alprazolam</t>
  </si>
  <si>
    <t>90959</t>
  </si>
  <si>
    <t>XANAX 0,5 MG</t>
  </si>
  <si>
    <t>POR TBL NOB 30X0.5MG</t>
  </si>
  <si>
    <t>103185</t>
  </si>
  <si>
    <t>POR TBL NOB 100X0.5MG</t>
  </si>
  <si>
    <t>Amoxicilin a enzymový inhibitor</t>
  </si>
  <si>
    <t>200530</t>
  </si>
  <si>
    <t>AUGMENTIN 1 G</t>
  </si>
  <si>
    <t>POR TBL FLM 24X1GM</t>
  </si>
  <si>
    <t>Atorvastatin</t>
  </si>
  <si>
    <t>93017</t>
  </si>
  <si>
    <t>SORTIS 20 MG</t>
  </si>
  <si>
    <t>POR TBL FLM 50X20MG</t>
  </si>
  <si>
    <t>Azithromycin</t>
  </si>
  <si>
    <t>10382</t>
  </si>
  <si>
    <t>AZITROX 500</t>
  </si>
  <si>
    <t>POR TBL FLM 3X500MG</t>
  </si>
  <si>
    <t>Citalopram</t>
  </si>
  <si>
    <t>17425</t>
  </si>
  <si>
    <t>CITALEC 10 ZENTIVA</t>
  </si>
  <si>
    <t>POR TBL FLM 30X10 MG</t>
  </si>
  <si>
    <t>17424</t>
  </si>
  <si>
    <t>POR TBL FLM 20X10 MG</t>
  </si>
  <si>
    <t>Desloratadin</t>
  </si>
  <si>
    <t>26330</t>
  </si>
  <si>
    <t>AERIUS 5 MG</t>
  </si>
  <si>
    <t>POR TBL FLM 50X5MG</t>
  </si>
  <si>
    <t>27899</t>
  </si>
  <si>
    <t>POR TBL FLM 90X5MG</t>
  </si>
  <si>
    <t>Erdostein</t>
  </si>
  <si>
    <t>87073</t>
  </si>
  <si>
    <t>ERDOMED</t>
  </si>
  <si>
    <t>POR PLV SOL 20X225MG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</si>
  <si>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</si>
  <si>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</si>
  <si>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</si>
  <si>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</si>
  <si>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</si>
  <si>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</si>
  <si>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</si>
  <si>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</si>
  <si>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Indapamid</t>
  </si>
  <si>
    <t>96696</t>
  </si>
  <si>
    <t>INDAP</t>
  </si>
  <si>
    <t>POR CPS DUR 30X2.5MG</t>
  </si>
  <si>
    <t>Isotretinoin, kombinace</t>
  </si>
  <si>
    <t>169737</t>
  </si>
  <si>
    <t>ISOTREXIN</t>
  </si>
  <si>
    <t>DRM GEL 1X30GM</t>
  </si>
  <si>
    <t>Jiná antibiotika pro lokální aplikaci</t>
  </si>
  <si>
    <t>DRM UNG 1X10GM</t>
  </si>
  <si>
    <t>Kalcitriol</t>
  </si>
  <si>
    <t>14938</t>
  </si>
  <si>
    <t>ROCALTROL 0,50 MCG</t>
  </si>
  <si>
    <t>POR CPS MOL 30X0.50RG</t>
  </si>
  <si>
    <t>Karvedilol</t>
  </si>
  <si>
    <t>21883</t>
  </si>
  <si>
    <t>CORYOL 6,25 MG</t>
  </si>
  <si>
    <t>POR TBL NOB 56X6.25 MG</t>
  </si>
  <si>
    <t>Klopidogrel</t>
  </si>
  <si>
    <t>149486</t>
  </si>
  <si>
    <t>ZYLLT 75 MG</t>
  </si>
  <si>
    <t>POR TBL FLM 90X75MG</t>
  </si>
  <si>
    <t>147466</t>
  </si>
  <si>
    <t>POR TBL NOB 100X137RG II</t>
  </si>
  <si>
    <t>164997</t>
  </si>
  <si>
    <t>ELTROXIN 100 MCG</t>
  </si>
  <si>
    <t>POR TBL NOB 100X0.1MG</t>
  </si>
  <si>
    <t>187427</t>
  </si>
  <si>
    <t>POR TBL NOB 100X100RG II</t>
  </si>
  <si>
    <t>30018</t>
  </si>
  <si>
    <t>LETROX 75</t>
  </si>
  <si>
    <t>POR TBL NOB 100X75MCG I</t>
  </si>
  <si>
    <t>47141</t>
  </si>
  <si>
    <t>POR TBL NOB 100X50RG I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</si>
  <si>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</si>
  <si>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</si>
  <si>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</si>
  <si>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</si>
  <si>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</si>
  <si>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</si>
  <si>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</si>
  <si>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Mometason</t>
  </si>
  <si>
    <t>14325</t>
  </si>
  <si>
    <t>ELOCOM</t>
  </si>
  <si>
    <t>DRM SOL 1X20ML 0.1%</t>
  </si>
  <si>
    <t>Perindopril</t>
  </si>
  <si>
    <t>101211</t>
  </si>
  <si>
    <t>PRESTARIUM NEO</t>
  </si>
  <si>
    <t>Perindopril a diuretika</t>
  </si>
  <si>
    <t>122690</t>
  </si>
  <si>
    <t>PRESTARIUM NEO COMBI 5 MG/1,25 MG</t>
  </si>
  <si>
    <t>POR TBL FLM 90</t>
  </si>
  <si>
    <t>Pseudoefedrin, kombinace</t>
  </si>
  <si>
    <t>83059</t>
  </si>
  <si>
    <t>CLARINASE REPETABS</t>
  </si>
  <si>
    <t>POR TBL RET 14</t>
  </si>
  <si>
    <t>Ramipril</t>
  </si>
  <si>
    <t>56981</t>
  </si>
  <si>
    <t>TRITACE 5 MG</t>
  </si>
  <si>
    <t>POR TBL NOB 30X5MG</t>
  </si>
  <si>
    <t>Rilmenidin</t>
  </si>
  <si>
    <t>125641</t>
  </si>
  <si>
    <t>TENAXUM</t>
  </si>
  <si>
    <t>POR TBL NOB 90X1MG</t>
  </si>
  <si>
    <t>84360</t>
  </si>
  <si>
    <t>POR TBL NOB 30X1MG</t>
  </si>
  <si>
    <t>Tamsulosin</t>
  </si>
  <si>
    <t>51819</t>
  </si>
  <si>
    <t>TANYZ</t>
  </si>
  <si>
    <t>POR CPS RDR 56X0,4MG</t>
  </si>
  <si>
    <t>Trandolapril a verapamil</t>
  </si>
  <si>
    <t>14693</t>
  </si>
  <si>
    <t>TARKA 180/2 MG TBL.</t>
  </si>
  <si>
    <t>POR TBL RET 28</t>
  </si>
  <si>
    <t>14694</t>
  </si>
  <si>
    <t>POR TBL RET 56</t>
  </si>
  <si>
    <t>Tretinoin</t>
  </si>
  <si>
    <t>15388</t>
  </si>
  <si>
    <t>RETIN-A 0,05%</t>
  </si>
  <si>
    <t>DRM CRM 1X30GM</t>
  </si>
  <si>
    <t>Troxerutin</t>
  </si>
  <si>
    <t>4336</t>
  </si>
  <si>
    <t>CILKANOL</t>
  </si>
  <si>
    <t>POR CPS DUR 30X300MG</t>
  </si>
  <si>
    <t>164888</t>
  </si>
  <si>
    <t>CALTRATE 600 MG/400 IU D3 POTAHOVANÁ TABLETA</t>
  </si>
  <si>
    <t>Zolpidem</t>
  </si>
  <si>
    <t>16285</t>
  </si>
  <si>
    <t>STILNOX</t>
  </si>
  <si>
    <t>16286</t>
  </si>
  <si>
    <t>Dienogest a ethinylestradiol</t>
  </si>
  <si>
    <t>171030</t>
  </si>
  <si>
    <t>BONADEA</t>
  </si>
  <si>
    <t>POR TBL FLM 3X21</t>
  </si>
  <si>
    <t>14398</t>
  </si>
  <si>
    <t>POR CPS MOL 30X1RG</t>
  </si>
  <si>
    <t>Cefuroxim</t>
  </si>
  <si>
    <t>169034</t>
  </si>
  <si>
    <t>XORIMAX 500 MG POTAHOVANÉ TABLETY</t>
  </si>
  <si>
    <t>POR TBL FLM 16X500MG</t>
  </si>
  <si>
    <t>2546</t>
  </si>
  <si>
    <t>MAXITROL</t>
  </si>
  <si>
    <t>Diosmin, kombinace</t>
  </si>
  <si>
    <t>132547</t>
  </si>
  <si>
    <t>DETRALEX</t>
  </si>
  <si>
    <t>POR TBL FLM 60X500MG</t>
  </si>
  <si>
    <t>Drotaverin</t>
  </si>
  <si>
    <t>192729</t>
  </si>
  <si>
    <t>NO-SPA</t>
  </si>
  <si>
    <t>POR TBL NOB 24X40MG</t>
  </si>
  <si>
    <t>Ibuprofen</t>
  </si>
  <si>
    <t>14096</t>
  </si>
  <si>
    <t>OSTEOD 0,25 MCG</t>
  </si>
  <si>
    <t>POR CPS MOL 100X0.25RG</t>
  </si>
  <si>
    <t>Kodein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</si>
  <si>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</si>
  <si>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</si>
  <si>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</si>
  <si>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</si>
  <si>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</si>
  <si>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</si>
  <si>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</si>
  <si>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147462</t>
  </si>
  <si>
    <t>POR TBL NOB 100X200RG II</t>
  </si>
  <si>
    <t>EUTHYROX 50 MIKROGRAMŮ</t>
  </si>
  <si>
    <t>POR TBL NOB 100X50RG</t>
  </si>
  <si>
    <t>Magnesium-laktát</t>
  </si>
  <si>
    <t>88630</t>
  </si>
  <si>
    <t>TBL.MAGNESII LACTICI 0,5 GLO</t>
  </si>
  <si>
    <t>POR TBL NOB 100X500MG</t>
  </si>
  <si>
    <t>Midazolam</t>
  </si>
  <si>
    <t>15010</t>
  </si>
  <si>
    <t>DORMICUM 15 MG</t>
  </si>
  <si>
    <t>POR TBL FLM 10X15MG</t>
  </si>
  <si>
    <t>191086</t>
  </si>
  <si>
    <t>DISOPHROL REPETABS</t>
  </si>
  <si>
    <t>POR TBL PRO 10</t>
  </si>
  <si>
    <t>169675</t>
  </si>
  <si>
    <t>CALTRATE PLUS</t>
  </si>
  <si>
    <t>POR TBL FLM 60</t>
  </si>
  <si>
    <t>47515</t>
  </si>
  <si>
    <t>CALCICHEW D3 200 IU</t>
  </si>
  <si>
    <t>POR TBL MND 60</t>
  </si>
  <si>
    <t>*2014</t>
  </si>
  <si>
    <t>14330</t>
  </si>
  <si>
    <t>ALPHA D3 0.25 MCG</t>
  </si>
  <si>
    <t>Alopurinol</t>
  </si>
  <si>
    <t>107869</t>
  </si>
  <si>
    <t>APO-ALLOPURINOL</t>
  </si>
  <si>
    <t>POR TBL NOB 100X100MG</t>
  </si>
  <si>
    <t>93018</t>
  </si>
  <si>
    <t>POR TBL FLM 100X20MG</t>
  </si>
  <si>
    <t>53913</t>
  </si>
  <si>
    <t>AZITROMYCIN SANDOZ 250 MG</t>
  </si>
  <si>
    <t>POR TBL FLM 6X250MG</t>
  </si>
  <si>
    <t>Cetirizin</t>
  </si>
  <si>
    <t>99600</t>
  </si>
  <si>
    <t>ZODAC</t>
  </si>
  <si>
    <t>POR TBL FLM 90X10MG</t>
  </si>
  <si>
    <t>Cilazapril</t>
  </si>
  <si>
    <t>125440</t>
  </si>
  <si>
    <t>INHIBACE 2,5 MG</t>
  </si>
  <si>
    <t>POR TBL FLM 100X2.5MG</t>
  </si>
  <si>
    <t>Cyproteron a estrogen</t>
  </si>
  <si>
    <t>13940</t>
  </si>
  <si>
    <t>CHLOE</t>
  </si>
  <si>
    <t>POR TBL FLM 3X28</t>
  </si>
  <si>
    <t>Doxycyklin</t>
  </si>
  <si>
    <t>4013</t>
  </si>
  <si>
    <t>DOXYBENE 200 MG TABLETY</t>
  </si>
  <si>
    <t>POR TBL NOB 10X200MG</t>
  </si>
  <si>
    <t>Jodová terapie</t>
  </si>
  <si>
    <t>61158</t>
  </si>
  <si>
    <t>JODID 100</t>
  </si>
  <si>
    <t>POR TBL NOB 100</t>
  </si>
  <si>
    <t>141036</t>
  </si>
  <si>
    <t>TROMBEX 75 MG POTAHOVANÉ TABLETY</t>
  </si>
  <si>
    <t>169254</t>
  </si>
  <si>
    <t>POR TBL FLM 100X75MG</t>
  </si>
  <si>
    <t>Levocetirizin</t>
  </si>
  <si>
    <t>32720</t>
  </si>
  <si>
    <t>XYZAL</t>
  </si>
  <si>
    <t>87150</t>
  </si>
  <si>
    <t>POR TBL FLM 100X10MG</t>
  </si>
  <si>
    <t>Triamcinolon</t>
  </si>
  <si>
    <t>2828</t>
  </si>
  <si>
    <t>TRIAMCINOLON LÉČIVA CRM</t>
  </si>
  <si>
    <t>DRM CRM 1X10GM/10MG</t>
  </si>
  <si>
    <t>17994</t>
  </si>
  <si>
    <t>CALCII CARBONICI 0,5 TBL. MEDICAMENTA</t>
  </si>
  <si>
    <t>POR TBL NOB 100X0.5GM</t>
  </si>
  <si>
    <t>Amlodipin</t>
  </si>
  <si>
    <t>125059</t>
  </si>
  <si>
    <t>APO-AMLO 5</t>
  </si>
  <si>
    <t>125060</t>
  </si>
  <si>
    <t>26329</t>
  </si>
  <si>
    <t>POR TBL FLM 30X5MG</t>
  </si>
  <si>
    <t>Lansoprazol</t>
  </si>
  <si>
    <t>17121</t>
  </si>
  <si>
    <t>LANZUL 30 MG</t>
  </si>
  <si>
    <t>POR CPS DUR 28X30MG</t>
  </si>
  <si>
    <t>2592</t>
  </si>
  <si>
    <t>MILURIT 100</t>
  </si>
  <si>
    <t>POR TBL NOB 50X100MG</t>
  </si>
  <si>
    <t>Amoxicilin</t>
  </si>
  <si>
    <t>62052</t>
  </si>
  <si>
    <t>DUOMOX 1000</t>
  </si>
  <si>
    <t>POR TBL SUS 20X1000MG</t>
  </si>
  <si>
    <t>Betaxolol</t>
  </si>
  <si>
    <t>49909</t>
  </si>
  <si>
    <t>LOKREN 20 MG</t>
  </si>
  <si>
    <t>POR TBL FLM 28X20MG</t>
  </si>
  <si>
    <t>Bisoprolol</t>
  </si>
  <si>
    <t>3801</t>
  </si>
  <si>
    <t>CONCOR COR 2,5 MG</t>
  </si>
  <si>
    <t>POR TBL FLM 28X2.5MG</t>
  </si>
  <si>
    <t>Dimetinden</t>
  </si>
  <si>
    <t>15520</t>
  </si>
  <si>
    <t>FENISTIL</t>
  </si>
  <si>
    <t>POR GTT SOL 1X20ML</t>
  </si>
  <si>
    <t>858</t>
  </si>
  <si>
    <t>HYDROCORTISON LÉČIVA</t>
  </si>
  <si>
    <t>DRM UNG 1X10GM 1%</t>
  </si>
  <si>
    <t>85142</t>
  </si>
  <si>
    <t>147454</t>
  </si>
  <si>
    <t>POR TBL NOB 100X88RG II</t>
  </si>
  <si>
    <t>147458</t>
  </si>
  <si>
    <t>POR TBL NOB 100X112RG II</t>
  </si>
  <si>
    <t>98629</t>
  </si>
  <si>
    <t>Multienzymové přípravky (lipáza, proteáza apod.)</t>
  </si>
  <si>
    <t>40378</t>
  </si>
  <si>
    <t>PANZYNORM FORTE-N</t>
  </si>
  <si>
    <t>POR TBL FLM 30</t>
  </si>
  <si>
    <t>Pitofenon a analgetika</t>
  </si>
  <si>
    <t>50335</t>
  </si>
  <si>
    <t>ALGIFEN NEO</t>
  </si>
  <si>
    <t>POR GTT SOL 1X25ML</t>
  </si>
  <si>
    <t>64934</t>
  </si>
  <si>
    <t>POR TBL RET 7</t>
  </si>
  <si>
    <t>Tizanidin</t>
  </si>
  <si>
    <t>16051</t>
  </si>
  <si>
    <t>SIRDALUD 2 MG</t>
  </si>
  <si>
    <t>POR TBL NOB 30X2MG</t>
  </si>
  <si>
    <t>86656</t>
  </si>
  <si>
    <t>NEUROL 1,0</t>
  </si>
  <si>
    <t>93015</t>
  </si>
  <si>
    <t>SORTIS 10 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</si>
  <si>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</si>
  <si>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</si>
  <si>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</si>
  <si>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</si>
  <si>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</si>
  <si>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</si>
  <si>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</si>
  <si>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Diklofenak</t>
  </si>
  <si>
    <t>125122</t>
  </si>
  <si>
    <t>APO-DICLO SR 100</t>
  </si>
  <si>
    <t>POR TBL RET 100X100MG</t>
  </si>
  <si>
    <t>75633</t>
  </si>
  <si>
    <t>DICLOFENAC AL RETARD</t>
  </si>
  <si>
    <t>Fenofibrát</t>
  </si>
  <si>
    <t>11014</t>
  </si>
  <si>
    <t>LIPANTHYL 267 M</t>
  </si>
  <si>
    <t>POR CPS DUR 90X267MG</t>
  </si>
  <si>
    <t>Mefenoxalon</t>
  </si>
  <si>
    <t>85656</t>
  </si>
  <si>
    <t>DORSIFLEX 200 MG</t>
  </si>
  <si>
    <t>POR TBL NOB 30X200MG</t>
  </si>
  <si>
    <t>Norethisteron a estrogen</t>
  </si>
  <si>
    <t>56202</t>
  </si>
  <si>
    <t>TRISEQUENS</t>
  </si>
  <si>
    <t>Různé jiné kombinace železa</t>
  </si>
  <si>
    <t>119654</t>
  </si>
  <si>
    <t>SORBIFER DURULES</t>
  </si>
  <si>
    <t>POR TBL FLM 100X100MG</t>
  </si>
  <si>
    <t>Chondroitin-sulfát</t>
  </si>
  <si>
    <t>14822</t>
  </si>
  <si>
    <t>CONDROSULF 800</t>
  </si>
  <si>
    <t>POR TBL OBD 90X800MG</t>
  </si>
  <si>
    <t>14098</t>
  </si>
  <si>
    <t>POR CPS MOL 30X0.25RG</t>
  </si>
  <si>
    <t>172044</t>
  </si>
  <si>
    <t>47300</t>
  </si>
  <si>
    <t>DRM CRM 1X30GM 0.1%</t>
  </si>
  <si>
    <t>Nimesulid</t>
  </si>
  <si>
    <t>12893</t>
  </si>
  <si>
    <t>AULIN</t>
  </si>
  <si>
    <t>POR TBL NOB 60X100MG</t>
  </si>
  <si>
    <t>101205</t>
  </si>
  <si>
    <t>176954</t>
  </si>
  <si>
    <t>POR GTT SOL 1X50ML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</si>
  <si>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</si>
  <si>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</si>
  <si>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</si>
  <si>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</si>
  <si>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</si>
  <si>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B01AC04 - Klopidogrel</t>
  </si>
  <si>
    <t>J01FA10 - Azithromycin</t>
  </si>
  <si>
    <t>N06AB10 - Escitalopram</t>
  </si>
  <si>
    <t>C07AB07 - Bisoprolol</t>
  </si>
  <si>
    <t>C07AB02 - Metoprolol</t>
  </si>
  <si>
    <t>M04AA01 - Alopurinol</t>
  </si>
  <si>
    <t>C10AB05 - Fenofibrát</t>
  </si>
  <si>
    <t>N05CD08 - Midazolam</t>
  </si>
  <si>
    <t>G04CA02 - Tamsulosin</t>
  </si>
  <si>
    <t>M01AX17 - Nimesulid</t>
  </si>
  <si>
    <t>C07AB05 - Betaxolol</t>
  </si>
  <si>
    <t>C10AA05 - Atorvastatin</t>
  </si>
  <si>
    <t>C07AG02 - Karvedilol</t>
  </si>
  <si>
    <t>N06AB04 - Citalopram</t>
  </si>
  <si>
    <t>J01DC02 - Cefuroxim</t>
  </si>
  <si>
    <t>C09AA05 - Ramipril</t>
  </si>
  <si>
    <t>R06AE07 - Cetirizin</t>
  </si>
  <si>
    <t>A02BC03 - Lansoprazol</t>
  </si>
  <si>
    <t>B01AC04</t>
  </si>
  <si>
    <t>C07AB02</t>
  </si>
  <si>
    <t>C07AG02</t>
  </si>
  <si>
    <t>C09AA05</t>
  </si>
  <si>
    <t>C10AA05</t>
  </si>
  <si>
    <t>G04CA02</t>
  </si>
  <si>
    <t>J01FA10</t>
  </si>
  <si>
    <t>N06AB04</t>
  </si>
  <si>
    <t>J01DC02</t>
  </si>
  <si>
    <t>N05CD08</t>
  </si>
  <si>
    <t>C10AB05</t>
  </si>
  <si>
    <t>N06AB10</t>
  </si>
  <si>
    <t>R06AE07</t>
  </si>
  <si>
    <t>R06AE09</t>
  </si>
  <si>
    <t>A02BC03</t>
  </si>
  <si>
    <t>C07AB05</t>
  </si>
  <si>
    <t>C07AB07</t>
  </si>
  <si>
    <t>M04AA01</t>
  </si>
  <si>
    <t>M01AX17</t>
  </si>
  <si>
    <t>Přehled plnění PL - Preskripce léčivých přípravků - orientační přehled</t>
  </si>
  <si>
    <t>ZA090</t>
  </si>
  <si>
    <t>Vata buničitá přířezy 37 x 57 cm 2730152</t>
  </si>
  <si>
    <t>ZA429</t>
  </si>
  <si>
    <t>Obinadlo elastické idealtex   8 cm x 5 m 931061</t>
  </si>
  <si>
    <t>ZA439</t>
  </si>
  <si>
    <t>Obinadlo pruban č.  6 427306</t>
  </si>
  <si>
    <t>ZA443</t>
  </si>
  <si>
    <t>Šátek trojcípý pletený 125 x 85 x 85 cm 20001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</si>
  <si>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</si>
  <si>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</si>
  <si>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</si>
  <si>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</si>
  <si>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</si>
  <si>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</si>
  <si>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</si>
  <si>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</si>
  <si>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ZA763</t>
  </si>
  <si>
    <t>Pohár na moč 250 ml UH 712253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</si>
  <si>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</si>
  <si>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</si>
  <si>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</si>
  <si>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</si>
  <si>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</si>
  <si>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</si>
  <si>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</si>
  <si>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</si>
  <si>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</si>
  <si>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</si>
  <si>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</si>
  <si>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</si>
  <si>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</si>
  <si>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</si>
  <si>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</si>
  <si>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</si>
  <si>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</si>
  <si>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ZK798</t>
  </si>
  <si>
    <t xml:space="preserve">Zátka combi modrá 4495152 </t>
  </si>
  <si>
    <t>ZL688</t>
  </si>
  <si>
    <t>Proužky Accu-Check Inform IIStrip 50 EU1 á 50 ks 05942861</t>
  </si>
  <si>
    <t>ZJ672</t>
  </si>
  <si>
    <t>Pohár na moč 250 ml UH GAMA204809</t>
  </si>
  <si>
    <t>ZA360</t>
  </si>
  <si>
    <t>Jehla sterican 0,5 x 25 mm oranžová 9186158</t>
  </si>
  <si>
    <t>ZB768</t>
  </si>
  <si>
    <t>Jehla vakuová 216/38 mm zelená 450076</t>
  </si>
  <si>
    <t>ZE668</t>
  </si>
  <si>
    <t>Rukavice latex bez p.zdrsněné L 9421625</t>
  </si>
  <si>
    <t>ZL948</t>
  </si>
  <si>
    <t>Rukavice nitril promedica bez p. M bílé 6N á 100 ks 9399W3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</si>
  <si>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</si>
  <si>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</si>
  <si>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</si>
  <si>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</si>
  <si>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</si>
  <si>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</si>
  <si>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ZB084</t>
  </si>
  <si>
    <t>Náplast transpore 2,50 cm x 9,14 m 1527-1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</si>
  <si>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</si>
  <si>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</si>
  <si>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</si>
  <si>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</si>
  <si>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</si>
  <si>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</si>
  <si>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</si>
  <si>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</si>
  <si>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</si>
  <si>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</si>
  <si>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</si>
  <si>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</si>
  <si>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</si>
  <si>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</si>
  <si>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ZA965</t>
  </si>
  <si>
    <t>Stříkačka inzulínová omnican 1 ml 100j bal. á 100 ks 9151141S</t>
  </si>
  <si>
    <t>ZB844</t>
  </si>
  <si>
    <t>Esmarch 60 x 1250 KVS 06125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</si>
  <si>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</si>
  <si>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</si>
  <si>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</si>
  <si>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</si>
  <si>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</si>
  <si>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</si>
  <si>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ZD211</t>
  </si>
  <si>
    <t>Kohout trojcestný modrý á 50 ks, RO 301- pouze pro KNM</t>
  </si>
  <si>
    <t>ZD808</t>
  </si>
  <si>
    <t>Kanyla vasofix 22G modrá safety 4269098S-01</t>
  </si>
  <si>
    <t>ZD945</t>
  </si>
  <si>
    <t>Filtr bakteriální a virový 1544</t>
  </si>
  <si>
    <t>ZC799</t>
  </si>
  <si>
    <t>Filtr hygienický jednorázový DRN3693</t>
  </si>
  <si>
    <t>ZC800</t>
  </si>
  <si>
    <t>Náústek jednor.s nos.klipem,á 20 ks, DRN3694</t>
  </si>
  <si>
    <t>ZA832</t>
  </si>
  <si>
    <t>Jehla injekční 0,9 x   40 mm žlutá 4657519</t>
  </si>
  <si>
    <t>ZA835</t>
  </si>
  <si>
    <t>Jehla injekční 0,6 x   25 mm modrá 4657667</t>
  </si>
  <si>
    <t>ZL949</t>
  </si>
  <si>
    <t>Rukavice nitril promedica bez p. L bílé 6N á 100 ks 9399W4</t>
  </si>
  <si>
    <t>ZM051</t>
  </si>
  <si>
    <t>Rukavice nitril promedica bez p. S bílé 6N á 100 ks 9399W2</t>
  </si>
  <si>
    <t>ZM294</t>
  </si>
  <si>
    <t>Rukavice nitril sempercare bez p. XL bal. á 180 ks 30 818</t>
  </si>
  <si>
    <t>ZA338</t>
  </si>
  <si>
    <t>Obinadlo hydrofilní   6 cm x   5 m 13005</t>
  </si>
  <si>
    <t>ZA339</t>
  </si>
  <si>
    <t>Obinadlo hydrofilní   8 cm x   5 m 13006</t>
  </si>
  <si>
    <t>ZA790</t>
  </si>
  <si>
    <t>Stříkačka injekční 2-dílná 5 ml L Inject Solo4606051V</t>
  </si>
  <si>
    <t>ZF778</t>
  </si>
  <si>
    <t>Válec odměrný vysoký sklo 500 ml 632432151343</t>
  </si>
  <si>
    <t>ZC054</t>
  </si>
  <si>
    <t>Válec odměrný vysoký sklo 100 ml 713880</t>
  </si>
  <si>
    <t>ZF195</t>
  </si>
  <si>
    <t>Válec odměrný vysoký sklo 250 ml KAVA 632432111238</t>
  </si>
  <si>
    <t>ZA836</t>
  </si>
  <si>
    <t>Jehla injekční 0,9 x   70 mm žlutá</t>
  </si>
  <si>
    <t>ZB556</t>
  </si>
  <si>
    <t>Jehla injekční 1,2 x   40 mm růžová 4665120</t>
  </si>
  <si>
    <t>804536</t>
  </si>
  <si>
    <t xml:space="preserve">-Diagnostikum připr. </t>
  </si>
  <si>
    <t>DG145</t>
  </si>
  <si>
    <t>kyselina CHLOROVOD.35% P.A.</t>
  </si>
  <si>
    <t>DC342</t>
  </si>
  <si>
    <t>aceton p.a.</t>
  </si>
  <si>
    <t>ZA737</t>
  </si>
  <si>
    <t>Filtr mini spike modrý 4550234</t>
  </si>
  <si>
    <t>ZA738</t>
  </si>
  <si>
    <t>Filtr mini spike zelený 4550242</t>
  </si>
  <si>
    <t>ZB289</t>
  </si>
  <si>
    <t>Válec tlak. stříkačky Medrad SDS-CTP-QFT 1H07169</t>
  </si>
  <si>
    <t>ZB600</t>
  </si>
  <si>
    <t>Kit denní DDK-LU pro systém LU</t>
  </si>
  <si>
    <t>ZB615</t>
  </si>
  <si>
    <t>Stříkačka injekční 3-dílná 3 ml LL Omnifix Solo bal. á 100 ks 4617022V</t>
  </si>
  <si>
    <t>ZB893</t>
  </si>
  <si>
    <t>Stříkačka inzulinová omnican 0,5 ml 100j s jehlou 30 G 9151125S</t>
  </si>
  <si>
    <t>ZC863</t>
  </si>
  <si>
    <t>Hadička spojovací HS 1,8 x 1800LL 606304</t>
  </si>
  <si>
    <t>ZC906</t>
  </si>
  <si>
    <t>Škrtidlo se sponou pro dospělé 25 x 500 mm KVS25500</t>
  </si>
  <si>
    <t>ZD801</t>
  </si>
  <si>
    <t>Fonendoskop jednostranný červený P00176</t>
  </si>
  <si>
    <t>ZD809</t>
  </si>
  <si>
    <t>Kanyla vasofix 20G růžová safety 4269110S-01</t>
  </si>
  <si>
    <t>ZJ222</t>
  </si>
  <si>
    <t>Stříkačka injekční ke kitu DDK-A/SYR, bal.á 15 ks, AF-D002</t>
  </si>
  <si>
    <t>ZJ102</t>
  </si>
  <si>
    <t>Vzduchovod nosní 9,0 bal. á 10 ks 321090</t>
  </si>
  <si>
    <t>ZL718</t>
  </si>
  <si>
    <t>Kanyla introcan safety 3 růžová 20G bal. á 50 ks 4251130-01</t>
  </si>
  <si>
    <t>ZB587</t>
  </si>
  <si>
    <t>Vzduchovod nosní PVC 8,0/10 579210</t>
  </si>
  <si>
    <t>ZL689</t>
  </si>
  <si>
    <t>Roztok Accu-Check Performa Int´l Controls 1+2 level 04861736</t>
  </si>
  <si>
    <t>ZB316</t>
  </si>
  <si>
    <t>Vzduchovod nosní 8.0 mm bal. á 10 ks 100/210/080</t>
  </si>
  <si>
    <t>ZB599</t>
  </si>
  <si>
    <t>Kit denní DDK-A pro dávávkovač DDK-A</t>
  </si>
  <si>
    <t>ZL072</t>
  </si>
  <si>
    <t>Rukavice operační gammex bez pudru PF EnLite vel. 7,0 353384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</si>
  <si>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</si>
  <si>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</si>
  <si>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</si>
  <si>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</si>
  <si>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</si>
  <si>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</si>
  <si>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</si>
  <si>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</si>
  <si>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</si>
  <si>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</si>
  <si>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</si>
  <si>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</si>
  <si>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</si>
  <si>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</si>
  <si>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407 - Pracoviště nukleární medicíny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</si>
  <si>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</si>
  <si>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</si>
  <si>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</si>
  <si>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</si>
  <si>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</si>
  <si>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</si>
  <si>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</si>
  <si>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</si>
  <si>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</si>
  <si>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</si>
  <si>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</si>
  <si>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</si>
  <si>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</si>
  <si>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</si>
  <si>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</si>
  <si>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0056340</t>
  </si>
  <si>
    <t>2</t>
  </si>
  <si>
    <t>0002013</t>
  </si>
  <si>
    <t>0002015</t>
  </si>
  <si>
    <t>0002018</t>
  </si>
  <si>
    <t>0002023</t>
  </si>
  <si>
    <t>0002025</t>
  </si>
  <si>
    <t>0002027</t>
  </si>
  <si>
    <t>0002028</t>
  </si>
  <si>
    <t>0002034</t>
  </si>
  <si>
    <t>0002035</t>
  </si>
  <si>
    <t>0002039</t>
  </si>
  <si>
    <t>0002049</t>
  </si>
  <si>
    <t>0002060</t>
  </si>
  <si>
    <t>0002061</t>
  </si>
  <si>
    <t>0002062</t>
  </si>
  <si>
    <t>0002066</t>
  </si>
  <si>
    <t>0002067</t>
  </si>
  <si>
    <t>0002072</t>
  </si>
  <si>
    <t>0002073</t>
  </si>
  <si>
    <t>0002077</t>
  </si>
  <si>
    <t>0002087</t>
  </si>
  <si>
    <t>0002089</t>
  </si>
  <si>
    <t>0002092</t>
  </si>
  <si>
    <t>0002095</t>
  </si>
  <si>
    <t>0002100</t>
  </si>
  <si>
    <t>9999999</t>
  </si>
  <si>
    <t>0002101</t>
  </si>
  <si>
    <t>0002099</t>
  </si>
  <si>
    <t>0002090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</si>
  <si>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</si>
  <si>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</si>
  <si>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</si>
  <si>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</si>
  <si>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</si>
  <si>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</si>
  <si>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</si>
  <si>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</si>
  <si>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</si>
  <si>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</si>
  <si>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</si>
  <si>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</si>
  <si>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</si>
  <si>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</si>
  <si>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</si>
  <si>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</si>
  <si>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</si>
  <si>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</si>
  <si>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</si>
  <si>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</si>
  <si>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</si>
  <si>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</si>
  <si>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</si>
  <si>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</si>
  <si>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</si>
  <si>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</si>
  <si>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</si>
  <si>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</si>
  <si>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</si>
  <si>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</si>
  <si>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</si>
  <si>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</si>
  <si>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</si>
  <si>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</si>
  <si>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</si>
  <si>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</si>
  <si>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</si>
  <si>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</si>
  <si>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</si>
  <si>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</si>
  <si>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</si>
  <si>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</si>
  <si>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</si>
  <si>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</si>
  <si>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</si>
  <si>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</si>
  <si>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</si>
  <si>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</si>
  <si>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</si>
  <si>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</si>
  <si>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</si>
  <si>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</si>
  <si>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</si>
  <si>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09543</t>
  </si>
  <si>
    <t>REGULAČNÍ POPLATEK ZA NÁVŠTĚVU -- POPLATEK UHRAZEN</t>
  </si>
  <si>
    <t>47302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</si>
  <si>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</si>
  <si>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</si>
  <si>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</si>
  <si>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</si>
  <si>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</si>
  <si>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</si>
  <si>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</si>
  <si>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</si>
  <si>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</si>
  <si>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</si>
  <si>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</si>
  <si>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</si>
  <si>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</si>
  <si>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</si>
  <si>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</si>
  <si>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</si>
  <si>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</si>
  <si>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</si>
  <si>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</si>
  <si>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</si>
  <si>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</si>
  <si>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</si>
  <si>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</si>
  <si>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</si>
  <si>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</si>
  <si>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</si>
  <si>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</si>
  <si>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</si>
  <si>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</si>
  <si>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</si>
  <si>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</si>
  <si>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</si>
  <si>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</si>
  <si>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</si>
  <si>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</si>
  <si>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</si>
  <si>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</si>
  <si>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</si>
  <si>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</si>
  <si>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</si>
  <si>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</si>
  <si>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</si>
  <si>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</si>
  <si>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</si>
  <si>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</si>
  <si>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</si>
  <si>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</si>
  <si>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</si>
  <si>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</si>
  <si>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</si>
  <si>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</si>
  <si>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</si>
  <si>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</si>
  <si>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</si>
  <si>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</si>
  <si>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</si>
  <si>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</si>
  <si>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</si>
  <si>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</si>
  <si>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</si>
  <si>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</si>
  <si>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</si>
  <si>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</si>
  <si>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</si>
  <si>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</si>
  <si>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</si>
  <si>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</si>
  <si>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</si>
  <si>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0002030</t>
  </si>
  <si>
    <t>05</t>
  </si>
  <si>
    <t>06</t>
  </si>
  <si>
    <t>07</t>
  </si>
  <si>
    <t>08</t>
  </si>
  <si>
    <t>10</t>
  </si>
  <si>
    <t>47181</t>
  </si>
  <si>
    <t>STANOVENÍ ZTRÁT BÍLKOVIN GIT</t>
  </si>
  <si>
    <t>11</t>
  </si>
  <si>
    <t>12</t>
  </si>
  <si>
    <t>13</t>
  </si>
  <si>
    <t>0002021</t>
  </si>
  <si>
    <t>14</t>
  </si>
  <si>
    <t>16</t>
  </si>
  <si>
    <t>17</t>
  </si>
  <si>
    <t>18</t>
  </si>
  <si>
    <t>19</t>
  </si>
  <si>
    <t>20</t>
  </si>
  <si>
    <t>21</t>
  </si>
  <si>
    <t>99999</t>
  </si>
  <si>
    <t>Nespecifikovany vykon</t>
  </si>
  <si>
    <t>4F7</t>
  </si>
  <si>
    <t>0027720</t>
  </si>
  <si>
    <t>0002050</t>
  </si>
  <si>
    <t>0002076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</si>
  <si>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</si>
  <si>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</si>
  <si>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</si>
  <si>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</si>
  <si>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</si>
  <si>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</si>
  <si>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</si>
  <si>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</si>
  <si>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</si>
  <si>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</si>
  <si>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</si>
  <si>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</si>
  <si>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09215</t>
  </si>
  <si>
    <t>INJEKCE I. M., S. C., I. D.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</si>
  <si>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</si>
  <si>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</si>
  <si>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</si>
  <si>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</si>
  <si>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</si>
  <si>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</si>
  <si>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</si>
  <si>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</si>
  <si>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</si>
  <si>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</si>
  <si>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29</t>
  </si>
  <si>
    <t>30</t>
  </si>
  <si>
    <t>31</t>
  </si>
  <si>
    <t>32</t>
  </si>
  <si>
    <t>0002097</t>
  </si>
  <si>
    <t>99Y-IB</t>
  </si>
  <si>
    <t>99991</t>
  </si>
  <si>
    <t>(VZP) KÓD POUZE PRO CENTRA DLE VYHL. 368/2006 - SL</t>
  </si>
  <si>
    <t>47311</t>
  </si>
  <si>
    <t>MALIGNÍ LYMFOMY - TERAPIE RADIONUKLIDY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</si>
  <si>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</si>
  <si>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</si>
  <si>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</si>
  <si>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</si>
  <si>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</si>
  <si>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</si>
  <si>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06381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</si>
  <si>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</si>
  <si>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</si>
  <si>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</si>
  <si>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</si>
  <si>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</si>
  <si>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</si>
  <si>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</si>
  <si>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</si>
  <si>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</si>
  <si>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</si>
  <si>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</si>
  <si>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</si>
  <si>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</si>
  <si>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</si>
  <si>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</si>
  <si>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</si>
  <si>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</si>
  <si>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</si>
  <si>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</si>
  <si>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</si>
  <si>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</si>
  <si>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</si>
  <si>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</si>
  <si>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</si>
  <si>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</si>
  <si>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</si>
  <si>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</si>
  <si>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</si>
  <si>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</si>
  <si>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</si>
  <si>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</si>
  <si>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</si>
  <si>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</si>
  <si>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</si>
  <si>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</si>
  <si>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</si>
  <si>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</si>
  <si>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</si>
  <si>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</si>
  <si>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</si>
  <si>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</si>
  <si>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</si>
  <si>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</si>
  <si>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</si>
  <si>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</si>
  <si>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</si>
  <si>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</si>
  <si>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</si>
  <si>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</si>
  <si>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</si>
  <si>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</si>
  <si>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</si>
  <si>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</si>
  <si>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81731</t>
  </si>
  <si>
    <t>STANOVENÍ NATRIURETICKÝCH PEPTIDŮ V SÉRU A V PLAZM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</si>
  <si>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</si>
  <si>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</si>
  <si>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</si>
  <si>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</si>
  <si>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</si>
  <si>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</si>
  <si>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</si>
  <si>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</si>
  <si>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</si>
  <si>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</si>
  <si>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</si>
  <si>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</si>
  <si>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</si>
  <si>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</si>
  <si>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</si>
  <si>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</si>
  <si>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</si>
  <si>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</si>
  <si>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</si>
  <si>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</si>
  <si>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</si>
  <si>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</si>
  <si>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</si>
  <si>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</si>
  <si>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</si>
  <si>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</si>
  <si>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81113</t>
  </si>
  <si>
    <t>A S T  STATIM</t>
  </si>
  <si>
    <t>81383</t>
  </si>
  <si>
    <t>LAKTÁTDEHYDROGENÁZA (L D)</t>
  </si>
  <si>
    <t>81169</t>
  </si>
  <si>
    <t>KREATININ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</si>
  <si>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</si>
  <si>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</si>
  <si>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</si>
  <si>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</si>
  <si>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</si>
  <si>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</si>
  <si>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</si>
  <si>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</si>
  <si>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</si>
  <si>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</si>
  <si>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</si>
  <si>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</si>
  <si>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</si>
  <si>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</si>
  <si>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</si>
  <si>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</si>
  <si>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</si>
  <si>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</si>
  <si>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</si>
  <si>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</si>
  <si>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</si>
  <si>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</si>
  <si>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</si>
  <si>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</si>
  <si>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</si>
  <si>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</si>
  <si>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34</t>
  </si>
  <si>
    <t>809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</si>
  <si>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</si>
  <si>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</si>
  <si>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</si>
  <si>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</si>
  <si>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</si>
  <si>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</si>
  <si>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</si>
  <si>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</si>
  <si>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</si>
  <si>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</si>
  <si>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</si>
  <si>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</si>
  <si>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</si>
  <si>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</si>
  <si>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37</t>
  </si>
  <si>
    <t>807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</si>
  <si>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</si>
  <si>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</si>
  <si>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</si>
  <si>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</si>
  <si>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</si>
  <si>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</si>
  <si>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</si>
  <si>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</si>
  <si>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</si>
  <si>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</si>
  <si>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82057</t>
  </si>
  <si>
    <t>IDENTIFIKACE KMENE ORIENTAČNÍ JEDNODUCHÝM TESTEM</t>
  </si>
  <si>
    <t>82025</t>
  </si>
  <si>
    <t>KULTIVAČNÍ VYŠETŘENÍ NA GO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</si>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</sst>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5" fillId="0" borderId="140" xfId="0" applyNumberFormat="1" applyFont="1" applyBorder="1"/>
    <xf numFmtId="9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0.93662697833392206</c:v>
                </c:pt>
                <c:pt idx="1">
                  <c:v>0.86421173805291873</c:v>
                </c:pt>
                <c:pt idx="2">
                  <c:v>0.91831279685928735</c:v>
                </c:pt>
                <c:pt idx="3">
                  <c:v>0.95962682975581182</c:v>
                </c:pt>
                <c:pt idx="4">
                  <c:v>0.973838874707182</c:v>
                </c:pt>
                <c:pt idx="5">
                  <c:v>0.98680475529751233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24160"/>
        <c:axId val="1035814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0.89030395346062052</c:v>
                </c:pt>
                <c:pt idx="1">
                  <c:v>0.89030395346062052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15552"/>
        <c:axId val="1040211328"/>
      </c:scatterChart>
      <c:catAx>
        <c:axId val="103292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8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81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924160"/>
        <c:crosses val="autoZero"/>
        <c:crossBetween val="between"/>
      </c:valAx>
      <c:valAx>
        <c:axId val="1035815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0211328"/>
        <c:crosses val="max"/>
        <c:crossBetween val="midCat"/>
      </c:valAx>
      <c:valAx>
        <c:axId val="1040211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5815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0.9627156371730663</c:v>
                </c:pt>
                <c:pt idx="1">
                  <c:v>1.1448384142352479</c:v>
                </c:pt>
                <c:pt idx="2">
                  <c:v>1.0913756030572974</c:v>
                </c:pt>
                <c:pt idx="3">
                  <c:v>0.98679320793550973</c:v>
                </c:pt>
                <c:pt idx="4">
                  <c:v>0.99344726199913702</c:v>
                </c:pt>
                <c:pt idx="5">
                  <c:v>0.96008939270302662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18176"/>
        <c:axId val="108829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625856"/>
        <c:axId val="1126499840"/>
      </c:scatterChart>
      <c:catAx>
        <c:axId val="10812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829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29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1218176"/>
        <c:crosses val="autoZero"/>
        <c:crossBetween val="between"/>
      </c:valAx>
      <c:valAx>
        <c:axId val="112562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499840"/>
        <c:crosses val="max"/>
        <c:crossBetween val="midCat"/>
      </c:valAx>
      <c:valAx>
        <c:axId val="1126499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2562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333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335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874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321</v>
      </c>
      <c r="C15" s="51" t="s">
        <v>331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1327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1328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1367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1539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1545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1679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1772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1790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1944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333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41647.003650692015</v>
      </c>
      <c r="D4" s="287">
        <f ca="1">IF(ISERROR(VLOOKUP("Náklady celkem",INDIRECT("HI!$A:$G"),5,0)),0,VLOOKUP("Náklady celkem",INDIRECT("HI!$A:$G"),5,0))</f>
        <v>37500.386780000037</v>
      </c>
      <c r="E4" s="288">
        <f ca="1">IF(C4=0,0,D4/C4)</f>
        <v>0.90043420877355063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20806.194359672947</v>
      </c>
      <c r="D7" s="295">
        <f>IF(ISERROR(HI!E5),"",HI!E5)</f>
        <v>18378.127350000013</v>
      </c>
      <c r="E7" s="292">
        <f t="shared" ref="E7:E15" si="0">IF(C7=0,0,D7/C7)</f>
        <v>0.88330076285459147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0.99993486476035942</v>
      </c>
      <c r="E8" s="292">
        <f t="shared" si="0"/>
        <v>1.1110387386226215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331</v>
      </c>
      <c r="C9" s="464">
        <v>0.3</v>
      </c>
      <c r="D9" s="464">
        <f>IF('LŽ Statim'!G3="",0,'LŽ Statim'!G3)</f>
        <v>0.23870967741935484</v>
      </c>
      <c r="E9" s="292">
        <f>IF(C9=0,0,D9/C9)</f>
        <v>0.79569892473118287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0.29450389791642084</v>
      </c>
      <c r="E11" s="292">
        <f t="shared" si="0"/>
        <v>0.4908398298607014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0.93769345771592494</v>
      </c>
      <c r="E12" s="292">
        <f t="shared" si="0"/>
        <v>1.1721168221449061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757.23260804805909</v>
      </c>
      <c r="D15" s="295">
        <f>IF(ISERROR(HI!E6),"",HI!E6)</f>
        <v>741.77233000000001</v>
      </c>
      <c r="E15" s="292">
        <f t="shared" si="0"/>
        <v>0.97958318502961528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11508.056935663606</v>
      </c>
      <c r="D16" s="291">
        <f ca="1">IF(ISERROR(VLOOKUP("Osobní náklady (Kč) *",INDIRECT("HI!$A:$G"),5,0)),0,VLOOKUP("Osobní náklady (Kč) *",INDIRECT("HI!$A:$G"),5,0))</f>
        <v>11058.38525000001</v>
      </c>
      <c r="E16" s="292">
        <f ca="1">IF(C16=0,0,D16/C16)</f>
        <v>0.96092549001299621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37078.491999999998</v>
      </c>
      <c r="D18" s="311">
        <f ca="1">IF(ISERROR(VLOOKUP("Výnosy celkem",INDIRECT("HI!$A:$G"),5,0)),0,VLOOKUP("Výnosy celkem",INDIRECT("HI!$A:$G"),5,0))</f>
        <v>37005.56</v>
      </c>
      <c r="E18" s="312">
        <f t="shared" ref="E18:E28" ca="1" si="1">IF(C18=0,0,D18/C18)</f>
        <v>0.99803303758955464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32097.621999999999</v>
      </c>
      <c r="D19" s="291">
        <f ca="1">IF(ISERROR(VLOOKUP("Ambulance *",INDIRECT("HI!$A:$G"),5,0)),0,VLOOKUP("Ambulance *",INDIRECT("HI!$A:$G"),5,0))</f>
        <v>32987.599999999999</v>
      </c>
      <c r="E19" s="292">
        <f t="shared" ca="1" si="1"/>
        <v>1.0277272254000622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1.0277272254000624</v>
      </c>
      <c r="E20" s="292">
        <f t="shared" si="1"/>
        <v>1.0277272254000624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0.77387510193967346</v>
      </c>
      <c r="E21" s="292">
        <f t="shared" si="1"/>
        <v>0.91044129639961591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4980.87</v>
      </c>
      <c r="D22" s="291">
        <f ca="1">IF(ISERROR(VLOOKUP("Hospitalizace *",INDIRECT("HI!$A:$G"),5,0)),0,VLOOKUP("Hospitalizace *",INDIRECT("HI!$A:$G"),5,0))</f>
        <v>4017.9599999999996</v>
      </c>
      <c r="E22" s="292">
        <f ca="1">IF(C22=0,0,D22/C22)</f>
        <v>0.80667835137235055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0.80667835137235055</v>
      </c>
      <c r="E23" s="292">
        <f t="shared" si="1"/>
        <v>0.80667835137235055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0.80667835137235055</v>
      </c>
      <c r="E24" s="292">
        <f t="shared" si="1"/>
        <v>0.80667835137235055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0.90521327014218012</v>
      </c>
      <c r="E26" s="292">
        <f t="shared" si="1"/>
        <v>0.95285607383387383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0.96008939270302662</v>
      </c>
      <c r="E27" s="292">
        <f t="shared" si="1"/>
        <v>0.96008939270302662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0.56335670274470107</v>
      </c>
      <c r="D28" s="297">
        <f>IF(ISERROR(VLOOKUP("Celkem:",'ZV Vyžád.'!$A:$M,7,0)),"",VLOOKUP("Celkem:",'ZV Vyžád.'!$A:$M,7,0))</f>
        <v>1.0583951955680253</v>
      </c>
      <c r="E28" s="292">
        <f t="shared" si="1"/>
        <v>1.8787301019256055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333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22483.287169999996</v>
      </c>
      <c r="C5" s="33">
        <v>20862.86809</v>
      </c>
      <c r="D5" s="12"/>
      <c r="E5" s="230">
        <v>18378.127350000013</v>
      </c>
      <c r="F5" s="32">
        <v>20806.194359672947</v>
      </c>
      <c r="G5" s="229">
        <f>E5-F5</f>
        <v>-2428.0670096729336</v>
      </c>
      <c r="H5" s="235">
        <f>IF(F5&lt;0.00000001,"",E5/F5)</f>
        <v>0.88330076285459147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617.66450999999995</v>
      </c>
      <c r="C6" s="35">
        <v>753.58704</v>
      </c>
      <c r="D6" s="12"/>
      <c r="E6" s="231">
        <v>741.77233000000001</v>
      </c>
      <c r="F6" s="34">
        <v>757.23260804805909</v>
      </c>
      <c r="G6" s="232">
        <f>E6-F6</f>
        <v>-15.460278048059081</v>
      </c>
      <c r="H6" s="236">
        <f>IF(F6&lt;0.00000001,"",E6/F6)</f>
        <v>0.97958318502961528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11655.937910000001</v>
      </c>
      <c r="C7" s="35">
        <v>10908.957239999998</v>
      </c>
      <c r="D7" s="12"/>
      <c r="E7" s="231">
        <v>11058.38525000001</v>
      </c>
      <c r="F7" s="34">
        <v>11508.056935663606</v>
      </c>
      <c r="G7" s="232">
        <f>E7-F7</f>
        <v>-449.67168566359578</v>
      </c>
      <c r="H7" s="236">
        <f>IF(F7&lt;0.00000001,"",E7/F7)</f>
        <v>0.96092549001299621</v>
      </c>
    </row>
    <row r="8" spans="1:8" ht="14.4" customHeight="1" thickBot="1" x14ac:dyDescent="0.35">
      <c r="A8" s="1" t="s">
        <v>97</v>
      </c>
      <c r="B8" s="15">
        <v>11657.801410000002</v>
      </c>
      <c r="C8" s="37">
        <v>9673.4231299999974</v>
      </c>
      <c r="D8" s="12"/>
      <c r="E8" s="233">
        <v>7322.1018500000137</v>
      </c>
      <c r="F8" s="36">
        <v>8575.519747307404</v>
      </c>
      <c r="G8" s="234">
        <f>E8-F8</f>
        <v>-1253.4178973073904</v>
      </c>
      <c r="H8" s="237">
        <f>IF(F8&lt;0.00000001,"",E8/F8)</f>
        <v>0.85383767582122982</v>
      </c>
    </row>
    <row r="9" spans="1:8" ht="14.4" customHeight="1" thickBot="1" x14ac:dyDescent="0.35">
      <c r="A9" s="2" t="s">
        <v>98</v>
      </c>
      <c r="B9" s="3">
        <v>46414.690999999992</v>
      </c>
      <c r="C9" s="39">
        <v>42198.835499999994</v>
      </c>
      <c r="D9" s="12"/>
      <c r="E9" s="3">
        <v>37500.386780000037</v>
      </c>
      <c r="F9" s="38">
        <v>41647.003650692015</v>
      </c>
      <c r="G9" s="38">
        <f>E9-F9</f>
        <v>-4146.616870691978</v>
      </c>
      <c r="H9" s="238">
        <f>IF(F9&lt;0.00000001,"",E9/F9)</f>
        <v>0.90043420877355063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32097.621999999999</v>
      </c>
      <c r="C11" s="33">
        <f>IF(ISERROR(VLOOKUP("Celkem:",'ZV Vykáz.-A'!A:F,4,0)),0,VLOOKUP("Celkem:",'ZV Vykáz.-A'!A:F,4,0)/1000)</f>
        <v>31687.325000000001</v>
      </c>
      <c r="D11" s="12"/>
      <c r="E11" s="230">
        <f>IF(ISERROR(VLOOKUP("Celkem:",'ZV Vykáz.-A'!A:F,6,0)),0,VLOOKUP("Celkem:",'ZV Vykáz.-A'!A:F,6,0)/1000)</f>
        <v>32987.599999999999</v>
      </c>
      <c r="F11" s="32">
        <f>B11</f>
        <v>32097.621999999999</v>
      </c>
      <c r="G11" s="229">
        <f>E11-F11</f>
        <v>889.97799999999916</v>
      </c>
      <c r="H11" s="235">
        <f>IF(F11&lt;0.00000001,"",E11/F11)</f>
        <v>1.0277272254000622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4980.87</v>
      </c>
      <c r="C12" s="37">
        <f>IF(ISERROR(VLOOKUP("Celkem",CaseMix!A:D,3,0)),0,VLOOKUP("Celkem",CaseMix!A:D,3,0)*30)</f>
        <v>4026.06</v>
      </c>
      <c r="D12" s="12"/>
      <c r="E12" s="233">
        <f>IF(ISERROR(VLOOKUP("Celkem",CaseMix!A:D,4,0)),0,VLOOKUP("Celkem",CaseMix!A:D,4,0)*30)</f>
        <v>4017.9599999999996</v>
      </c>
      <c r="F12" s="36">
        <f>B12</f>
        <v>4980.87</v>
      </c>
      <c r="G12" s="234">
        <f>E12-F12</f>
        <v>-962.91000000000031</v>
      </c>
      <c r="H12" s="237">
        <f>IF(F12&lt;0.00000001,"",E12/F12)</f>
        <v>0.80667835137235055</v>
      </c>
    </row>
    <row r="13" spans="1:8" ht="14.4" customHeight="1" thickBot="1" x14ac:dyDescent="0.35">
      <c r="A13" s="4" t="s">
        <v>101</v>
      </c>
      <c r="B13" s="9">
        <f>SUM(B11:B12)</f>
        <v>37078.491999999998</v>
      </c>
      <c r="C13" s="41">
        <f>SUM(C11:C12)</f>
        <v>35713.385000000002</v>
      </c>
      <c r="D13" s="12"/>
      <c r="E13" s="9">
        <f>SUM(E11:E12)</f>
        <v>37005.56</v>
      </c>
      <c r="F13" s="40">
        <f>SUM(F11:F12)</f>
        <v>37078.491999999998</v>
      </c>
      <c r="G13" s="40">
        <f>E13-F13</f>
        <v>-72.932000000000698</v>
      </c>
      <c r="H13" s="239">
        <f>IF(F13&lt;0.00000001,"",E13/F13)</f>
        <v>0.99803303758955464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0.79885250124793472</v>
      </c>
      <c r="C15" s="43">
        <f>IF(C9=0,"",C13/C9)</f>
        <v>0.84631209787767736</v>
      </c>
      <c r="D15" s="12"/>
      <c r="E15" s="10">
        <f>IF(E9=0,"",E13/E9)</f>
        <v>0.98680475529751221</v>
      </c>
      <c r="F15" s="42">
        <f>IF(F9=0,"",F13/F9)</f>
        <v>0.89030395346062052</v>
      </c>
      <c r="G15" s="42">
        <f>IF(ISERROR(F15-E15),"",E15-F15)</f>
        <v>9.6500801836891692E-2</v>
      </c>
      <c r="H15" s="240">
        <f>IF(ISERROR(F15-E15),"",IF(F15&lt;0.00000001,"",E15/F15))</f>
        <v>1.1083908495090828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271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270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332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0.93662697833392206</v>
      </c>
      <c r="C4" s="331">
        <f t="shared" ref="C4:M4" si="0">(C10+C8)/C6</f>
        <v>0.86421173805291873</v>
      </c>
      <c r="D4" s="331">
        <f t="shared" si="0"/>
        <v>0.91831279685928735</v>
      </c>
      <c r="E4" s="331">
        <f t="shared" si="0"/>
        <v>0.95962682975581182</v>
      </c>
      <c r="F4" s="331">
        <f t="shared" si="0"/>
        <v>0.973838874707182</v>
      </c>
      <c r="G4" s="331">
        <f t="shared" si="0"/>
        <v>0.98680475529751233</v>
      </c>
      <c r="H4" s="331">
        <f t="shared" si="0"/>
        <v>0.8796602604001188</v>
      </c>
      <c r="I4" s="331">
        <f t="shared" si="0"/>
        <v>0.8796602604001188</v>
      </c>
      <c r="J4" s="331">
        <f t="shared" si="0"/>
        <v>0.8796602604001188</v>
      </c>
      <c r="K4" s="331">
        <f t="shared" si="0"/>
        <v>0.8796602604001188</v>
      </c>
      <c r="L4" s="331">
        <f t="shared" si="0"/>
        <v>0.8796602604001188</v>
      </c>
      <c r="M4" s="331">
        <f t="shared" si="0"/>
        <v>0.8796602604001188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6462.0997900000302</v>
      </c>
      <c r="C5" s="331">
        <f>IF(ISERROR(VLOOKUP($A5,'Man Tab'!$A:$Q,COLUMN()+2,0)),0,VLOOKUP($A5,'Man Tab'!$A:$Q,COLUMN()+2,0))</f>
        <v>7070.9552299999996</v>
      </c>
      <c r="D5" s="331">
        <f>IF(ISERROR(VLOOKUP($A5,'Man Tab'!$A:$Q,COLUMN()+2,0)),0,VLOOKUP($A5,'Man Tab'!$A:$Q,COLUMN()+2,0))</f>
        <v>6352.4731599999996</v>
      </c>
      <c r="E5" s="331">
        <f>IF(ISERROR(VLOOKUP($A5,'Man Tab'!$A:$Q,COLUMN()+2,0)),0,VLOOKUP($A5,'Man Tab'!$A:$Q,COLUMN()+2,0))</f>
        <v>6268.0340399999995</v>
      </c>
      <c r="F5" s="331">
        <f>IF(ISERROR(VLOOKUP($A5,'Man Tab'!$A:$Q,COLUMN()+2,0)),0,VLOOKUP($A5,'Man Tab'!$A:$Q,COLUMN()+2,0))</f>
        <v>5664.5966200000003</v>
      </c>
      <c r="G5" s="331">
        <f>IF(ISERROR(VLOOKUP($A5,'Man Tab'!$A:$Q,COLUMN()+2,0)),0,VLOOKUP($A5,'Man Tab'!$A:$Q,COLUMN()+2,0))</f>
        <v>5682.2279399999998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6462.0997900000302</v>
      </c>
      <c r="C6" s="333">
        <f t="shared" ref="C6:M6" si="1">C5+B6</f>
        <v>13533.055020000029</v>
      </c>
      <c r="D6" s="333">
        <f t="shared" si="1"/>
        <v>19885.52818000003</v>
      </c>
      <c r="E6" s="333">
        <f t="shared" si="1"/>
        <v>26153.562220000029</v>
      </c>
      <c r="F6" s="333">
        <f t="shared" si="1"/>
        <v>31818.158840000029</v>
      </c>
      <c r="G6" s="333">
        <f t="shared" si="1"/>
        <v>37500.38678000003</v>
      </c>
      <c r="H6" s="333">
        <f t="shared" si="1"/>
        <v>37500.38678000003</v>
      </c>
      <c r="I6" s="333">
        <f t="shared" si="1"/>
        <v>37500.38678000003</v>
      </c>
      <c r="J6" s="333">
        <f t="shared" si="1"/>
        <v>37500.38678000003</v>
      </c>
      <c r="K6" s="333">
        <f t="shared" si="1"/>
        <v>37500.38678000003</v>
      </c>
      <c r="L6" s="333">
        <f t="shared" si="1"/>
        <v>37500.38678000003</v>
      </c>
      <c r="M6" s="333">
        <f t="shared" si="1"/>
        <v>37500.38678000003</v>
      </c>
    </row>
    <row r="7" spans="1:13" ht="14.4" customHeight="1" x14ac:dyDescent="0.3">
      <c r="A7" s="332" t="s">
        <v>127</v>
      </c>
      <c r="B7" s="332">
        <v>17.207999999999998</v>
      </c>
      <c r="C7" s="332">
        <v>29.100999999999999</v>
      </c>
      <c r="D7" s="332">
        <v>52.55</v>
      </c>
      <c r="E7" s="332">
        <v>84.846999999999994</v>
      </c>
      <c r="F7" s="332">
        <v>96.617999999999995</v>
      </c>
      <c r="G7" s="332">
        <v>133.93199999999999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516.24</v>
      </c>
      <c r="C8" s="333">
        <f t="shared" ref="C8:M8" si="2">C7*30</f>
        <v>873.03</v>
      </c>
      <c r="D8" s="333">
        <f t="shared" si="2"/>
        <v>1576.5</v>
      </c>
      <c r="E8" s="333">
        <f t="shared" si="2"/>
        <v>2545.41</v>
      </c>
      <c r="F8" s="333">
        <f t="shared" si="2"/>
        <v>2898.54</v>
      </c>
      <c r="G8" s="333">
        <f t="shared" si="2"/>
        <v>4017.9599999999996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5536337</v>
      </c>
      <c r="C9" s="332">
        <v>5286058</v>
      </c>
      <c r="D9" s="332">
        <v>5862240</v>
      </c>
      <c r="E9" s="332">
        <v>5867615</v>
      </c>
      <c r="F9" s="332">
        <v>5534970</v>
      </c>
      <c r="G9" s="332">
        <v>4900380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5536.3370000000004</v>
      </c>
      <c r="C10" s="333">
        <f t="shared" ref="C10:M10" si="3">C9/1000+B10</f>
        <v>10822.395</v>
      </c>
      <c r="D10" s="333">
        <f t="shared" si="3"/>
        <v>16684.635000000002</v>
      </c>
      <c r="E10" s="333">
        <f t="shared" si="3"/>
        <v>22552.25</v>
      </c>
      <c r="F10" s="333">
        <f t="shared" si="3"/>
        <v>28087.22</v>
      </c>
      <c r="G10" s="333">
        <f t="shared" si="3"/>
        <v>32987.599999999999</v>
      </c>
      <c r="H10" s="333">
        <f t="shared" si="3"/>
        <v>32987.599999999999</v>
      </c>
      <c r="I10" s="333">
        <f t="shared" si="3"/>
        <v>32987.599999999999</v>
      </c>
      <c r="J10" s="333">
        <f t="shared" si="3"/>
        <v>32987.599999999999</v>
      </c>
      <c r="K10" s="333">
        <f t="shared" si="3"/>
        <v>32987.599999999999</v>
      </c>
      <c r="L10" s="333">
        <f t="shared" si="3"/>
        <v>32987.599999999999</v>
      </c>
      <c r="M10" s="333">
        <f t="shared" si="3"/>
        <v>32987.599999999999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0.89030395346062052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0.89030395346062052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335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334</v>
      </c>
    </row>
    <row r="7" spans="1:17" ht="14.4" customHeight="1" x14ac:dyDescent="0.3">
      <c r="A7" s="19" t="s">
        <v>35</v>
      </c>
      <c r="B7" s="55">
        <v>41612.388719345901</v>
      </c>
      <c r="C7" s="56">
        <v>3467.6990599454898</v>
      </c>
      <c r="D7" s="56">
        <v>3070.2705500000202</v>
      </c>
      <c r="E7" s="56">
        <v>3356.69544</v>
      </c>
      <c r="F7" s="56">
        <v>2734.9643700000001</v>
      </c>
      <c r="G7" s="56">
        <v>3600.8876700000001</v>
      </c>
      <c r="H7" s="56">
        <v>2767.6987399999998</v>
      </c>
      <c r="I7" s="56">
        <v>2847.61058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18378.127349999999</v>
      </c>
      <c r="Q7" s="189">
        <v>0.88330076285400005</v>
      </c>
    </row>
    <row r="8" spans="1:17" ht="14.4" customHeight="1" x14ac:dyDescent="0.3">
      <c r="A8" s="19" t="s">
        <v>36</v>
      </c>
      <c r="B8" s="55">
        <v>10.999934823765001</v>
      </c>
      <c r="C8" s="56">
        <v>0.91666123531300003</v>
      </c>
      <c r="D8" s="56">
        <v>4.9406564584124654E-324</v>
      </c>
      <c r="E8" s="56">
        <v>4.9406564584124654E-324</v>
      </c>
      <c r="F8" s="56">
        <v>4.9406564584124654E-324</v>
      </c>
      <c r="G8" s="56">
        <v>2.1589999999999998</v>
      </c>
      <c r="H8" s="56">
        <v>2.1589999999999998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4.3179999999999996</v>
      </c>
      <c r="Q8" s="189">
        <v>0.78509556086999999</v>
      </c>
    </row>
    <row r="9" spans="1:17" ht="14.4" customHeight="1" x14ac:dyDescent="0.3">
      <c r="A9" s="19" t="s">
        <v>37</v>
      </c>
      <c r="B9" s="55">
        <v>1514.46521609612</v>
      </c>
      <c r="C9" s="56">
        <v>126.20543467467699</v>
      </c>
      <c r="D9" s="56">
        <v>107.843990000001</v>
      </c>
      <c r="E9" s="56">
        <v>143.76087999999999</v>
      </c>
      <c r="F9" s="56">
        <v>81.913730000000001</v>
      </c>
      <c r="G9" s="56">
        <v>148.72001</v>
      </c>
      <c r="H9" s="56">
        <v>130.85182</v>
      </c>
      <c r="I9" s="56">
        <v>128.68190000000001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741.77233000000103</v>
      </c>
      <c r="Q9" s="189">
        <v>0.97958318502899999</v>
      </c>
    </row>
    <row r="10" spans="1:17" ht="14.4" customHeight="1" x14ac:dyDescent="0.3">
      <c r="A10" s="19" t="s">
        <v>38</v>
      </c>
      <c r="B10" s="55">
        <v>150.499469217914</v>
      </c>
      <c r="C10" s="56">
        <v>12.541622434825999</v>
      </c>
      <c r="D10" s="56">
        <v>13.412839999999999</v>
      </c>
      <c r="E10" s="56">
        <v>11.26699</v>
      </c>
      <c r="F10" s="56">
        <v>15.06509</v>
      </c>
      <c r="G10" s="56">
        <v>15.62405</v>
      </c>
      <c r="H10" s="56">
        <v>15.27145</v>
      </c>
      <c r="I10" s="56">
        <v>15.69088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86.331299999999999</v>
      </c>
      <c r="Q10" s="189">
        <v>1.147263846824</v>
      </c>
    </row>
    <row r="11" spans="1:17" ht="14.4" customHeight="1" x14ac:dyDescent="0.3">
      <c r="A11" s="19" t="s">
        <v>39</v>
      </c>
      <c r="B11" s="55">
        <v>349.698358712664</v>
      </c>
      <c r="C11" s="56">
        <v>29.141529892722001</v>
      </c>
      <c r="D11" s="56">
        <v>13.206049999999999</v>
      </c>
      <c r="E11" s="56">
        <v>9.4429400000000001</v>
      </c>
      <c r="F11" s="56">
        <v>25.440460000000002</v>
      </c>
      <c r="G11" s="56">
        <v>18.952000000000002</v>
      </c>
      <c r="H11" s="56">
        <v>20.59667</v>
      </c>
      <c r="I11" s="56">
        <v>26.992450000000002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114.63057000000001</v>
      </c>
      <c r="Q11" s="189">
        <v>0.65559684307300004</v>
      </c>
    </row>
    <row r="12" spans="1:17" ht="14.4" customHeight="1" x14ac:dyDescent="0.3">
      <c r="A12" s="19" t="s">
        <v>40</v>
      </c>
      <c r="B12" s="55">
        <v>2395.6063713508202</v>
      </c>
      <c r="C12" s="56">
        <v>199.63386427923501</v>
      </c>
      <c r="D12" s="56">
        <v>9.7009999999999999E-2</v>
      </c>
      <c r="E12" s="56">
        <v>4.9406564584124654E-324</v>
      </c>
      <c r="F12" s="56">
        <v>0.81067</v>
      </c>
      <c r="G12" s="56">
        <v>4.947E-2</v>
      </c>
      <c r="H12" s="56">
        <v>0.79</v>
      </c>
      <c r="I12" s="56">
        <v>0.59084999999999999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2.3380000000000001</v>
      </c>
      <c r="Q12" s="189">
        <v>1.951906647E-3</v>
      </c>
    </row>
    <row r="13" spans="1:17" ht="14.4" customHeight="1" x14ac:dyDescent="0.3">
      <c r="A13" s="19" t="s">
        <v>41</v>
      </c>
      <c r="B13" s="55">
        <v>53.474047090371997</v>
      </c>
      <c r="C13" s="56">
        <v>4.4561705908639997</v>
      </c>
      <c r="D13" s="56">
        <v>5.5596899999999998</v>
      </c>
      <c r="E13" s="56">
        <v>2.1875599999999999</v>
      </c>
      <c r="F13" s="56">
        <v>6.1784800000000004</v>
      </c>
      <c r="G13" s="56">
        <v>3.7004199999999998</v>
      </c>
      <c r="H13" s="56">
        <v>7.0698100000000004</v>
      </c>
      <c r="I13" s="56">
        <v>3.6384699999999999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28.334430000000001</v>
      </c>
      <c r="Q13" s="189">
        <v>1.059745111572</v>
      </c>
    </row>
    <row r="14" spans="1:17" ht="14.4" customHeight="1" x14ac:dyDescent="0.3">
      <c r="A14" s="19" t="s">
        <v>42</v>
      </c>
      <c r="B14" s="55">
        <v>2305.02620726859</v>
      </c>
      <c r="C14" s="56">
        <v>192.08551727238299</v>
      </c>
      <c r="D14" s="56">
        <v>262.828000000001</v>
      </c>
      <c r="E14" s="56">
        <v>220.09800000000001</v>
      </c>
      <c r="F14" s="56">
        <v>196.14699999999999</v>
      </c>
      <c r="G14" s="56">
        <v>164.553</v>
      </c>
      <c r="H14" s="56">
        <v>139.57599999999999</v>
      </c>
      <c r="I14" s="56">
        <v>121.92100000000001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1105.123</v>
      </c>
      <c r="Q14" s="189">
        <v>0.95888107173299997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334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334</v>
      </c>
    </row>
    <row r="17" spans="1:17" ht="14.4" customHeight="1" x14ac:dyDescent="0.3">
      <c r="A17" s="19" t="s">
        <v>45</v>
      </c>
      <c r="B17" s="55">
        <v>991.74947901422695</v>
      </c>
      <c r="C17" s="56">
        <v>82.645789917851999</v>
      </c>
      <c r="D17" s="56">
        <v>0.47069</v>
      </c>
      <c r="E17" s="56">
        <v>160.23263</v>
      </c>
      <c r="F17" s="56">
        <v>5.4035599999999997</v>
      </c>
      <c r="G17" s="56">
        <v>4.9406564584124654E-324</v>
      </c>
      <c r="H17" s="56">
        <v>5.5548200000000003</v>
      </c>
      <c r="I17" s="56">
        <v>28.3963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200.05799999999999</v>
      </c>
      <c r="Q17" s="189">
        <v>0.40344462837200001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3.153</v>
      </c>
      <c r="G18" s="56">
        <v>4.9406564584124654E-324</v>
      </c>
      <c r="H18" s="56">
        <v>0.89400000000000002</v>
      </c>
      <c r="I18" s="56">
        <v>3.1320000000000001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7.1790000000000003</v>
      </c>
      <c r="Q18" s="189" t="s">
        <v>334</v>
      </c>
    </row>
    <row r="19" spans="1:17" ht="14.4" customHeight="1" x14ac:dyDescent="0.3">
      <c r="A19" s="19" t="s">
        <v>47</v>
      </c>
      <c r="B19" s="55">
        <v>3970.0031598988899</v>
      </c>
      <c r="C19" s="56">
        <v>330.83359665824099</v>
      </c>
      <c r="D19" s="56">
        <v>172.25284000000099</v>
      </c>
      <c r="E19" s="56">
        <v>371.84129000000001</v>
      </c>
      <c r="F19" s="56">
        <v>408.47075000000001</v>
      </c>
      <c r="G19" s="56">
        <v>190.64100999999999</v>
      </c>
      <c r="H19" s="56">
        <v>469.77330999999998</v>
      </c>
      <c r="I19" s="56">
        <v>390.53816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2003.5173600000001</v>
      </c>
      <c r="Q19" s="189">
        <v>1.0093278414669999</v>
      </c>
    </row>
    <row r="20" spans="1:17" ht="14.4" customHeight="1" x14ac:dyDescent="0.3">
      <c r="A20" s="19" t="s">
        <v>48</v>
      </c>
      <c r="B20" s="55">
        <v>23016.113871327201</v>
      </c>
      <c r="C20" s="56">
        <v>1918.0094892772699</v>
      </c>
      <c r="D20" s="56">
        <v>1831.2866300000101</v>
      </c>
      <c r="E20" s="56">
        <v>1810.09328</v>
      </c>
      <c r="F20" s="56">
        <v>1841.3370500000001</v>
      </c>
      <c r="G20" s="56">
        <v>1863.4494099999999</v>
      </c>
      <c r="H20" s="56">
        <v>1845.1389999999999</v>
      </c>
      <c r="I20" s="56">
        <v>1867.07988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11058.385249999999</v>
      </c>
      <c r="Q20" s="189">
        <v>0.96092549001200001</v>
      </c>
    </row>
    <row r="21" spans="1:17" ht="14.4" customHeight="1" x14ac:dyDescent="0.3">
      <c r="A21" s="20" t="s">
        <v>49</v>
      </c>
      <c r="B21" s="55">
        <v>6923.9824672376399</v>
      </c>
      <c r="C21" s="56">
        <v>576.99853893647003</v>
      </c>
      <c r="D21" s="56">
        <v>984.48900000000503</v>
      </c>
      <c r="E21" s="56">
        <v>984.48900000000003</v>
      </c>
      <c r="F21" s="56">
        <v>984.48900000000003</v>
      </c>
      <c r="G21" s="56">
        <v>258.22199999999998</v>
      </c>
      <c r="H21" s="56">
        <v>258.22199999999998</v>
      </c>
      <c r="I21" s="56">
        <v>258.221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3728.1320000000001</v>
      </c>
      <c r="Q21" s="189">
        <v>1.0768750549670001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31.3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31.3</v>
      </c>
      <c r="Q22" s="189" t="s">
        <v>334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334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0.382499999998</v>
      </c>
      <c r="E24" s="56">
        <v>0.84721999999999997</v>
      </c>
      <c r="F24" s="56">
        <v>17.800000000000999</v>
      </c>
      <c r="G24" s="56">
        <v>1.0760000000000001</v>
      </c>
      <c r="H24" s="56">
        <v>0.99999999999900002</v>
      </c>
      <c r="I24" s="56">
        <v>-10.265529999998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10.840190000001</v>
      </c>
      <c r="Q24" s="189"/>
    </row>
    <row r="25" spans="1:17" ht="14.4" customHeight="1" x14ac:dyDescent="0.3">
      <c r="A25" s="21" t="s">
        <v>53</v>
      </c>
      <c r="B25" s="58">
        <v>83294.007301384103</v>
      </c>
      <c r="C25" s="59">
        <v>6941.1672751153401</v>
      </c>
      <c r="D25" s="59">
        <v>6462.0997900000302</v>
      </c>
      <c r="E25" s="59">
        <v>7070.9552299999996</v>
      </c>
      <c r="F25" s="59">
        <v>6352.4731599999996</v>
      </c>
      <c r="G25" s="59">
        <v>6268.0340399999995</v>
      </c>
      <c r="H25" s="59">
        <v>5664.5966200000003</v>
      </c>
      <c r="I25" s="59">
        <v>5682.2279399999998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37500.386780000001</v>
      </c>
      <c r="Q25" s="190">
        <v>0.90043420877299996</v>
      </c>
    </row>
    <row r="26" spans="1:17" ht="14.4" customHeight="1" x14ac:dyDescent="0.3">
      <c r="A26" s="19" t="s">
        <v>54</v>
      </c>
      <c r="B26" s="55">
        <v>5932.00680464984</v>
      </c>
      <c r="C26" s="56">
        <v>494.33390038748701</v>
      </c>
      <c r="D26" s="56">
        <v>428.61149</v>
      </c>
      <c r="E26" s="56">
        <v>380.26181000000003</v>
      </c>
      <c r="F26" s="56">
        <v>430.52564999999998</v>
      </c>
      <c r="G26" s="56">
        <v>454.63333</v>
      </c>
      <c r="H26" s="56">
        <v>450.08927</v>
      </c>
      <c r="I26" s="56">
        <v>408.46963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2552.5911799999999</v>
      </c>
      <c r="Q26" s="189">
        <v>0.86061640320400001</v>
      </c>
    </row>
    <row r="27" spans="1:17" ht="14.4" customHeight="1" x14ac:dyDescent="0.3">
      <c r="A27" s="22" t="s">
        <v>55</v>
      </c>
      <c r="B27" s="58">
        <v>89226.014106033894</v>
      </c>
      <c r="C27" s="59">
        <v>7435.5011755028299</v>
      </c>
      <c r="D27" s="59">
        <v>6890.7112800000295</v>
      </c>
      <c r="E27" s="59">
        <v>7451.2170400000005</v>
      </c>
      <c r="F27" s="59">
        <v>6782.99881</v>
      </c>
      <c r="G27" s="59">
        <v>6722.6673700000001</v>
      </c>
      <c r="H27" s="59">
        <v>6114.6858899999997</v>
      </c>
      <c r="I27" s="59">
        <v>6090.6975700000003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40052.977959999997</v>
      </c>
      <c r="Q27" s="190">
        <v>0.89778700441299997</v>
      </c>
    </row>
    <row r="28" spans="1:17" ht="14.4" customHeight="1" x14ac:dyDescent="0.3">
      <c r="A28" s="20" t="s">
        <v>56</v>
      </c>
      <c r="B28" s="55">
        <v>38.301482461538001</v>
      </c>
      <c r="C28" s="56">
        <v>3.191790205128</v>
      </c>
      <c r="D28" s="56">
        <v>1.2351641146031164E-322</v>
      </c>
      <c r="E28" s="56">
        <v>2.0190000000000001</v>
      </c>
      <c r="F28" s="56">
        <v>24.0946</v>
      </c>
      <c r="G28" s="56">
        <v>1.2351641146031164E-322</v>
      </c>
      <c r="H28" s="56">
        <v>0.1804</v>
      </c>
      <c r="I28" s="56">
        <v>31.66234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57.956339999999997</v>
      </c>
      <c r="Q28" s="189">
        <v>3.0263235924709999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334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336</v>
      </c>
      <c r="B6" s="604">
        <v>85712.278353475398</v>
      </c>
      <c r="C6" s="604">
        <v>86733.435410000006</v>
      </c>
      <c r="D6" s="605">
        <v>1021.1570565245599</v>
      </c>
      <c r="E6" s="606">
        <v>1.011913778004</v>
      </c>
      <c r="F6" s="604">
        <v>83294.007301384103</v>
      </c>
      <c r="G6" s="605">
        <v>41647.003650692001</v>
      </c>
      <c r="H6" s="607">
        <v>5682.2279399999998</v>
      </c>
      <c r="I6" s="604">
        <v>37500.386780000001</v>
      </c>
      <c r="J6" s="605">
        <v>-4146.6168706919898</v>
      </c>
      <c r="K6" s="608">
        <v>0.45021710438599999</v>
      </c>
    </row>
    <row r="7" spans="1:11" ht="14.4" customHeight="1" thickBot="1" x14ac:dyDescent="0.35">
      <c r="A7" s="623" t="s">
        <v>337</v>
      </c>
      <c r="B7" s="604">
        <v>48037.579058201802</v>
      </c>
      <c r="C7" s="604">
        <v>46781.962899999999</v>
      </c>
      <c r="D7" s="605">
        <v>-1255.6161582018501</v>
      </c>
      <c r="E7" s="606">
        <v>0.97386179356199998</v>
      </c>
      <c r="F7" s="604">
        <v>48392.1583239061</v>
      </c>
      <c r="G7" s="605">
        <v>24196.079161952999</v>
      </c>
      <c r="H7" s="607">
        <v>3145.1259300000002</v>
      </c>
      <c r="I7" s="604">
        <v>20460.97478</v>
      </c>
      <c r="J7" s="605">
        <v>-3735.10438195302</v>
      </c>
      <c r="K7" s="608">
        <v>0.42281591664099999</v>
      </c>
    </row>
    <row r="8" spans="1:11" ht="14.4" customHeight="1" thickBot="1" x14ac:dyDescent="0.35">
      <c r="A8" s="624" t="s">
        <v>338</v>
      </c>
      <c r="B8" s="604">
        <v>45686.671268502403</v>
      </c>
      <c r="C8" s="604">
        <v>44495.124900000003</v>
      </c>
      <c r="D8" s="605">
        <v>-1191.5463685023601</v>
      </c>
      <c r="E8" s="606">
        <v>0.97391916864500006</v>
      </c>
      <c r="F8" s="604">
        <v>46087.132116637498</v>
      </c>
      <c r="G8" s="605">
        <v>23043.566058318698</v>
      </c>
      <c r="H8" s="607">
        <v>3023.2049299999999</v>
      </c>
      <c r="I8" s="604">
        <v>19355.851780000001</v>
      </c>
      <c r="J8" s="605">
        <v>-3687.7142783187301</v>
      </c>
      <c r="K8" s="608">
        <v>0.41998386297899998</v>
      </c>
    </row>
    <row r="9" spans="1:11" ht="14.4" customHeight="1" thickBot="1" x14ac:dyDescent="0.35">
      <c r="A9" s="625" t="s">
        <v>339</v>
      </c>
      <c r="B9" s="609">
        <v>4.9406564584124654E-324</v>
      </c>
      <c r="C9" s="609">
        <v>4.0000000000000003E-5</v>
      </c>
      <c r="D9" s="610">
        <v>4.0000000000000003E-5</v>
      </c>
      <c r="E9" s="611" t="s">
        <v>340</v>
      </c>
      <c r="F9" s="609">
        <v>0</v>
      </c>
      <c r="G9" s="610">
        <v>0</v>
      </c>
      <c r="H9" s="612">
        <v>-2.0000000000000001E-4</v>
      </c>
      <c r="I9" s="609">
        <v>-2.0000000000000001E-4</v>
      </c>
      <c r="J9" s="610">
        <v>-2.0000000000000001E-4</v>
      </c>
      <c r="K9" s="613" t="s">
        <v>334</v>
      </c>
    </row>
    <row r="10" spans="1:11" ht="14.4" customHeight="1" thickBot="1" x14ac:dyDescent="0.35">
      <c r="A10" s="626" t="s">
        <v>341</v>
      </c>
      <c r="B10" s="604">
        <v>4.9406564584124654E-324</v>
      </c>
      <c r="C10" s="604">
        <v>4.0000000000000003E-5</v>
      </c>
      <c r="D10" s="605">
        <v>4.0000000000000003E-5</v>
      </c>
      <c r="E10" s="614" t="s">
        <v>340</v>
      </c>
      <c r="F10" s="604">
        <v>0</v>
      </c>
      <c r="G10" s="605">
        <v>0</v>
      </c>
      <c r="H10" s="607">
        <v>-2.0000000000000001E-4</v>
      </c>
      <c r="I10" s="604">
        <v>-2.0000000000000001E-4</v>
      </c>
      <c r="J10" s="605">
        <v>-2.0000000000000001E-4</v>
      </c>
      <c r="K10" s="615" t="s">
        <v>334</v>
      </c>
    </row>
    <row r="11" spans="1:11" ht="14.4" customHeight="1" thickBot="1" x14ac:dyDescent="0.35">
      <c r="A11" s="625" t="s">
        <v>342</v>
      </c>
      <c r="B11" s="609">
        <v>43520.3626237266</v>
      </c>
      <c r="C11" s="609">
        <v>38788.165110000002</v>
      </c>
      <c r="D11" s="610">
        <v>-4732.1975137265599</v>
      </c>
      <c r="E11" s="616">
        <v>0.89126474991299998</v>
      </c>
      <c r="F11" s="609">
        <v>41612.388719345901</v>
      </c>
      <c r="G11" s="610">
        <v>20806.1943596729</v>
      </c>
      <c r="H11" s="612">
        <v>2847.61058</v>
      </c>
      <c r="I11" s="609">
        <v>18378.127349999999</v>
      </c>
      <c r="J11" s="610">
        <v>-2428.06700967291</v>
      </c>
      <c r="K11" s="617">
        <v>0.44165038142700003</v>
      </c>
    </row>
    <row r="12" spans="1:11" ht="14.4" customHeight="1" thickBot="1" x14ac:dyDescent="0.35">
      <c r="A12" s="626" t="s">
        <v>343</v>
      </c>
      <c r="B12" s="604">
        <v>208.73685869260899</v>
      </c>
      <c r="C12" s="604">
        <v>195.88669999999999</v>
      </c>
      <c r="D12" s="605">
        <v>-12.850158692608</v>
      </c>
      <c r="E12" s="606">
        <v>0.93843847812400005</v>
      </c>
      <c r="F12" s="604">
        <v>196.03508234523201</v>
      </c>
      <c r="G12" s="605">
        <v>98.017541172616006</v>
      </c>
      <c r="H12" s="607">
        <v>4.1336899999999996</v>
      </c>
      <c r="I12" s="604">
        <v>36.806069999999998</v>
      </c>
      <c r="J12" s="605">
        <v>-61.211471172616001</v>
      </c>
      <c r="K12" s="608">
        <v>0.18775246532199999</v>
      </c>
    </row>
    <row r="13" spans="1:11" ht="14.4" customHeight="1" thickBot="1" x14ac:dyDescent="0.35">
      <c r="A13" s="626" t="s">
        <v>344</v>
      </c>
      <c r="B13" s="604">
        <v>39180</v>
      </c>
      <c r="C13" s="604">
        <v>34959.39299</v>
      </c>
      <c r="D13" s="605">
        <v>-4220.6070099999997</v>
      </c>
      <c r="E13" s="606">
        <v>0.89227649285300004</v>
      </c>
      <c r="F13" s="604">
        <v>35999.906493505798</v>
      </c>
      <c r="G13" s="605">
        <v>17999.953246752899</v>
      </c>
      <c r="H13" s="607">
        <v>2721.0536000000002</v>
      </c>
      <c r="I13" s="604">
        <v>15472.18635</v>
      </c>
      <c r="J13" s="605">
        <v>-2527.7668967529098</v>
      </c>
      <c r="K13" s="608">
        <v>0.42978407048799999</v>
      </c>
    </row>
    <row r="14" spans="1:11" ht="14.4" customHeight="1" thickBot="1" x14ac:dyDescent="0.35">
      <c r="A14" s="626" t="s">
        <v>345</v>
      </c>
      <c r="B14" s="604">
        <v>103.66775782872899</v>
      </c>
      <c r="C14" s="604">
        <v>4.9406564584124654E-324</v>
      </c>
      <c r="D14" s="605">
        <v>-103.66775782872899</v>
      </c>
      <c r="E14" s="606">
        <v>0</v>
      </c>
      <c r="F14" s="604">
        <v>13.999999999999</v>
      </c>
      <c r="G14" s="605">
        <v>6.9999999999989999</v>
      </c>
      <c r="H14" s="607">
        <v>4.9406564584124654E-324</v>
      </c>
      <c r="I14" s="604">
        <v>2.9643938750474793E-323</v>
      </c>
      <c r="J14" s="605">
        <v>-6.9999999999989999</v>
      </c>
      <c r="K14" s="608">
        <v>0</v>
      </c>
    </row>
    <row r="15" spans="1:11" ht="14.4" customHeight="1" thickBot="1" x14ac:dyDescent="0.35">
      <c r="A15" s="626" t="s">
        <v>346</v>
      </c>
      <c r="B15" s="604">
        <v>4027.8334290350799</v>
      </c>
      <c r="C15" s="604">
        <v>3632.3648199999998</v>
      </c>
      <c r="D15" s="605">
        <v>-395.46860903507701</v>
      </c>
      <c r="E15" s="606">
        <v>0.90181604676399996</v>
      </c>
      <c r="F15" s="604">
        <v>3401.9202138034898</v>
      </c>
      <c r="G15" s="605">
        <v>1700.9601069017499</v>
      </c>
      <c r="H15" s="607">
        <v>102.53572</v>
      </c>
      <c r="I15" s="604">
        <v>1683.9954399999999</v>
      </c>
      <c r="J15" s="605">
        <v>-16.964666901744</v>
      </c>
      <c r="K15" s="608">
        <v>0.495013208471</v>
      </c>
    </row>
    <row r="16" spans="1:11" ht="14.4" customHeight="1" thickBot="1" x14ac:dyDescent="0.35">
      <c r="A16" s="626" t="s">
        <v>347</v>
      </c>
      <c r="B16" s="604">
        <v>2.3095754031999999E-2</v>
      </c>
      <c r="C16" s="604">
        <v>0.52059999999999995</v>
      </c>
      <c r="D16" s="605">
        <v>0.49750424596699999</v>
      </c>
      <c r="E16" s="606">
        <v>22.540939744404</v>
      </c>
      <c r="F16" s="604">
        <v>0.52692969128300005</v>
      </c>
      <c r="G16" s="605">
        <v>0.26346484564099998</v>
      </c>
      <c r="H16" s="607">
        <v>4.9406564584124654E-324</v>
      </c>
      <c r="I16" s="604">
        <v>0.48530000000000001</v>
      </c>
      <c r="J16" s="605">
        <v>0.221835154358</v>
      </c>
      <c r="K16" s="608">
        <v>0.92099573819400005</v>
      </c>
    </row>
    <row r="17" spans="1:11" ht="14.4" customHeight="1" thickBot="1" x14ac:dyDescent="0.35">
      <c r="A17" s="626" t="s">
        <v>348</v>
      </c>
      <c r="B17" s="604">
        <v>0</v>
      </c>
      <c r="C17" s="604">
        <v>4.9406564584124654E-324</v>
      </c>
      <c r="D17" s="605">
        <v>4.9406564584124654E-324</v>
      </c>
      <c r="E17" s="614" t="s">
        <v>334</v>
      </c>
      <c r="F17" s="604">
        <v>2000</v>
      </c>
      <c r="G17" s="605">
        <v>1000</v>
      </c>
      <c r="H17" s="607">
        <v>19.88757</v>
      </c>
      <c r="I17" s="604">
        <v>1184.65419</v>
      </c>
      <c r="J17" s="605">
        <v>184.65419000000199</v>
      </c>
      <c r="K17" s="608">
        <v>0.59232709500000003</v>
      </c>
    </row>
    <row r="18" spans="1:11" ht="14.4" customHeight="1" thickBot="1" x14ac:dyDescent="0.35">
      <c r="A18" s="625" t="s">
        <v>349</v>
      </c>
      <c r="B18" s="609">
        <v>12.000215544337999</v>
      </c>
      <c r="C18" s="609">
        <v>10.914999999999999</v>
      </c>
      <c r="D18" s="610">
        <v>-1.085215544338</v>
      </c>
      <c r="E18" s="616">
        <v>0.90956699566499999</v>
      </c>
      <c r="F18" s="609">
        <v>10.999934823765001</v>
      </c>
      <c r="G18" s="610">
        <v>5.4999674118820003</v>
      </c>
      <c r="H18" s="612">
        <v>4.9406564584124654E-324</v>
      </c>
      <c r="I18" s="609">
        <v>4.3179999999999996</v>
      </c>
      <c r="J18" s="610">
        <v>-1.1819674118820001</v>
      </c>
      <c r="K18" s="617">
        <v>0.39254778043499999</v>
      </c>
    </row>
    <row r="19" spans="1:11" ht="14.4" customHeight="1" thickBot="1" x14ac:dyDescent="0.35">
      <c r="A19" s="626" t="s">
        <v>350</v>
      </c>
      <c r="B19" s="604">
        <v>12.000215544337999</v>
      </c>
      <c r="C19" s="604">
        <v>10.914999999999999</v>
      </c>
      <c r="D19" s="605">
        <v>-1.085215544338</v>
      </c>
      <c r="E19" s="606">
        <v>0.90956699566499999</v>
      </c>
      <c r="F19" s="604">
        <v>10.999934823765001</v>
      </c>
      <c r="G19" s="605">
        <v>5.4999674118820003</v>
      </c>
      <c r="H19" s="607">
        <v>4.9406564584124654E-324</v>
      </c>
      <c r="I19" s="604">
        <v>4.3179999999999996</v>
      </c>
      <c r="J19" s="605">
        <v>-1.1819674118820001</v>
      </c>
      <c r="K19" s="608">
        <v>0.39254778043499999</v>
      </c>
    </row>
    <row r="20" spans="1:11" ht="14.4" customHeight="1" thickBot="1" x14ac:dyDescent="0.35">
      <c r="A20" s="625" t="s">
        <v>351</v>
      </c>
      <c r="B20" s="609">
        <v>1537.08327697342</v>
      </c>
      <c r="C20" s="609">
        <v>1513.98938</v>
      </c>
      <c r="D20" s="610">
        <v>-23.093896973420001</v>
      </c>
      <c r="E20" s="616">
        <v>0.98497550697500003</v>
      </c>
      <c r="F20" s="609">
        <v>1514.46521609612</v>
      </c>
      <c r="G20" s="610">
        <v>757.23260804806102</v>
      </c>
      <c r="H20" s="612">
        <v>128.68190000000001</v>
      </c>
      <c r="I20" s="609">
        <v>741.77233000000103</v>
      </c>
      <c r="J20" s="610">
        <v>-15.460278048059999</v>
      </c>
      <c r="K20" s="617">
        <v>0.48979159251400001</v>
      </c>
    </row>
    <row r="21" spans="1:11" ht="14.4" customHeight="1" thickBot="1" x14ac:dyDescent="0.35">
      <c r="A21" s="626" t="s">
        <v>352</v>
      </c>
      <c r="B21" s="604">
        <v>18.370414194493002</v>
      </c>
      <c r="C21" s="604">
        <v>0.29160999999999998</v>
      </c>
      <c r="D21" s="605">
        <v>-18.078804194492999</v>
      </c>
      <c r="E21" s="606">
        <v>1.5873893582999999E-2</v>
      </c>
      <c r="F21" s="604">
        <v>0.29160969114000002</v>
      </c>
      <c r="G21" s="605">
        <v>0.14580484557000001</v>
      </c>
      <c r="H21" s="607">
        <v>0.21304999999999999</v>
      </c>
      <c r="I21" s="604">
        <v>0.40862999999999999</v>
      </c>
      <c r="J21" s="605">
        <v>0.26282515442900001</v>
      </c>
      <c r="K21" s="608">
        <v>1.4012908775470001</v>
      </c>
    </row>
    <row r="22" spans="1:11" ht="14.4" customHeight="1" thickBot="1" x14ac:dyDescent="0.35">
      <c r="A22" s="626" t="s">
        <v>353</v>
      </c>
      <c r="B22" s="604">
        <v>0</v>
      </c>
      <c r="C22" s="604">
        <v>4.9406564584124654E-324</v>
      </c>
      <c r="D22" s="605">
        <v>4.9406564584124654E-324</v>
      </c>
      <c r="E22" s="614" t="s">
        <v>334</v>
      </c>
      <c r="F22" s="604">
        <v>1</v>
      </c>
      <c r="G22" s="605">
        <v>0.5</v>
      </c>
      <c r="H22" s="607">
        <v>4.9406564584124654E-324</v>
      </c>
      <c r="I22" s="604">
        <v>0.76122999999999996</v>
      </c>
      <c r="J22" s="605">
        <v>0.26123000000000002</v>
      </c>
      <c r="K22" s="608">
        <v>0.76122999999999996</v>
      </c>
    </row>
    <row r="23" spans="1:11" ht="14.4" customHeight="1" thickBot="1" x14ac:dyDescent="0.35">
      <c r="A23" s="626" t="s">
        <v>354</v>
      </c>
      <c r="B23" s="604">
        <v>27.804848366213999</v>
      </c>
      <c r="C23" s="604">
        <v>26.319680000000002</v>
      </c>
      <c r="D23" s="605">
        <v>-1.4851683662140001</v>
      </c>
      <c r="E23" s="606">
        <v>0.94658599296500001</v>
      </c>
      <c r="F23" s="604">
        <v>26.379532306819002</v>
      </c>
      <c r="G23" s="605">
        <v>13.189766153409</v>
      </c>
      <c r="H23" s="607">
        <v>2.2796599999999998</v>
      </c>
      <c r="I23" s="604">
        <v>9.2123200000000001</v>
      </c>
      <c r="J23" s="605">
        <v>-3.9774461534090002</v>
      </c>
      <c r="K23" s="608">
        <v>0.34922226417199997</v>
      </c>
    </row>
    <row r="24" spans="1:11" ht="14.4" customHeight="1" thickBot="1" x14ac:dyDescent="0.35">
      <c r="A24" s="626" t="s">
        <v>355</v>
      </c>
      <c r="B24" s="604">
        <v>1400.0513495591699</v>
      </c>
      <c r="C24" s="604">
        <v>1397.5444500000001</v>
      </c>
      <c r="D24" s="605">
        <v>-2.5068995591699998</v>
      </c>
      <c r="E24" s="606">
        <v>0.99820942313200001</v>
      </c>
      <c r="F24" s="604">
        <v>1398.5346674217301</v>
      </c>
      <c r="G24" s="605">
        <v>699.26733371086402</v>
      </c>
      <c r="H24" s="607">
        <v>118.36817000000001</v>
      </c>
      <c r="I24" s="604">
        <v>697.64208000000099</v>
      </c>
      <c r="J24" s="605">
        <v>-1.6252537108630001</v>
      </c>
      <c r="K24" s="608">
        <v>0.49883788814899999</v>
      </c>
    </row>
    <row r="25" spans="1:11" ht="14.4" customHeight="1" thickBot="1" x14ac:dyDescent="0.35">
      <c r="A25" s="626" t="s">
        <v>356</v>
      </c>
      <c r="B25" s="604">
        <v>25</v>
      </c>
      <c r="C25" s="604">
        <v>26.928599999999999</v>
      </c>
      <c r="D25" s="605">
        <v>1.9286000000000001</v>
      </c>
      <c r="E25" s="606">
        <v>1.0771440000000001</v>
      </c>
      <c r="F25" s="604">
        <v>24.379913989051001</v>
      </c>
      <c r="G25" s="605">
        <v>12.189956994525</v>
      </c>
      <c r="H25" s="607">
        <v>4.9406564584124654E-324</v>
      </c>
      <c r="I25" s="604">
        <v>2.9643938750474793E-323</v>
      </c>
      <c r="J25" s="605">
        <v>-12.189956994525</v>
      </c>
      <c r="K25" s="608">
        <v>0</v>
      </c>
    </row>
    <row r="26" spans="1:11" ht="14.4" customHeight="1" thickBot="1" x14ac:dyDescent="0.35">
      <c r="A26" s="626" t="s">
        <v>357</v>
      </c>
      <c r="B26" s="604">
        <v>4.8005094261450001</v>
      </c>
      <c r="C26" s="604">
        <v>7.2279499999999999</v>
      </c>
      <c r="D26" s="605">
        <v>2.4274405738540001</v>
      </c>
      <c r="E26" s="606">
        <v>1.505663119966</v>
      </c>
      <c r="F26" s="604">
        <v>7.4145450614820003</v>
      </c>
      <c r="G26" s="605">
        <v>3.7072725307410002</v>
      </c>
      <c r="H26" s="607">
        <v>2.2000000000000002</v>
      </c>
      <c r="I26" s="604">
        <v>3.6619999999999999</v>
      </c>
      <c r="J26" s="605">
        <v>-4.5272530741000003E-2</v>
      </c>
      <c r="K26" s="608">
        <v>0.49389409190099998</v>
      </c>
    </row>
    <row r="27" spans="1:11" ht="14.4" customHeight="1" thickBot="1" x14ac:dyDescent="0.35">
      <c r="A27" s="626" t="s">
        <v>358</v>
      </c>
      <c r="B27" s="604">
        <v>61.056155427394998</v>
      </c>
      <c r="C27" s="604">
        <v>55.67709</v>
      </c>
      <c r="D27" s="605">
        <v>-5.379065427395</v>
      </c>
      <c r="E27" s="606">
        <v>0.91189970299000001</v>
      </c>
      <c r="F27" s="604">
        <v>56.464947625899001</v>
      </c>
      <c r="G27" s="605">
        <v>28.232473812948999</v>
      </c>
      <c r="H27" s="607">
        <v>5.6210199999999997</v>
      </c>
      <c r="I27" s="604">
        <v>30.086069999999999</v>
      </c>
      <c r="J27" s="605">
        <v>1.85359618705</v>
      </c>
      <c r="K27" s="608">
        <v>0.53282737813400005</v>
      </c>
    </row>
    <row r="28" spans="1:11" ht="14.4" customHeight="1" thickBot="1" x14ac:dyDescent="0.35">
      <c r="A28" s="625" t="s">
        <v>359</v>
      </c>
      <c r="B28" s="609">
        <v>166.00906466213399</v>
      </c>
      <c r="C28" s="609">
        <v>166.73367999999999</v>
      </c>
      <c r="D28" s="610">
        <v>0.72461533786599996</v>
      </c>
      <c r="E28" s="616">
        <v>1.004364914285</v>
      </c>
      <c r="F28" s="609">
        <v>150.499469217914</v>
      </c>
      <c r="G28" s="610">
        <v>75.249734608956004</v>
      </c>
      <c r="H28" s="612">
        <v>15.69088</v>
      </c>
      <c r="I28" s="609">
        <v>86.331299999999999</v>
      </c>
      <c r="J28" s="610">
        <v>11.081565391043</v>
      </c>
      <c r="K28" s="617">
        <v>0.57363192341199998</v>
      </c>
    </row>
    <row r="29" spans="1:11" ht="14.4" customHeight="1" thickBot="1" x14ac:dyDescent="0.35">
      <c r="A29" s="626" t="s">
        <v>360</v>
      </c>
      <c r="B29" s="604">
        <v>145.00979126873199</v>
      </c>
      <c r="C29" s="604">
        <v>143.67321000000001</v>
      </c>
      <c r="D29" s="605">
        <v>-1.3365812687309999</v>
      </c>
      <c r="E29" s="606">
        <v>0.990782820545</v>
      </c>
      <c r="F29" s="604">
        <v>136.99951682959599</v>
      </c>
      <c r="G29" s="605">
        <v>68.499758414797995</v>
      </c>
      <c r="H29" s="607">
        <v>13.76487</v>
      </c>
      <c r="I29" s="604">
        <v>80.938890000000001</v>
      </c>
      <c r="J29" s="605">
        <v>12.439131585202</v>
      </c>
      <c r="K29" s="608">
        <v>0.59079690113500005</v>
      </c>
    </row>
    <row r="30" spans="1:11" ht="14.4" customHeight="1" thickBot="1" x14ac:dyDescent="0.35">
      <c r="A30" s="626" t="s">
        <v>361</v>
      </c>
      <c r="B30" s="604">
        <v>20.999273393401999</v>
      </c>
      <c r="C30" s="604">
        <v>19.737030000000001</v>
      </c>
      <c r="D30" s="605">
        <v>-1.262243393401</v>
      </c>
      <c r="E30" s="606">
        <v>0.93989109195499998</v>
      </c>
      <c r="F30" s="604">
        <v>13.499952388317</v>
      </c>
      <c r="G30" s="605">
        <v>6.7499761941580001</v>
      </c>
      <c r="H30" s="607">
        <v>1.1033900000000001</v>
      </c>
      <c r="I30" s="604">
        <v>4.5697900000000002</v>
      </c>
      <c r="J30" s="605">
        <v>-2.1801861941579999</v>
      </c>
      <c r="K30" s="608">
        <v>0.33850415679599999</v>
      </c>
    </row>
    <row r="31" spans="1:11" ht="14.4" customHeight="1" thickBot="1" x14ac:dyDescent="0.35">
      <c r="A31" s="626" t="s">
        <v>362</v>
      </c>
      <c r="B31" s="604">
        <v>0</v>
      </c>
      <c r="C31" s="604">
        <v>3.3234400000000002</v>
      </c>
      <c r="D31" s="605">
        <v>3.3234400000000002</v>
      </c>
      <c r="E31" s="614" t="s">
        <v>334</v>
      </c>
      <c r="F31" s="604">
        <v>0</v>
      </c>
      <c r="G31" s="605">
        <v>0</v>
      </c>
      <c r="H31" s="607">
        <v>0.82262000000000002</v>
      </c>
      <c r="I31" s="604">
        <v>0.82262000000000002</v>
      </c>
      <c r="J31" s="605">
        <v>0.82262000000000002</v>
      </c>
      <c r="K31" s="615" t="s">
        <v>334</v>
      </c>
    </row>
    <row r="32" spans="1:11" ht="14.4" customHeight="1" thickBot="1" x14ac:dyDescent="0.35">
      <c r="A32" s="625" t="s">
        <v>363</v>
      </c>
      <c r="B32" s="609">
        <v>379.58952953477399</v>
      </c>
      <c r="C32" s="609">
        <v>334.01636000000002</v>
      </c>
      <c r="D32" s="610">
        <v>-45.573169534773001</v>
      </c>
      <c r="E32" s="616">
        <v>0.87994092041799998</v>
      </c>
      <c r="F32" s="609">
        <v>349.698358712664</v>
      </c>
      <c r="G32" s="610">
        <v>174.849179356332</v>
      </c>
      <c r="H32" s="612">
        <v>26.992450000000002</v>
      </c>
      <c r="I32" s="609">
        <v>114.63057000000001</v>
      </c>
      <c r="J32" s="610">
        <v>-60.218609356332003</v>
      </c>
      <c r="K32" s="617">
        <v>0.32779842153599997</v>
      </c>
    </row>
    <row r="33" spans="1:11" ht="14.4" customHeight="1" thickBot="1" x14ac:dyDescent="0.35">
      <c r="A33" s="626" t="s">
        <v>364</v>
      </c>
      <c r="B33" s="604">
        <v>86.051441054083995</v>
      </c>
      <c r="C33" s="604">
        <v>3.3</v>
      </c>
      <c r="D33" s="605">
        <v>-82.751441054083998</v>
      </c>
      <c r="E33" s="606">
        <v>3.8349154407E-2</v>
      </c>
      <c r="F33" s="604">
        <v>3.808547110074</v>
      </c>
      <c r="G33" s="605">
        <v>1.904273555037</v>
      </c>
      <c r="H33" s="607">
        <v>2.7534999999999998</v>
      </c>
      <c r="I33" s="604">
        <v>2.7534999999999998</v>
      </c>
      <c r="J33" s="605">
        <v>0.84922644496199995</v>
      </c>
      <c r="K33" s="608">
        <v>0.72297910999000004</v>
      </c>
    </row>
    <row r="34" spans="1:11" ht="14.4" customHeight="1" thickBot="1" x14ac:dyDescent="0.35">
      <c r="A34" s="626" t="s">
        <v>365</v>
      </c>
      <c r="B34" s="604">
        <v>8.6005170675719995</v>
      </c>
      <c r="C34" s="604">
        <v>7.3830299999999998</v>
      </c>
      <c r="D34" s="605">
        <v>-1.217487067572</v>
      </c>
      <c r="E34" s="606">
        <v>0.85844024748600001</v>
      </c>
      <c r="F34" s="604">
        <v>7.4314478666769999</v>
      </c>
      <c r="G34" s="605">
        <v>3.7157239333379999</v>
      </c>
      <c r="H34" s="607">
        <v>0.98656999999999995</v>
      </c>
      <c r="I34" s="604">
        <v>3.9026299999999998</v>
      </c>
      <c r="J34" s="605">
        <v>0.18690606666099999</v>
      </c>
      <c r="K34" s="608">
        <v>0.525150693379</v>
      </c>
    </row>
    <row r="35" spans="1:11" ht="14.4" customHeight="1" thickBot="1" x14ac:dyDescent="0.35">
      <c r="A35" s="626" t="s">
        <v>366</v>
      </c>
      <c r="B35" s="604">
        <v>32.883642088824999</v>
      </c>
      <c r="C35" s="604">
        <v>48.380290000000002</v>
      </c>
      <c r="D35" s="605">
        <v>15.496647911174</v>
      </c>
      <c r="E35" s="606">
        <v>1.47125704231</v>
      </c>
      <c r="F35" s="604">
        <v>49.766295842533999</v>
      </c>
      <c r="G35" s="605">
        <v>24.883147921267</v>
      </c>
      <c r="H35" s="607">
        <v>2.18927</v>
      </c>
      <c r="I35" s="604">
        <v>10.96542</v>
      </c>
      <c r="J35" s="605">
        <v>-13.917727921267</v>
      </c>
      <c r="K35" s="608">
        <v>0.220338279439</v>
      </c>
    </row>
    <row r="36" spans="1:11" ht="14.4" customHeight="1" thickBot="1" x14ac:dyDescent="0.35">
      <c r="A36" s="626" t="s">
        <v>367</v>
      </c>
      <c r="B36" s="604">
        <v>55.402209620382997</v>
      </c>
      <c r="C36" s="604">
        <v>41.04213</v>
      </c>
      <c r="D36" s="605">
        <v>-14.360079620383001</v>
      </c>
      <c r="E36" s="606">
        <v>0.74080312466200005</v>
      </c>
      <c r="F36" s="604">
        <v>45.043326802655002</v>
      </c>
      <c r="G36" s="605">
        <v>22.521663401327</v>
      </c>
      <c r="H36" s="607">
        <v>3.0929700000000002</v>
      </c>
      <c r="I36" s="604">
        <v>17.508679999999998</v>
      </c>
      <c r="J36" s="605">
        <v>-5.0129834013270003</v>
      </c>
      <c r="K36" s="608">
        <v>0.388707523241</v>
      </c>
    </row>
    <row r="37" spans="1:11" ht="14.4" customHeight="1" thickBot="1" x14ac:dyDescent="0.35">
      <c r="A37" s="626" t="s">
        <v>368</v>
      </c>
      <c r="B37" s="604">
        <v>9.4467897812110007</v>
      </c>
      <c r="C37" s="604">
        <v>8.22532</v>
      </c>
      <c r="D37" s="605">
        <v>-1.221469781211</v>
      </c>
      <c r="E37" s="606">
        <v>0.87070001455500001</v>
      </c>
      <c r="F37" s="604">
        <v>17.066866518238999</v>
      </c>
      <c r="G37" s="605">
        <v>8.5334332591190005</v>
      </c>
      <c r="H37" s="607">
        <v>0.9587</v>
      </c>
      <c r="I37" s="604">
        <v>7.0506500000000001</v>
      </c>
      <c r="J37" s="605">
        <v>-1.482783259119</v>
      </c>
      <c r="K37" s="608">
        <v>0.41311918578899998</v>
      </c>
    </row>
    <row r="38" spans="1:11" ht="14.4" customHeight="1" thickBot="1" x14ac:dyDescent="0.35">
      <c r="A38" s="626" t="s">
        <v>369</v>
      </c>
      <c r="B38" s="604">
        <v>4.9406564584124654E-324</v>
      </c>
      <c r="C38" s="604">
        <v>0.1</v>
      </c>
      <c r="D38" s="605">
        <v>0.1</v>
      </c>
      <c r="E38" s="614" t="s">
        <v>340</v>
      </c>
      <c r="F38" s="604">
        <v>0.173653692443</v>
      </c>
      <c r="G38" s="605">
        <v>8.6826846220999995E-2</v>
      </c>
      <c r="H38" s="607">
        <v>4.9406564584124654E-324</v>
      </c>
      <c r="I38" s="604">
        <v>2.9643938750474793E-323</v>
      </c>
      <c r="J38" s="605">
        <v>-8.6826846220999995E-2</v>
      </c>
      <c r="K38" s="608">
        <v>1.7292297604443629E-322</v>
      </c>
    </row>
    <row r="39" spans="1:11" ht="14.4" customHeight="1" thickBot="1" x14ac:dyDescent="0.35">
      <c r="A39" s="626" t="s">
        <v>370</v>
      </c>
      <c r="B39" s="604">
        <v>2.5976719443270002</v>
      </c>
      <c r="C39" s="604">
        <v>3.7703700000000002</v>
      </c>
      <c r="D39" s="605">
        <v>1.1726980556719999</v>
      </c>
      <c r="E39" s="606">
        <v>1.451441937552</v>
      </c>
      <c r="F39" s="604">
        <v>2.1046990414770002</v>
      </c>
      <c r="G39" s="605">
        <v>1.052349520738</v>
      </c>
      <c r="H39" s="607">
        <v>0.14523</v>
      </c>
      <c r="I39" s="604">
        <v>1.3666</v>
      </c>
      <c r="J39" s="605">
        <v>0.31425047926100003</v>
      </c>
      <c r="K39" s="608">
        <v>0.649308985783</v>
      </c>
    </row>
    <row r="40" spans="1:11" ht="14.4" customHeight="1" thickBot="1" x14ac:dyDescent="0.35">
      <c r="A40" s="626" t="s">
        <v>371</v>
      </c>
      <c r="B40" s="604">
        <v>184.60725797836901</v>
      </c>
      <c r="C40" s="604">
        <v>160.83102</v>
      </c>
      <c r="D40" s="605">
        <v>-23.776237978367998</v>
      </c>
      <c r="E40" s="606">
        <v>0.87120637487999997</v>
      </c>
      <c r="F40" s="604">
        <v>179.82369473596501</v>
      </c>
      <c r="G40" s="605">
        <v>89.911847367982006</v>
      </c>
      <c r="H40" s="607">
        <v>5.4649700000000001</v>
      </c>
      <c r="I40" s="604">
        <v>42.790999999999997</v>
      </c>
      <c r="J40" s="605">
        <v>-47.120847367982002</v>
      </c>
      <c r="K40" s="608">
        <v>0.237960854173</v>
      </c>
    </row>
    <row r="41" spans="1:11" ht="14.4" customHeight="1" thickBot="1" x14ac:dyDescent="0.35">
      <c r="A41" s="626" t="s">
        <v>372</v>
      </c>
      <c r="B41" s="604">
        <v>4.9406564584124654E-324</v>
      </c>
      <c r="C41" s="604">
        <v>4.9406564584124654E-324</v>
      </c>
      <c r="D41" s="605">
        <v>0</v>
      </c>
      <c r="E41" s="606">
        <v>1</v>
      </c>
      <c r="F41" s="604">
        <v>4.9406564584124654E-324</v>
      </c>
      <c r="G41" s="605">
        <v>0</v>
      </c>
      <c r="H41" s="607">
        <v>6.9850000000000003</v>
      </c>
      <c r="I41" s="604">
        <v>6.9850000000000003</v>
      </c>
      <c r="J41" s="605">
        <v>6.9850000000000003</v>
      </c>
      <c r="K41" s="615" t="s">
        <v>340</v>
      </c>
    </row>
    <row r="42" spans="1:11" ht="14.4" customHeight="1" thickBot="1" x14ac:dyDescent="0.35">
      <c r="A42" s="626" t="s">
        <v>373</v>
      </c>
      <c r="B42" s="604">
        <v>4.9406564584124654E-324</v>
      </c>
      <c r="C42" s="604">
        <v>0.47553000000000001</v>
      </c>
      <c r="D42" s="605">
        <v>0.47553000000000001</v>
      </c>
      <c r="E42" s="614" t="s">
        <v>340</v>
      </c>
      <c r="F42" s="604">
        <v>0.483562493388</v>
      </c>
      <c r="G42" s="605">
        <v>0.241781246694</v>
      </c>
      <c r="H42" s="607">
        <v>4.9406564584124654E-324</v>
      </c>
      <c r="I42" s="604">
        <v>2.9643938750474793E-323</v>
      </c>
      <c r="J42" s="605">
        <v>-0.241781246694</v>
      </c>
      <c r="K42" s="608">
        <v>5.9287877500949585E-323</v>
      </c>
    </row>
    <row r="43" spans="1:11" ht="14.4" customHeight="1" thickBot="1" x14ac:dyDescent="0.35">
      <c r="A43" s="626" t="s">
        <v>374</v>
      </c>
      <c r="B43" s="604">
        <v>4.9406564584124654E-324</v>
      </c>
      <c r="C43" s="604">
        <v>1.915</v>
      </c>
      <c r="D43" s="605">
        <v>1.915</v>
      </c>
      <c r="E43" s="614" t="s">
        <v>340</v>
      </c>
      <c r="F43" s="604">
        <v>0</v>
      </c>
      <c r="G43" s="605">
        <v>0</v>
      </c>
      <c r="H43" s="607">
        <v>4.9406564584124654E-324</v>
      </c>
      <c r="I43" s="604">
        <v>2.9643938750474793E-323</v>
      </c>
      <c r="J43" s="605">
        <v>2.9643938750474793E-323</v>
      </c>
      <c r="K43" s="615" t="s">
        <v>334</v>
      </c>
    </row>
    <row r="44" spans="1:11" ht="14.4" customHeight="1" thickBot="1" x14ac:dyDescent="0.35">
      <c r="A44" s="626" t="s">
        <v>375</v>
      </c>
      <c r="B44" s="604">
        <v>4.9406564584124654E-324</v>
      </c>
      <c r="C44" s="604">
        <v>58.593670000000003</v>
      </c>
      <c r="D44" s="605">
        <v>58.593670000000003</v>
      </c>
      <c r="E44" s="614" t="s">
        <v>340</v>
      </c>
      <c r="F44" s="604">
        <v>43.996264609207998</v>
      </c>
      <c r="G44" s="605">
        <v>21.998132304603999</v>
      </c>
      <c r="H44" s="607">
        <v>4.4162400000000002</v>
      </c>
      <c r="I44" s="604">
        <v>21.307089999999999</v>
      </c>
      <c r="J44" s="605">
        <v>-0.69104230460399996</v>
      </c>
      <c r="K44" s="608">
        <v>0.484293159641</v>
      </c>
    </row>
    <row r="45" spans="1:11" ht="14.4" customHeight="1" thickBot="1" x14ac:dyDescent="0.35">
      <c r="A45" s="625" t="s">
        <v>376</v>
      </c>
      <c r="B45" s="609">
        <v>1.8363050135850001</v>
      </c>
      <c r="C45" s="609">
        <v>3586.8780700000002</v>
      </c>
      <c r="D45" s="610">
        <v>3585.0417649864098</v>
      </c>
      <c r="E45" s="616">
        <v>1953.3127903393699</v>
      </c>
      <c r="F45" s="609">
        <v>2395.6063713508202</v>
      </c>
      <c r="G45" s="610">
        <v>1197.8031856754101</v>
      </c>
      <c r="H45" s="612">
        <v>0.59084999999999999</v>
      </c>
      <c r="I45" s="609">
        <v>2.3380000000000001</v>
      </c>
      <c r="J45" s="610">
        <v>-1195.4651856754101</v>
      </c>
      <c r="K45" s="617">
        <v>9.7595332300000001E-4</v>
      </c>
    </row>
    <row r="46" spans="1:11" ht="14.4" customHeight="1" thickBot="1" x14ac:dyDescent="0.35">
      <c r="A46" s="626" t="s">
        <v>377</v>
      </c>
      <c r="B46" s="604">
        <v>0</v>
      </c>
      <c r="C46" s="604">
        <v>10.4137</v>
      </c>
      <c r="D46" s="605">
        <v>10.4137</v>
      </c>
      <c r="E46" s="614" t="s">
        <v>334</v>
      </c>
      <c r="F46" s="604">
        <v>8.2455193087430008</v>
      </c>
      <c r="G46" s="605">
        <v>4.1227596543710003</v>
      </c>
      <c r="H46" s="607">
        <v>4.9406564584124654E-324</v>
      </c>
      <c r="I46" s="604">
        <v>2.9643938750474793E-323</v>
      </c>
      <c r="J46" s="605">
        <v>-4.1227596543710003</v>
      </c>
      <c r="K46" s="608">
        <v>4.9406564584124654E-324</v>
      </c>
    </row>
    <row r="47" spans="1:11" ht="14.4" customHeight="1" thickBot="1" x14ac:dyDescent="0.35">
      <c r="A47" s="626" t="s">
        <v>378</v>
      </c>
      <c r="B47" s="604">
        <v>0</v>
      </c>
      <c r="C47" s="604">
        <v>3575.3685</v>
      </c>
      <c r="D47" s="605">
        <v>3575.3685</v>
      </c>
      <c r="E47" s="614" t="s">
        <v>334</v>
      </c>
      <c r="F47" s="604">
        <v>2383.3122148601301</v>
      </c>
      <c r="G47" s="605">
        <v>1191.65610743006</v>
      </c>
      <c r="H47" s="607">
        <v>4.9406564584124654E-324</v>
      </c>
      <c r="I47" s="604">
        <v>2.9643938750474793E-323</v>
      </c>
      <c r="J47" s="605">
        <v>-1191.65610743006</v>
      </c>
      <c r="K47" s="608">
        <v>0</v>
      </c>
    </row>
    <row r="48" spans="1:11" ht="14.4" customHeight="1" thickBot="1" x14ac:dyDescent="0.35">
      <c r="A48" s="626" t="s">
        <v>379</v>
      </c>
      <c r="B48" s="604">
        <v>4.9406564584124654E-324</v>
      </c>
      <c r="C48" s="604">
        <v>0.1212</v>
      </c>
      <c r="D48" s="605">
        <v>0.1212</v>
      </c>
      <c r="E48" s="614" t="s">
        <v>340</v>
      </c>
      <c r="F48" s="604">
        <v>0</v>
      </c>
      <c r="G48" s="605">
        <v>0</v>
      </c>
      <c r="H48" s="607">
        <v>4.9406564584124654E-324</v>
      </c>
      <c r="I48" s="604">
        <v>0.79</v>
      </c>
      <c r="J48" s="605">
        <v>0.79</v>
      </c>
      <c r="K48" s="615" t="s">
        <v>334</v>
      </c>
    </row>
    <row r="49" spans="1:11" ht="14.4" customHeight="1" thickBot="1" x14ac:dyDescent="0.35">
      <c r="A49" s="626" t="s">
        <v>380</v>
      </c>
      <c r="B49" s="604">
        <v>1.8363050135850001</v>
      </c>
      <c r="C49" s="604">
        <v>0.97467000000000004</v>
      </c>
      <c r="D49" s="605">
        <v>-0.86163501358500005</v>
      </c>
      <c r="E49" s="606">
        <v>0.53077783526599998</v>
      </c>
      <c r="F49" s="604">
        <v>4.0486371819429996</v>
      </c>
      <c r="G49" s="605">
        <v>2.0243185909710002</v>
      </c>
      <c r="H49" s="607">
        <v>0.59084999999999999</v>
      </c>
      <c r="I49" s="604">
        <v>1.548</v>
      </c>
      <c r="J49" s="605">
        <v>-0.47631859097099999</v>
      </c>
      <c r="K49" s="608">
        <v>0.38235088263799999</v>
      </c>
    </row>
    <row r="50" spans="1:11" ht="14.4" customHeight="1" thickBot="1" x14ac:dyDescent="0.35">
      <c r="A50" s="625" t="s">
        <v>381</v>
      </c>
      <c r="B50" s="609">
        <v>69.790253047554003</v>
      </c>
      <c r="C50" s="609">
        <v>58.190759999999997</v>
      </c>
      <c r="D50" s="610">
        <v>-11.599493047554001</v>
      </c>
      <c r="E50" s="616">
        <v>0.83379494211500005</v>
      </c>
      <c r="F50" s="609">
        <v>53.474047090371997</v>
      </c>
      <c r="G50" s="610">
        <v>26.737023545185998</v>
      </c>
      <c r="H50" s="612">
        <v>3.6384699999999999</v>
      </c>
      <c r="I50" s="609">
        <v>28.334430000000001</v>
      </c>
      <c r="J50" s="610">
        <v>1.5974064548139999</v>
      </c>
      <c r="K50" s="617">
        <v>0.52987255578600001</v>
      </c>
    </row>
    <row r="51" spans="1:11" ht="14.4" customHeight="1" thickBot="1" x14ac:dyDescent="0.35">
      <c r="A51" s="626" t="s">
        <v>382</v>
      </c>
      <c r="B51" s="604">
        <v>15.303605394073999</v>
      </c>
      <c r="C51" s="604">
        <v>13.95051</v>
      </c>
      <c r="D51" s="605">
        <v>-1.353095394074</v>
      </c>
      <c r="E51" s="606">
        <v>0.91158322766199995</v>
      </c>
      <c r="F51" s="604">
        <v>12.479155205494999</v>
      </c>
      <c r="G51" s="605">
        <v>6.2395776027469996</v>
      </c>
      <c r="H51" s="607">
        <v>0.70467999999999997</v>
      </c>
      <c r="I51" s="604">
        <v>7.11172</v>
      </c>
      <c r="J51" s="605">
        <v>0.87214239725200005</v>
      </c>
      <c r="K51" s="608">
        <v>0.56988793575200003</v>
      </c>
    </row>
    <row r="52" spans="1:11" ht="14.4" customHeight="1" thickBot="1" x14ac:dyDescent="0.35">
      <c r="A52" s="626" t="s">
        <v>383</v>
      </c>
      <c r="B52" s="604">
        <v>4.9406564584124654E-324</v>
      </c>
      <c r="C52" s="604">
        <v>2.7959999999999998</v>
      </c>
      <c r="D52" s="605">
        <v>2.7959999999999998</v>
      </c>
      <c r="E52" s="614" t="s">
        <v>340</v>
      </c>
      <c r="F52" s="604">
        <v>0</v>
      </c>
      <c r="G52" s="605">
        <v>0</v>
      </c>
      <c r="H52" s="607">
        <v>4.9406564584124654E-324</v>
      </c>
      <c r="I52" s="604">
        <v>2.9643938750474793E-323</v>
      </c>
      <c r="J52" s="605">
        <v>2.9643938750474793E-323</v>
      </c>
      <c r="K52" s="615" t="s">
        <v>334</v>
      </c>
    </row>
    <row r="53" spans="1:11" ht="14.4" customHeight="1" thickBot="1" x14ac:dyDescent="0.35">
      <c r="A53" s="626" t="s">
        <v>384</v>
      </c>
      <c r="B53" s="604">
        <v>1.757480486041</v>
      </c>
      <c r="C53" s="604">
        <v>0.75788999999999995</v>
      </c>
      <c r="D53" s="605">
        <v>-0.99959048604099998</v>
      </c>
      <c r="E53" s="606">
        <v>0.43123665157000002</v>
      </c>
      <c r="F53" s="604">
        <v>0</v>
      </c>
      <c r="G53" s="605">
        <v>0</v>
      </c>
      <c r="H53" s="607">
        <v>4.9406564584124654E-324</v>
      </c>
      <c r="I53" s="604">
        <v>2.9643938750474793E-323</v>
      </c>
      <c r="J53" s="605">
        <v>2.9643938750474793E-323</v>
      </c>
      <c r="K53" s="615" t="s">
        <v>334</v>
      </c>
    </row>
    <row r="54" spans="1:11" ht="14.4" customHeight="1" thickBot="1" x14ac:dyDescent="0.35">
      <c r="A54" s="626" t="s">
        <v>385</v>
      </c>
      <c r="B54" s="604">
        <v>52.729167167438</v>
      </c>
      <c r="C54" s="604">
        <v>40.686360000000001</v>
      </c>
      <c r="D54" s="605">
        <v>-12.042807167437999</v>
      </c>
      <c r="E54" s="606">
        <v>0.77161013885899998</v>
      </c>
      <c r="F54" s="604">
        <v>0</v>
      </c>
      <c r="G54" s="605">
        <v>0</v>
      </c>
      <c r="H54" s="607">
        <v>4.9406564584124654E-324</v>
      </c>
      <c r="I54" s="604">
        <v>2.9643938750474793E-323</v>
      </c>
      <c r="J54" s="605">
        <v>2.9643938750474793E-323</v>
      </c>
      <c r="K54" s="615" t="s">
        <v>334</v>
      </c>
    </row>
    <row r="55" spans="1:11" ht="14.4" customHeight="1" thickBot="1" x14ac:dyDescent="0.35">
      <c r="A55" s="626" t="s">
        <v>386</v>
      </c>
      <c r="B55" s="604">
        <v>4.9406564584124654E-324</v>
      </c>
      <c r="C55" s="604">
        <v>4.9406564584124654E-324</v>
      </c>
      <c r="D55" s="605">
        <v>0</v>
      </c>
      <c r="E55" s="606">
        <v>1</v>
      </c>
      <c r="F55" s="604">
        <v>2.0001923881139998</v>
      </c>
      <c r="G55" s="605">
        <v>1.0000961940569999</v>
      </c>
      <c r="H55" s="607">
        <v>0.11373999999999999</v>
      </c>
      <c r="I55" s="604">
        <v>0.78264999999999996</v>
      </c>
      <c r="J55" s="605">
        <v>-0.217446194057</v>
      </c>
      <c r="K55" s="608">
        <v>0.39128736048099999</v>
      </c>
    </row>
    <row r="56" spans="1:11" ht="14.4" customHeight="1" thickBot="1" x14ac:dyDescent="0.35">
      <c r="A56" s="626" t="s">
        <v>387</v>
      </c>
      <c r="B56" s="604">
        <v>4.9406564584124654E-324</v>
      </c>
      <c r="C56" s="604">
        <v>4.9406564584124654E-324</v>
      </c>
      <c r="D56" s="605">
        <v>0</v>
      </c>
      <c r="E56" s="606">
        <v>1</v>
      </c>
      <c r="F56" s="604">
        <v>38.994699496761001</v>
      </c>
      <c r="G56" s="605">
        <v>19.49734974838</v>
      </c>
      <c r="H56" s="607">
        <v>2.8200500000000002</v>
      </c>
      <c r="I56" s="604">
        <v>20.440059999999999</v>
      </c>
      <c r="J56" s="605">
        <v>0.94271025161900002</v>
      </c>
      <c r="K56" s="608">
        <v>0.52417534341200001</v>
      </c>
    </row>
    <row r="57" spans="1:11" ht="14.4" customHeight="1" thickBot="1" x14ac:dyDescent="0.35">
      <c r="A57" s="625" t="s">
        <v>388</v>
      </c>
      <c r="B57" s="609">
        <v>4.9406564584124654E-324</v>
      </c>
      <c r="C57" s="609">
        <v>36.236499999999999</v>
      </c>
      <c r="D57" s="610">
        <v>36.236499999999999</v>
      </c>
      <c r="E57" s="611" t="s">
        <v>340</v>
      </c>
      <c r="F57" s="609">
        <v>0</v>
      </c>
      <c r="G57" s="610">
        <v>0</v>
      </c>
      <c r="H57" s="612">
        <v>4.9406564584124654E-324</v>
      </c>
      <c r="I57" s="609">
        <v>2.9643938750474793E-323</v>
      </c>
      <c r="J57" s="610">
        <v>2.9643938750474793E-323</v>
      </c>
      <c r="K57" s="613" t="s">
        <v>334</v>
      </c>
    </row>
    <row r="58" spans="1:11" ht="14.4" customHeight="1" thickBot="1" x14ac:dyDescent="0.35">
      <c r="A58" s="626" t="s">
        <v>389</v>
      </c>
      <c r="B58" s="604">
        <v>4.9406564584124654E-324</v>
      </c>
      <c r="C58" s="604">
        <v>36.236499999999999</v>
      </c>
      <c r="D58" s="605">
        <v>36.236499999999999</v>
      </c>
      <c r="E58" s="614" t="s">
        <v>340</v>
      </c>
      <c r="F58" s="604">
        <v>0</v>
      </c>
      <c r="G58" s="605">
        <v>0</v>
      </c>
      <c r="H58" s="607">
        <v>4.9406564584124654E-324</v>
      </c>
      <c r="I58" s="604">
        <v>2.9643938750474793E-323</v>
      </c>
      <c r="J58" s="605">
        <v>2.9643938750474793E-323</v>
      </c>
      <c r="K58" s="615" t="s">
        <v>334</v>
      </c>
    </row>
    <row r="59" spans="1:11" ht="14.4" customHeight="1" thickBot="1" x14ac:dyDescent="0.35">
      <c r="A59" s="624" t="s">
        <v>42</v>
      </c>
      <c r="B59" s="604">
        <v>2350.90778969948</v>
      </c>
      <c r="C59" s="604">
        <v>2286.8380000000002</v>
      </c>
      <c r="D59" s="605">
        <v>-64.069789699479003</v>
      </c>
      <c r="E59" s="606">
        <v>0.97274678743999998</v>
      </c>
      <c r="F59" s="604">
        <v>2305.02620726859</v>
      </c>
      <c r="G59" s="605">
        <v>1152.5131036343</v>
      </c>
      <c r="H59" s="607">
        <v>121.92100000000001</v>
      </c>
      <c r="I59" s="604">
        <v>1105.123</v>
      </c>
      <c r="J59" s="605">
        <v>-47.390103634294</v>
      </c>
      <c r="K59" s="608">
        <v>0.47944053586599999</v>
      </c>
    </row>
    <row r="60" spans="1:11" ht="14.4" customHeight="1" thickBot="1" x14ac:dyDescent="0.35">
      <c r="A60" s="625" t="s">
        <v>390</v>
      </c>
      <c r="B60" s="609">
        <v>2350.90778969948</v>
      </c>
      <c r="C60" s="609">
        <v>2286.8380000000002</v>
      </c>
      <c r="D60" s="610">
        <v>-64.069789699479003</v>
      </c>
      <c r="E60" s="616">
        <v>0.97274678743999998</v>
      </c>
      <c r="F60" s="609">
        <v>2305.02620726859</v>
      </c>
      <c r="G60" s="610">
        <v>1152.5131036343</v>
      </c>
      <c r="H60" s="612">
        <v>121.92100000000001</v>
      </c>
      <c r="I60" s="609">
        <v>1105.123</v>
      </c>
      <c r="J60" s="610">
        <v>-47.390103634294</v>
      </c>
      <c r="K60" s="617">
        <v>0.47944053586599999</v>
      </c>
    </row>
    <row r="61" spans="1:11" ht="14.4" customHeight="1" thickBot="1" x14ac:dyDescent="0.35">
      <c r="A61" s="626" t="s">
        <v>391</v>
      </c>
      <c r="B61" s="604">
        <v>724.79209604198797</v>
      </c>
      <c r="C61" s="604">
        <v>732.822</v>
      </c>
      <c r="D61" s="605">
        <v>8.0299039580109994</v>
      </c>
      <c r="E61" s="606">
        <v>1.011078906629</v>
      </c>
      <c r="F61" s="604">
        <v>727.34504333401401</v>
      </c>
      <c r="G61" s="605">
        <v>363.672521667007</v>
      </c>
      <c r="H61" s="607">
        <v>58.716999999999999</v>
      </c>
      <c r="I61" s="604">
        <v>305.01499999999999</v>
      </c>
      <c r="J61" s="605">
        <v>-58.657521667006002</v>
      </c>
      <c r="K61" s="608">
        <v>0.41935392671600003</v>
      </c>
    </row>
    <row r="62" spans="1:11" ht="14.4" customHeight="1" thickBot="1" x14ac:dyDescent="0.35">
      <c r="A62" s="626" t="s">
        <v>392</v>
      </c>
      <c r="B62" s="604">
        <v>260.01117478569603</v>
      </c>
      <c r="C62" s="604">
        <v>254.55600000000001</v>
      </c>
      <c r="D62" s="605">
        <v>-5.4551747856960002</v>
      </c>
      <c r="E62" s="606">
        <v>0.97901946025800002</v>
      </c>
      <c r="F62" s="604">
        <v>260.05275848643498</v>
      </c>
      <c r="G62" s="605">
        <v>130.026379243218</v>
      </c>
      <c r="H62" s="607">
        <v>19.402000000000001</v>
      </c>
      <c r="I62" s="604">
        <v>123.61199999999999</v>
      </c>
      <c r="J62" s="605">
        <v>-6.4143792432169997</v>
      </c>
      <c r="K62" s="608">
        <v>0.47533431569500001</v>
      </c>
    </row>
    <row r="63" spans="1:11" ht="14.4" customHeight="1" thickBot="1" x14ac:dyDescent="0.35">
      <c r="A63" s="626" t="s">
        <v>393</v>
      </c>
      <c r="B63" s="604">
        <v>1366.1045188718001</v>
      </c>
      <c r="C63" s="604">
        <v>1299.46</v>
      </c>
      <c r="D63" s="605">
        <v>-66.644518871795</v>
      </c>
      <c r="E63" s="606">
        <v>0.95121565154700005</v>
      </c>
      <c r="F63" s="604">
        <v>1317.62840544814</v>
      </c>
      <c r="G63" s="605">
        <v>658.81420272407104</v>
      </c>
      <c r="H63" s="607">
        <v>43.802</v>
      </c>
      <c r="I63" s="604">
        <v>676.496000000001</v>
      </c>
      <c r="J63" s="605">
        <v>17.681797275929998</v>
      </c>
      <c r="K63" s="608">
        <v>0.51341941111900002</v>
      </c>
    </row>
    <row r="64" spans="1:11" ht="14.4" customHeight="1" thickBot="1" x14ac:dyDescent="0.35">
      <c r="A64" s="627" t="s">
        <v>394</v>
      </c>
      <c r="B64" s="609">
        <v>4416.7030393407404</v>
      </c>
      <c r="C64" s="609">
        <v>4640.5323600000002</v>
      </c>
      <c r="D64" s="610">
        <v>223.82932065925701</v>
      </c>
      <c r="E64" s="616">
        <v>1.0506779194039999</v>
      </c>
      <c r="F64" s="609">
        <v>4961.7526389131099</v>
      </c>
      <c r="G64" s="610">
        <v>2480.8763194565599</v>
      </c>
      <c r="H64" s="612">
        <v>422.06646000000001</v>
      </c>
      <c r="I64" s="609">
        <v>2210.7543599999999</v>
      </c>
      <c r="J64" s="610">
        <v>-270.121959456556</v>
      </c>
      <c r="K64" s="617">
        <v>0.44555916444900001</v>
      </c>
    </row>
    <row r="65" spans="1:11" ht="14.4" customHeight="1" thickBot="1" x14ac:dyDescent="0.35">
      <c r="A65" s="624" t="s">
        <v>45</v>
      </c>
      <c r="B65" s="604">
        <v>548.46797150890802</v>
      </c>
      <c r="C65" s="604">
        <v>1103.74569</v>
      </c>
      <c r="D65" s="605">
        <v>555.27771849109195</v>
      </c>
      <c r="E65" s="606">
        <v>2.0124159428369999</v>
      </c>
      <c r="F65" s="604">
        <v>991.74947901422695</v>
      </c>
      <c r="G65" s="605">
        <v>495.87473950711302</v>
      </c>
      <c r="H65" s="607">
        <v>28.3963</v>
      </c>
      <c r="I65" s="604">
        <v>200.05799999999999</v>
      </c>
      <c r="J65" s="605">
        <v>-295.81673950711303</v>
      </c>
      <c r="K65" s="608">
        <v>0.20172231418600001</v>
      </c>
    </row>
    <row r="66" spans="1:11" ht="14.4" customHeight="1" thickBot="1" x14ac:dyDescent="0.35">
      <c r="A66" s="628" t="s">
        <v>395</v>
      </c>
      <c r="B66" s="604">
        <v>548.46797150890802</v>
      </c>
      <c r="C66" s="604">
        <v>1103.74569</v>
      </c>
      <c r="D66" s="605">
        <v>555.27771849109195</v>
      </c>
      <c r="E66" s="606">
        <v>2.0124159428369999</v>
      </c>
      <c r="F66" s="604">
        <v>991.74947901422695</v>
      </c>
      <c r="G66" s="605">
        <v>495.87473950711302</v>
      </c>
      <c r="H66" s="607">
        <v>28.3963</v>
      </c>
      <c r="I66" s="604">
        <v>200.05799999999999</v>
      </c>
      <c r="J66" s="605">
        <v>-295.81673950711303</v>
      </c>
      <c r="K66" s="608">
        <v>0.20172231418600001</v>
      </c>
    </row>
    <row r="67" spans="1:11" ht="14.4" customHeight="1" thickBot="1" x14ac:dyDescent="0.35">
      <c r="A67" s="626" t="s">
        <v>396</v>
      </c>
      <c r="B67" s="604">
        <v>357.85700874436799</v>
      </c>
      <c r="C67" s="604">
        <v>569.74177999999995</v>
      </c>
      <c r="D67" s="605">
        <v>211.88477125563199</v>
      </c>
      <c r="E67" s="606">
        <v>1.5920933950659999</v>
      </c>
      <c r="F67" s="604">
        <v>525.38160624994498</v>
      </c>
      <c r="G67" s="605">
        <v>262.690803124973</v>
      </c>
      <c r="H67" s="607">
        <v>4.9406564584124654E-324</v>
      </c>
      <c r="I67" s="604">
        <v>144.77689000000001</v>
      </c>
      <c r="J67" s="605">
        <v>-117.91391312497301</v>
      </c>
      <c r="K67" s="608">
        <v>0.27556520494300002</v>
      </c>
    </row>
    <row r="68" spans="1:11" ht="14.4" customHeight="1" thickBot="1" x14ac:dyDescent="0.35">
      <c r="A68" s="626" t="s">
        <v>397</v>
      </c>
      <c r="B68" s="604">
        <v>33.623114171182998</v>
      </c>
      <c r="C68" s="604">
        <v>195.83235999999999</v>
      </c>
      <c r="D68" s="605">
        <v>162.20924582881599</v>
      </c>
      <c r="E68" s="606">
        <v>5.8243373592029997</v>
      </c>
      <c r="F68" s="604">
        <v>254.63981107705601</v>
      </c>
      <c r="G68" s="605">
        <v>127.319905538528</v>
      </c>
      <c r="H68" s="607">
        <v>14.64705</v>
      </c>
      <c r="I68" s="604">
        <v>22.429500000000001</v>
      </c>
      <c r="J68" s="605">
        <v>-104.890405538528</v>
      </c>
      <c r="K68" s="608">
        <v>8.8083241598999995E-2</v>
      </c>
    </row>
    <row r="69" spans="1:11" ht="14.4" customHeight="1" thickBot="1" x14ac:dyDescent="0.35">
      <c r="A69" s="626" t="s">
        <v>398</v>
      </c>
      <c r="B69" s="604">
        <v>82.993306802717996</v>
      </c>
      <c r="C69" s="604">
        <v>296.00889999999998</v>
      </c>
      <c r="D69" s="605">
        <v>213.01559319728199</v>
      </c>
      <c r="E69" s="606">
        <v>3.5666599079319998</v>
      </c>
      <c r="F69" s="604">
        <v>167.999716365024</v>
      </c>
      <c r="G69" s="605">
        <v>83.999858182512</v>
      </c>
      <c r="H69" s="607">
        <v>11.413740000000001</v>
      </c>
      <c r="I69" s="604">
        <v>12.649760000000001</v>
      </c>
      <c r="J69" s="605">
        <v>-71.350098182511999</v>
      </c>
      <c r="K69" s="608">
        <v>7.5296317599000004E-2</v>
      </c>
    </row>
    <row r="70" spans="1:11" ht="14.4" customHeight="1" thickBot="1" x14ac:dyDescent="0.35">
      <c r="A70" s="626" t="s">
        <v>399</v>
      </c>
      <c r="B70" s="604">
        <v>73.994541790637996</v>
      </c>
      <c r="C70" s="604">
        <v>42.162649999999999</v>
      </c>
      <c r="D70" s="605">
        <v>-31.831891790638</v>
      </c>
      <c r="E70" s="606">
        <v>0.56980756930999998</v>
      </c>
      <c r="F70" s="604">
        <v>43.728345322201001</v>
      </c>
      <c r="G70" s="605">
        <v>21.8641726611</v>
      </c>
      <c r="H70" s="607">
        <v>2.3355100000000002</v>
      </c>
      <c r="I70" s="604">
        <v>20.20185</v>
      </c>
      <c r="J70" s="605">
        <v>-1.6623226610999999</v>
      </c>
      <c r="K70" s="608">
        <v>0.461985237519</v>
      </c>
    </row>
    <row r="71" spans="1:11" ht="14.4" customHeight="1" thickBot="1" x14ac:dyDescent="0.35">
      <c r="A71" s="629" t="s">
        <v>46</v>
      </c>
      <c r="B71" s="609">
        <v>0</v>
      </c>
      <c r="C71" s="609">
        <v>8.8030000000000008</v>
      </c>
      <c r="D71" s="610">
        <v>8.8030000000000008</v>
      </c>
      <c r="E71" s="611" t="s">
        <v>334</v>
      </c>
      <c r="F71" s="609">
        <v>0</v>
      </c>
      <c r="G71" s="610">
        <v>0</v>
      </c>
      <c r="H71" s="612">
        <v>3.1320000000000001</v>
      </c>
      <c r="I71" s="609">
        <v>7.1790000000000003</v>
      </c>
      <c r="J71" s="610">
        <v>7.1790000000000003</v>
      </c>
      <c r="K71" s="613" t="s">
        <v>334</v>
      </c>
    </row>
    <row r="72" spans="1:11" ht="14.4" customHeight="1" thickBot="1" x14ac:dyDescent="0.35">
      <c r="A72" s="625" t="s">
        <v>400</v>
      </c>
      <c r="B72" s="609">
        <v>0</v>
      </c>
      <c r="C72" s="609">
        <v>8.1519999999999992</v>
      </c>
      <c r="D72" s="610">
        <v>8.1519999999999992</v>
      </c>
      <c r="E72" s="611" t="s">
        <v>334</v>
      </c>
      <c r="F72" s="609">
        <v>0</v>
      </c>
      <c r="G72" s="610">
        <v>0</v>
      </c>
      <c r="H72" s="612">
        <v>3.1320000000000001</v>
      </c>
      <c r="I72" s="609">
        <v>7.1790000000000003</v>
      </c>
      <c r="J72" s="610">
        <v>7.1790000000000003</v>
      </c>
      <c r="K72" s="613" t="s">
        <v>334</v>
      </c>
    </row>
    <row r="73" spans="1:11" ht="14.4" customHeight="1" thickBot="1" x14ac:dyDescent="0.35">
      <c r="A73" s="626" t="s">
        <v>401</v>
      </c>
      <c r="B73" s="604">
        <v>0</v>
      </c>
      <c r="C73" s="604">
        <v>8.1519999999999992</v>
      </c>
      <c r="D73" s="605">
        <v>8.1519999999999992</v>
      </c>
      <c r="E73" s="614" t="s">
        <v>334</v>
      </c>
      <c r="F73" s="604">
        <v>0</v>
      </c>
      <c r="G73" s="605">
        <v>0</v>
      </c>
      <c r="H73" s="607">
        <v>3.1320000000000001</v>
      </c>
      <c r="I73" s="604">
        <v>6.7789999999999999</v>
      </c>
      <c r="J73" s="605">
        <v>6.7789999999999999</v>
      </c>
      <c r="K73" s="615" t="s">
        <v>334</v>
      </c>
    </row>
    <row r="74" spans="1:11" ht="14.4" customHeight="1" thickBot="1" x14ac:dyDescent="0.35">
      <c r="A74" s="626" t="s">
        <v>402</v>
      </c>
      <c r="B74" s="604">
        <v>0</v>
      </c>
      <c r="C74" s="604">
        <v>4.9406564584124654E-324</v>
      </c>
      <c r="D74" s="605">
        <v>4.9406564584124654E-324</v>
      </c>
      <c r="E74" s="614" t="s">
        <v>334</v>
      </c>
      <c r="F74" s="604">
        <v>4.9406564584124654E-324</v>
      </c>
      <c r="G74" s="605">
        <v>0</v>
      </c>
      <c r="H74" s="607">
        <v>4.9406564584124654E-324</v>
      </c>
      <c r="I74" s="604">
        <v>0.4</v>
      </c>
      <c r="J74" s="605">
        <v>0.4</v>
      </c>
      <c r="K74" s="615" t="s">
        <v>340</v>
      </c>
    </row>
    <row r="75" spans="1:11" ht="14.4" customHeight="1" thickBot="1" x14ac:dyDescent="0.35">
      <c r="A75" s="625" t="s">
        <v>403</v>
      </c>
      <c r="B75" s="609">
        <v>0</v>
      </c>
      <c r="C75" s="609">
        <v>0.65100000000000002</v>
      </c>
      <c r="D75" s="610">
        <v>0.65100000000000002</v>
      </c>
      <c r="E75" s="611" t="s">
        <v>334</v>
      </c>
      <c r="F75" s="609">
        <v>0</v>
      </c>
      <c r="G75" s="610">
        <v>0</v>
      </c>
      <c r="H75" s="612">
        <v>4.9406564584124654E-324</v>
      </c>
      <c r="I75" s="609">
        <v>2.9643938750474793E-323</v>
      </c>
      <c r="J75" s="610">
        <v>2.9643938750474793E-323</v>
      </c>
      <c r="K75" s="613" t="s">
        <v>334</v>
      </c>
    </row>
    <row r="76" spans="1:11" ht="14.4" customHeight="1" thickBot="1" x14ac:dyDescent="0.35">
      <c r="A76" s="626" t="s">
        <v>404</v>
      </c>
      <c r="B76" s="604">
        <v>0</v>
      </c>
      <c r="C76" s="604">
        <v>0.65100000000000002</v>
      </c>
      <c r="D76" s="605">
        <v>0.65100000000000002</v>
      </c>
      <c r="E76" s="614" t="s">
        <v>334</v>
      </c>
      <c r="F76" s="604">
        <v>0</v>
      </c>
      <c r="G76" s="605">
        <v>0</v>
      </c>
      <c r="H76" s="607">
        <v>4.9406564584124654E-324</v>
      </c>
      <c r="I76" s="604">
        <v>2.9643938750474793E-323</v>
      </c>
      <c r="J76" s="605">
        <v>2.9643938750474793E-323</v>
      </c>
      <c r="K76" s="615" t="s">
        <v>334</v>
      </c>
    </row>
    <row r="77" spans="1:11" ht="14.4" customHeight="1" thickBot="1" x14ac:dyDescent="0.35">
      <c r="A77" s="624" t="s">
        <v>47</v>
      </c>
      <c r="B77" s="604">
        <v>3868.2350678318398</v>
      </c>
      <c r="C77" s="604">
        <v>3527.9836700000001</v>
      </c>
      <c r="D77" s="605">
        <v>-340.25139783183602</v>
      </c>
      <c r="E77" s="606">
        <v>0.91203962741</v>
      </c>
      <c r="F77" s="604">
        <v>3970.0031598988899</v>
      </c>
      <c r="G77" s="605">
        <v>1985.0015799494399</v>
      </c>
      <c r="H77" s="607">
        <v>390.53816</v>
      </c>
      <c r="I77" s="604">
        <v>2003.5173600000001</v>
      </c>
      <c r="J77" s="605">
        <v>18.515780050557002</v>
      </c>
      <c r="K77" s="608">
        <v>0.50466392073300004</v>
      </c>
    </row>
    <row r="78" spans="1:11" ht="14.4" customHeight="1" thickBot="1" x14ac:dyDescent="0.35">
      <c r="A78" s="625" t="s">
        <v>405</v>
      </c>
      <c r="B78" s="609">
        <v>5.346015712891</v>
      </c>
      <c r="C78" s="609">
        <v>0.10299999999999999</v>
      </c>
      <c r="D78" s="610">
        <v>-5.2430157128910002</v>
      </c>
      <c r="E78" s="616">
        <v>1.9266684860000001E-2</v>
      </c>
      <c r="F78" s="609">
        <v>4.1168974895000002E-2</v>
      </c>
      <c r="G78" s="610">
        <v>2.0584487447000002E-2</v>
      </c>
      <c r="H78" s="612">
        <v>4.9406564584124654E-324</v>
      </c>
      <c r="I78" s="609">
        <v>2.9643938750474793E-323</v>
      </c>
      <c r="J78" s="610">
        <v>-2.0584487447000002E-2</v>
      </c>
      <c r="K78" s="617">
        <v>7.2133584292821995E-322</v>
      </c>
    </row>
    <row r="79" spans="1:11" ht="14.4" customHeight="1" thickBot="1" x14ac:dyDescent="0.35">
      <c r="A79" s="626" t="s">
        <v>406</v>
      </c>
      <c r="B79" s="604">
        <v>5.346015712891</v>
      </c>
      <c r="C79" s="604">
        <v>0.10299999999999999</v>
      </c>
      <c r="D79" s="605">
        <v>-5.2430157128910002</v>
      </c>
      <c r="E79" s="606">
        <v>1.9266684860000001E-2</v>
      </c>
      <c r="F79" s="604">
        <v>4.1168974895000002E-2</v>
      </c>
      <c r="G79" s="605">
        <v>2.0584487447000002E-2</v>
      </c>
      <c r="H79" s="607">
        <v>4.9406564584124654E-324</v>
      </c>
      <c r="I79" s="604">
        <v>2.9643938750474793E-323</v>
      </c>
      <c r="J79" s="605">
        <v>-2.0584487447000002E-2</v>
      </c>
      <c r="K79" s="608">
        <v>7.2133584292821995E-322</v>
      </c>
    </row>
    <row r="80" spans="1:11" ht="14.4" customHeight="1" thickBot="1" x14ac:dyDescent="0.35">
      <c r="A80" s="625" t="s">
        <v>407</v>
      </c>
      <c r="B80" s="609">
        <v>79.907587829918</v>
      </c>
      <c r="C80" s="609">
        <v>93.844650000000001</v>
      </c>
      <c r="D80" s="610">
        <v>13.937062170081999</v>
      </c>
      <c r="E80" s="616">
        <v>1.174414752698</v>
      </c>
      <c r="F80" s="609">
        <v>90.033892667165006</v>
      </c>
      <c r="G80" s="610">
        <v>45.016946333581998</v>
      </c>
      <c r="H80" s="612">
        <v>6.9401400000000004</v>
      </c>
      <c r="I80" s="609">
        <v>44.165869999999998</v>
      </c>
      <c r="J80" s="610">
        <v>-0.85107633358199997</v>
      </c>
      <c r="K80" s="617">
        <v>0.49054715609400001</v>
      </c>
    </row>
    <row r="81" spans="1:11" ht="14.4" customHeight="1" thickBot="1" x14ac:dyDescent="0.35">
      <c r="A81" s="626" t="s">
        <v>408</v>
      </c>
      <c r="B81" s="604">
        <v>52.644521873503997</v>
      </c>
      <c r="C81" s="604">
        <v>56.248899999999999</v>
      </c>
      <c r="D81" s="605">
        <v>3.6043781264949999</v>
      </c>
      <c r="E81" s="606">
        <v>1.06846634746</v>
      </c>
      <c r="F81" s="604">
        <v>57.541850025580999</v>
      </c>
      <c r="G81" s="605">
        <v>28.770925012789998</v>
      </c>
      <c r="H81" s="607">
        <v>4.5694999999999997</v>
      </c>
      <c r="I81" s="604">
        <v>29.522300000000001</v>
      </c>
      <c r="J81" s="605">
        <v>0.75137498720899998</v>
      </c>
      <c r="K81" s="608">
        <v>0.51305788720500001</v>
      </c>
    </row>
    <row r="82" spans="1:11" ht="14.4" customHeight="1" thickBot="1" x14ac:dyDescent="0.35">
      <c r="A82" s="626" t="s">
        <v>409</v>
      </c>
      <c r="B82" s="604">
        <v>4.9406564584124654E-324</v>
      </c>
      <c r="C82" s="604">
        <v>3</v>
      </c>
      <c r="D82" s="605">
        <v>3</v>
      </c>
      <c r="E82" s="614" t="s">
        <v>340</v>
      </c>
      <c r="F82" s="604">
        <v>0</v>
      </c>
      <c r="G82" s="605">
        <v>0</v>
      </c>
      <c r="H82" s="607">
        <v>4.9406564584124654E-324</v>
      </c>
      <c r="I82" s="604">
        <v>1</v>
      </c>
      <c r="J82" s="605">
        <v>1</v>
      </c>
      <c r="K82" s="615" t="s">
        <v>334</v>
      </c>
    </row>
    <row r="83" spans="1:11" ht="14.4" customHeight="1" thickBot="1" x14ac:dyDescent="0.35">
      <c r="A83" s="626" t="s">
        <v>410</v>
      </c>
      <c r="B83" s="604">
        <v>27.263065956413001</v>
      </c>
      <c r="C83" s="604">
        <v>34.595750000000002</v>
      </c>
      <c r="D83" s="605">
        <v>7.3326840435860001</v>
      </c>
      <c r="E83" s="606">
        <v>1.2689603603390001</v>
      </c>
      <c r="F83" s="604">
        <v>32.492042641582998</v>
      </c>
      <c r="G83" s="605">
        <v>16.246021320791002</v>
      </c>
      <c r="H83" s="607">
        <v>2.3706399999999999</v>
      </c>
      <c r="I83" s="604">
        <v>13.64357</v>
      </c>
      <c r="J83" s="605">
        <v>-2.6024513207909998</v>
      </c>
      <c r="K83" s="608">
        <v>0.41990496413200001</v>
      </c>
    </row>
    <row r="84" spans="1:11" ht="14.4" customHeight="1" thickBot="1" x14ac:dyDescent="0.35">
      <c r="A84" s="625" t="s">
        <v>411</v>
      </c>
      <c r="B84" s="609">
        <v>31.820237595527999</v>
      </c>
      <c r="C84" s="609">
        <v>28.705120000000001</v>
      </c>
      <c r="D84" s="610">
        <v>-3.1151175955279999</v>
      </c>
      <c r="E84" s="616">
        <v>0.902102629303</v>
      </c>
      <c r="F84" s="609">
        <v>28.102451800571998</v>
      </c>
      <c r="G84" s="610">
        <v>14.051225900285999</v>
      </c>
      <c r="H84" s="612">
        <v>0.29039999999999999</v>
      </c>
      <c r="I84" s="609">
        <v>15.92708</v>
      </c>
      <c r="J84" s="610">
        <v>1.875854099713</v>
      </c>
      <c r="K84" s="617">
        <v>0.56675054949000003</v>
      </c>
    </row>
    <row r="85" spans="1:11" ht="14.4" customHeight="1" thickBot="1" x14ac:dyDescent="0.35">
      <c r="A85" s="626" t="s">
        <v>412</v>
      </c>
      <c r="B85" s="604">
        <v>24.993511286924999</v>
      </c>
      <c r="C85" s="604">
        <v>24.3</v>
      </c>
      <c r="D85" s="605">
        <v>-0.69351128692499997</v>
      </c>
      <c r="E85" s="606">
        <v>0.97225234666000004</v>
      </c>
      <c r="F85" s="604">
        <v>24.070002569530999</v>
      </c>
      <c r="G85" s="605">
        <v>12.035001284765</v>
      </c>
      <c r="H85" s="607">
        <v>4.9406564584124654E-324</v>
      </c>
      <c r="I85" s="604">
        <v>14.175000000000001</v>
      </c>
      <c r="J85" s="605">
        <v>2.1399987152339999</v>
      </c>
      <c r="K85" s="608">
        <v>0.58890729068400005</v>
      </c>
    </row>
    <row r="86" spans="1:11" ht="14.4" customHeight="1" thickBot="1" x14ac:dyDescent="0.35">
      <c r="A86" s="626" t="s">
        <v>413</v>
      </c>
      <c r="B86" s="604">
        <v>6.8267263086019998</v>
      </c>
      <c r="C86" s="604">
        <v>4.4051200000000001</v>
      </c>
      <c r="D86" s="605">
        <v>-2.4216063086020001</v>
      </c>
      <c r="E86" s="606">
        <v>0.64527561247700005</v>
      </c>
      <c r="F86" s="604">
        <v>4.0324492310400002</v>
      </c>
      <c r="G86" s="605">
        <v>2.0162246155200001</v>
      </c>
      <c r="H86" s="607">
        <v>0.29039999999999999</v>
      </c>
      <c r="I86" s="604">
        <v>1.7520800000000001</v>
      </c>
      <c r="J86" s="605">
        <v>-0.26414461552000001</v>
      </c>
      <c r="K86" s="608">
        <v>0.43449524088500002</v>
      </c>
    </row>
    <row r="87" spans="1:11" ht="14.4" customHeight="1" thickBot="1" x14ac:dyDescent="0.35">
      <c r="A87" s="625" t="s">
        <v>414</v>
      </c>
      <c r="B87" s="609">
        <v>542.66010324860895</v>
      </c>
      <c r="C87" s="609">
        <v>536.33799999999997</v>
      </c>
      <c r="D87" s="610">
        <v>-6.3221032486080002</v>
      </c>
      <c r="E87" s="616">
        <v>0.98834979168199999</v>
      </c>
      <c r="F87" s="609">
        <v>540.92972686494295</v>
      </c>
      <c r="G87" s="610">
        <v>270.46486343247102</v>
      </c>
      <c r="H87" s="612">
        <v>100.19410999999999</v>
      </c>
      <c r="I87" s="609">
        <v>279.62900000000002</v>
      </c>
      <c r="J87" s="610">
        <v>9.1641365675280007</v>
      </c>
      <c r="K87" s="617">
        <v>0.51694145489200005</v>
      </c>
    </row>
    <row r="88" spans="1:11" ht="14.4" customHeight="1" thickBot="1" x14ac:dyDescent="0.35">
      <c r="A88" s="626" t="s">
        <v>415</v>
      </c>
      <c r="B88" s="604">
        <v>460.00046709310499</v>
      </c>
      <c r="C88" s="604">
        <v>455.62329999999997</v>
      </c>
      <c r="D88" s="605">
        <v>-4.3771670931050002</v>
      </c>
      <c r="E88" s="606">
        <v>0.990484429025</v>
      </c>
      <c r="F88" s="604">
        <v>460.33190500639802</v>
      </c>
      <c r="G88" s="605">
        <v>230.16595250319901</v>
      </c>
      <c r="H88" s="607">
        <v>92.3506</v>
      </c>
      <c r="I88" s="604">
        <v>236.26071999999999</v>
      </c>
      <c r="J88" s="605">
        <v>6.0947674968010004</v>
      </c>
      <c r="K88" s="608">
        <v>0.51323994150800001</v>
      </c>
    </row>
    <row r="89" spans="1:11" ht="14.4" customHeight="1" thickBot="1" x14ac:dyDescent="0.35">
      <c r="A89" s="626" t="s">
        <v>416</v>
      </c>
      <c r="B89" s="604">
        <v>0</v>
      </c>
      <c r="C89" s="604">
        <v>4.9406564584124654E-324</v>
      </c>
      <c r="D89" s="605">
        <v>4.9406564584124654E-324</v>
      </c>
      <c r="E89" s="614" t="s">
        <v>334</v>
      </c>
      <c r="F89" s="604">
        <v>4.9406564584124654E-324</v>
      </c>
      <c r="G89" s="605">
        <v>0</v>
      </c>
      <c r="H89" s="607">
        <v>4.9406564584124654E-324</v>
      </c>
      <c r="I89" s="604">
        <v>3.2669999999999999</v>
      </c>
      <c r="J89" s="605">
        <v>3.2669999999999999</v>
      </c>
      <c r="K89" s="615" t="s">
        <v>340</v>
      </c>
    </row>
    <row r="90" spans="1:11" ht="14.4" customHeight="1" thickBot="1" x14ac:dyDescent="0.35">
      <c r="A90" s="626" t="s">
        <v>417</v>
      </c>
      <c r="B90" s="604">
        <v>82.659636155502994</v>
      </c>
      <c r="C90" s="604">
        <v>80.714699999999993</v>
      </c>
      <c r="D90" s="605">
        <v>-1.944936155503</v>
      </c>
      <c r="E90" s="606">
        <v>0.97647054540800005</v>
      </c>
      <c r="F90" s="604">
        <v>80.597821858543995</v>
      </c>
      <c r="G90" s="605">
        <v>40.298910929271997</v>
      </c>
      <c r="H90" s="607">
        <v>7.8435100000000002</v>
      </c>
      <c r="I90" s="604">
        <v>40.101280000000003</v>
      </c>
      <c r="J90" s="605">
        <v>-0.19763092927199999</v>
      </c>
      <c r="K90" s="608">
        <v>0.49754793709400003</v>
      </c>
    </row>
    <row r="91" spans="1:11" ht="14.4" customHeight="1" thickBot="1" x14ac:dyDescent="0.35">
      <c r="A91" s="625" t="s">
        <v>418</v>
      </c>
      <c r="B91" s="609">
        <v>3208.5011234448898</v>
      </c>
      <c r="C91" s="609">
        <v>2868.9929000000002</v>
      </c>
      <c r="D91" s="610">
        <v>-339.50822344489001</v>
      </c>
      <c r="E91" s="616">
        <v>0.89418478897599996</v>
      </c>
      <c r="F91" s="609">
        <v>3310.8959195913098</v>
      </c>
      <c r="G91" s="610">
        <v>1655.4479597956599</v>
      </c>
      <c r="H91" s="612">
        <v>283.11351000000002</v>
      </c>
      <c r="I91" s="609">
        <v>1663.7954099999999</v>
      </c>
      <c r="J91" s="610">
        <v>8.3474502043449998</v>
      </c>
      <c r="K91" s="617">
        <v>0.50252120586299998</v>
      </c>
    </row>
    <row r="92" spans="1:11" ht="14.4" customHeight="1" thickBot="1" x14ac:dyDescent="0.35">
      <c r="A92" s="626" t="s">
        <v>419</v>
      </c>
      <c r="B92" s="604">
        <v>31.040510161217998</v>
      </c>
      <c r="C92" s="604">
        <v>0.79</v>
      </c>
      <c r="D92" s="605">
        <v>-30.250510161217999</v>
      </c>
      <c r="E92" s="606">
        <v>2.5450612631E-2</v>
      </c>
      <c r="F92" s="604">
        <v>4.9406564584124654E-324</v>
      </c>
      <c r="G92" s="605">
        <v>0</v>
      </c>
      <c r="H92" s="607">
        <v>24.759</v>
      </c>
      <c r="I92" s="604">
        <v>24.759</v>
      </c>
      <c r="J92" s="605">
        <v>24.759</v>
      </c>
      <c r="K92" s="615" t="s">
        <v>340</v>
      </c>
    </row>
    <row r="93" spans="1:11" ht="14.4" customHeight="1" thickBot="1" x14ac:dyDescent="0.35">
      <c r="A93" s="626" t="s">
        <v>420</v>
      </c>
      <c r="B93" s="604">
        <v>215.77994544527101</v>
      </c>
      <c r="C93" s="604">
        <v>200.24388999999999</v>
      </c>
      <c r="D93" s="605">
        <v>-15.536055445271</v>
      </c>
      <c r="E93" s="606">
        <v>0.92800046633900002</v>
      </c>
      <c r="F93" s="604">
        <v>197.97383635452999</v>
      </c>
      <c r="G93" s="605">
        <v>98.986918177264997</v>
      </c>
      <c r="H93" s="607">
        <v>31.228300000000001</v>
      </c>
      <c r="I93" s="604">
        <v>139.69092000000001</v>
      </c>
      <c r="J93" s="605">
        <v>40.704001822735002</v>
      </c>
      <c r="K93" s="608">
        <v>0.70560293507500005</v>
      </c>
    </row>
    <row r="94" spans="1:11" ht="14.4" customHeight="1" thickBot="1" x14ac:dyDescent="0.35">
      <c r="A94" s="626" t="s">
        <v>421</v>
      </c>
      <c r="B94" s="604">
        <v>3.9979378279689999</v>
      </c>
      <c r="C94" s="604">
        <v>8.7874599999999994</v>
      </c>
      <c r="D94" s="605">
        <v>4.7895221720299999</v>
      </c>
      <c r="E94" s="606">
        <v>2.1979981625830001</v>
      </c>
      <c r="F94" s="604">
        <v>4.0014576669619997</v>
      </c>
      <c r="G94" s="605">
        <v>2.0007288334809998</v>
      </c>
      <c r="H94" s="607">
        <v>4.9406564584124654E-324</v>
      </c>
      <c r="I94" s="604">
        <v>1.597</v>
      </c>
      <c r="J94" s="605">
        <v>-0.40372883348100003</v>
      </c>
      <c r="K94" s="608">
        <v>0.39910455961699998</v>
      </c>
    </row>
    <row r="95" spans="1:11" ht="14.4" customHeight="1" thickBot="1" x14ac:dyDescent="0.35">
      <c r="A95" s="626" t="s">
        <v>422</v>
      </c>
      <c r="B95" s="604">
        <v>139.62381114873301</v>
      </c>
      <c r="C95" s="604">
        <v>117.23560000000001</v>
      </c>
      <c r="D95" s="605">
        <v>-22.388211148732999</v>
      </c>
      <c r="E95" s="606">
        <v>0.83965334447899997</v>
      </c>
      <c r="F95" s="604">
        <v>110.76076366997199</v>
      </c>
      <c r="G95" s="605">
        <v>55.380381834985002</v>
      </c>
      <c r="H95" s="607">
        <v>4.9406564584124654E-324</v>
      </c>
      <c r="I95" s="604">
        <v>61.852179999999997</v>
      </c>
      <c r="J95" s="605">
        <v>6.4717981650140004</v>
      </c>
      <c r="K95" s="608">
        <v>0.55843042202399995</v>
      </c>
    </row>
    <row r="96" spans="1:11" ht="14.4" customHeight="1" thickBot="1" x14ac:dyDescent="0.35">
      <c r="A96" s="626" t="s">
        <v>423</v>
      </c>
      <c r="B96" s="604">
        <v>2818.0589188617</v>
      </c>
      <c r="C96" s="604">
        <v>2541.93595</v>
      </c>
      <c r="D96" s="605">
        <v>-276.12296886169702</v>
      </c>
      <c r="E96" s="606">
        <v>0.902016609016</v>
      </c>
      <c r="F96" s="604">
        <v>2998.1598618998501</v>
      </c>
      <c r="G96" s="605">
        <v>1499.07993094992</v>
      </c>
      <c r="H96" s="607">
        <v>227.12620999999999</v>
      </c>
      <c r="I96" s="604">
        <v>1435.8963100000001</v>
      </c>
      <c r="J96" s="605">
        <v>-63.183620949922002</v>
      </c>
      <c r="K96" s="608">
        <v>0.47892586657800001</v>
      </c>
    </row>
    <row r="97" spans="1:11" ht="14.4" customHeight="1" thickBot="1" x14ac:dyDescent="0.35">
      <c r="A97" s="623" t="s">
        <v>48</v>
      </c>
      <c r="B97" s="604">
        <v>21405.996255933402</v>
      </c>
      <c r="C97" s="604">
        <v>23432.943650000001</v>
      </c>
      <c r="D97" s="605">
        <v>2026.9473940666001</v>
      </c>
      <c r="E97" s="606">
        <v>1.0946906357370001</v>
      </c>
      <c r="F97" s="604">
        <v>23016.113871327201</v>
      </c>
      <c r="G97" s="605">
        <v>11508.056935663601</v>
      </c>
      <c r="H97" s="607">
        <v>1867.07988</v>
      </c>
      <c r="I97" s="604">
        <v>11058.385249999999</v>
      </c>
      <c r="J97" s="605">
        <v>-449.67168566359601</v>
      </c>
      <c r="K97" s="608">
        <v>0.480462745006</v>
      </c>
    </row>
    <row r="98" spans="1:11" ht="14.4" customHeight="1" thickBot="1" x14ac:dyDescent="0.35">
      <c r="A98" s="629" t="s">
        <v>424</v>
      </c>
      <c r="B98" s="609">
        <v>15854.9999999994</v>
      </c>
      <c r="C98" s="609">
        <v>17401.559000000001</v>
      </c>
      <c r="D98" s="610">
        <v>1546.55900000057</v>
      </c>
      <c r="E98" s="616">
        <v>1.0975439293589999</v>
      </c>
      <c r="F98" s="609">
        <v>17061.999999999702</v>
      </c>
      <c r="G98" s="610">
        <v>8530.9999999998399</v>
      </c>
      <c r="H98" s="612">
        <v>1383.0239999999999</v>
      </c>
      <c r="I98" s="609">
        <v>8194.9540000000106</v>
      </c>
      <c r="J98" s="610">
        <v>-336.04599999983702</v>
      </c>
      <c r="K98" s="617">
        <v>0.48030441917700001</v>
      </c>
    </row>
    <row r="99" spans="1:11" ht="14.4" customHeight="1" thickBot="1" x14ac:dyDescent="0.35">
      <c r="A99" s="625" t="s">
        <v>425</v>
      </c>
      <c r="B99" s="609">
        <v>15854.9999999994</v>
      </c>
      <c r="C99" s="609">
        <v>17387.591</v>
      </c>
      <c r="D99" s="610">
        <v>1532.5910000005699</v>
      </c>
      <c r="E99" s="616">
        <v>1.0966629454429999</v>
      </c>
      <c r="F99" s="609">
        <v>17006.999999999702</v>
      </c>
      <c r="G99" s="610">
        <v>8503.4999999998508</v>
      </c>
      <c r="H99" s="612">
        <v>1383.0239999999999</v>
      </c>
      <c r="I99" s="609">
        <v>8180.85700000001</v>
      </c>
      <c r="J99" s="610">
        <v>-322.64299999983803</v>
      </c>
      <c r="K99" s="617">
        <v>0.481028811665</v>
      </c>
    </row>
    <row r="100" spans="1:11" ht="14.4" customHeight="1" thickBot="1" x14ac:dyDescent="0.35">
      <c r="A100" s="626" t="s">
        <v>426</v>
      </c>
      <c r="B100" s="604">
        <v>15854.9999999994</v>
      </c>
      <c r="C100" s="604">
        <v>17387.591</v>
      </c>
      <c r="D100" s="605">
        <v>1532.5910000005699</v>
      </c>
      <c r="E100" s="606">
        <v>1.0966629454429999</v>
      </c>
      <c r="F100" s="604">
        <v>17006.999999999702</v>
      </c>
      <c r="G100" s="605">
        <v>8503.4999999998508</v>
      </c>
      <c r="H100" s="607">
        <v>1383.0239999999999</v>
      </c>
      <c r="I100" s="604">
        <v>8180.85700000001</v>
      </c>
      <c r="J100" s="605">
        <v>-322.64299999983803</v>
      </c>
      <c r="K100" s="608">
        <v>0.481028811665</v>
      </c>
    </row>
    <row r="101" spans="1:11" ht="14.4" customHeight="1" thickBot="1" x14ac:dyDescent="0.35">
      <c r="A101" s="625" t="s">
        <v>427</v>
      </c>
      <c r="B101" s="609">
        <v>0</v>
      </c>
      <c r="C101" s="609">
        <v>13.968</v>
      </c>
      <c r="D101" s="610">
        <v>13.968</v>
      </c>
      <c r="E101" s="611" t="s">
        <v>334</v>
      </c>
      <c r="F101" s="609">
        <v>54.999999999998998</v>
      </c>
      <c r="G101" s="610">
        <v>27.499999999999002</v>
      </c>
      <c r="H101" s="612">
        <v>4.9406564584124654E-324</v>
      </c>
      <c r="I101" s="609">
        <v>14.097</v>
      </c>
      <c r="J101" s="610">
        <v>-13.402999999999</v>
      </c>
      <c r="K101" s="617">
        <v>0.256309090909</v>
      </c>
    </row>
    <row r="102" spans="1:11" ht="14.4" customHeight="1" thickBot="1" x14ac:dyDescent="0.35">
      <c r="A102" s="626" t="s">
        <v>428</v>
      </c>
      <c r="B102" s="604">
        <v>0</v>
      </c>
      <c r="C102" s="604">
        <v>13.968</v>
      </c>
      <c r="D102" s="605">
        <v>13.968</v>
      </c>
      <c r="E102" s="614" t="s">
        <v>334</v>
      </c>
      <c r="F102" s="604">
        <v>54.999999999998998</v>
      </c>
      <c r="G102" s="605">
        <v>27.499999999999002</v>
      </c>
      <c r="H102" s="607">
        <v>4.9406564584124654E-324</v>
      </c>
      <c r="I102" s="604">
        <v>14.097</v>
      </c>
      <c r="J102" s="605">
        <v>-13.402999999999</v>
      </c>
      <c r="K102" s="608">
        <v>0.256309090909</v>
      </c>
    </row>
    <row r="103" spans="1:11" ht="14.4" customHeight="1" thickBot="1" x14ac:dyDescent="0.35">
      <c r="A103" s="624" t="s">
        <v>429</v>
      </c>
      <c r="B103" s="604">
        <v>5391.9962559339701</v>
      </c>
      <c r="C103" s="604">
        <v>5857.3696099999997</v>
      </c>
      <c r="D103" s="605">
        <v>465.37335406603103</v>
      </c>
      <c r="E103" s="606">
        <v>1.0863081745559999</v>
      </c>
      <c r="F103" s="604">
        <v>5783.1138713275204</v>
      </c>
      <c r="G103" s="605">
        <v>2891.5569356637602</v>
      </c>
      <c r="H103" s="607">
        <v>470.226</v>
      </c>
      <c r="I103" s="604">
        <v>2781.4830900000002</v>
      </c>
      <c r="J103" s="605">
        <v>-110.07384566375799</v>
      </c>
      <c r="K103" s="608">
        <v>0.48096633611</v>
      </c>
    </row>
    <row r="104" spans="1:11" ht="14.4" customHeight="1" thickBot="1" x14ac:dyDescent="0.35">
      <c r="A104" s="625" t="s">
        <v>430</v>
      </c>
      <c r="B104" s="609">
        <v>1426.99999289575</v>
      </c>
      <c r="C104" s="609">
        <v>1564.8815099999999</v>
      </c>
      <c r="D104" s="610">
        <v>137.88151710425501</v>
      </c>
      <c r="E104" s="616">
        <v>1.0966233481359999</v>
      </c>
      <c r="F104" s="609">
        <v>1531.11387132761</v>
      </c>
      <c r="G104" s="610">
        <v>765.55693566380398</v>
      </c>
      <c r="H104" s="612">
        <v>124.47</v>
      </c>
      <c r="I104" s="609">
        <v>736.268830000001</v>
      </c>
      <c r="J104" s="610">
        <v>-29.288105663802</v>
      </c>
      <c r="K104" s="617">
        <v>0.48087137331000002</v>
      </c>
    </row>
    <row r="105" spans="1:11" ht="14.4" customHeight="1" thickBot="1" x14ac:dyDescent="0.35">
      <c r="A105" s="626" t="s">
        <v>431</v>
      </c>
      <c r="B105" s="604">
        <v>1426.99999289575</v>
      </c>
      <c r="C105" s="604">
        <v>1564.8815099999999</v>
      </c>
      <c r="D105" s="605">
        <v>137.88151710425501</v>
      </c>
      <c r="E105" s="606">
        <v>1.0966233481359999</v>
      </c>
      <c r="F105" s="604">
        <v>1531.11387132761</v>
      </c>
      <c r="G105" s="605">
        <v>765.55693566380398</v>
      </c>
      <c r="H105" s="607">
        <v>124.47</v>
      </c>
      <c r="I105" s="604">
        <v>736.268830000001</v>
      </c>
      <c r="J105" s="605">
        <v>-29.288105663802</v>
      </c>
      <c r="K105" s="608">
        <v>0.48087137331000002</v>
      </c>
    </row>
    <row r="106" spans="1:11" ht="14.4" customHeight="1" thickBot="1" x14ac:dyDescent="0.35">
      <c r="A106" s="625" t="s">
        <v>432</v>
      </c>
      <c r="B106" s="609">
        <v>3964.9962630382302</v>
      </c>
      <c r="C106" s="609">
        <v>4292.4880999999996</v>
      </c>
      <c r="D106" s="610">
        <v>327.49183696177499</v>
      </c>
      <c r="E106" s="616">
        <v>1.08259574921</v>
      </c>
      <c r="F106" s="609">
        <v>4251.99999999991</v>
      </c>
      <c r="G106" s="610">
        <v>2125.99999999996</v>
      </c>
      <c r="H106" s="612">
        <v>345.75599999999997</v>
      </c>
      <c r="I106" s="609">
        <v>2045.21426</v>
      </c>
      <c r="J106" s="610">
        <v>-80.785739999954998</v>
      </c>
      <c r="K106" s="617">
        <v>0.48100053151400002</v>
      </c>
    </row>
    <row r="107" spans="1:11" ht="14.4" customHeight="1" thickBot="1" x14ac:dyDescent="0.35">
      <c r="A107" s="626" t="s">
        <v>433</v>
      </c>
      <c r="B107" s="604">
        <v>3964.9962630382302</v>
      </c>
      <c r="C107" s="604">
        <v>4292.4880999999996</v>
      </c>
      <c r="D107" s="605">
        <v>327.49183696177499</v>
      </c>
      <c r="E107" s="606">
        <v>1.08259574921</v>
      </c>
      <c r="F107" s="604">
        <v>4251.99999999991</v>
      </c>
      <c r="G107" s="605">
        <v>2125.99999999996</v>
      </c>
      <c r="H107" s="607">
        <v>345.75599999999997</v>
      </c>
      <c r="I107" s="604">
        <v>2045.21426</v>
      </c>
      <c r="J107" s="605">
        <v>-80.785739999954998</v>
      </c>
      <c r="K107" s="608">
        <v>0.48100053151400002</v>
      </c>
    </row>
    <row r="108" spans="1:11" ht="14.4" customHeight="1" thickBot="1" x14ac:dyDescent="0.35">
      <c r="A108" s="624" t="s">
        <v>434</v>
      </c>
      <c r="B108" s="604">
        <v>158.999999999994</v>
      </c>
      <c r="C108" s="604">
        <v>174.01504</v>
      </c>
      <c r="D108" s="605">
        <v>15.015040000004999</v>
      </c>
      <c r="E108" s="606">
        <v>1.0944342138359999</v>
      </c>
      <c r="F108" s="604">
        <v>170.99999999999699</v>
      </c>
      <c r="G108" s="605">
        <v>85.499999999997996</v>
      </c>
      <c r="H108" s="607">
        <v>13.829879999999999</v>
      </c>
      <c r="I108" s="604">
        <v>81.948160000000001</v>
      </c>
      <c r="J108" s="605">
        <v>-3.5518399999980002</v>
      </c>
      <c r="K108" s="608">
        <v>0.47922900584700001</v>
      </c>
    </row>
    <row r="109" spans="1:11" ht="14.4" customHeight="1" thickBot="1" x14ac:dyDescent="0.35">
      <c r="A109" s="625" t="s">
        <v>435</v>
      </c>
      <c r="B109" s="609">
        <v>158.999999999994</v>
      </c>
      <c r="C109" s="609">
        <v>174.01504</v>
      </c>
      <c r="D109" s="610">
        <v>15.015040000004999</v>
      </c>
      <c r="E109" s="616">
        <v>1.0944342138359999</v>
      </c>
      <c r="F109" s="609">
        <v>170.99999999999699</v>
      </c>
      <c r="G109" s="610">
        <v>85.499999999997996</v>
      </c>
      <c r="H109" s="612">
        <v>13.829879999999999</v>
      </c>
      <c r="I109" s="609">
        <v>81.948160000000001</v>
      </c>
      <c r="J109" s="610">
        <v>-3.5518399999980002</v>
      </c>
      <c r="K109" s="617">
        <v>0.47922900584700001</v>
      </c>
    </row>
    <row r="110" spans="1:11" ht="14.4" customHeight="1" thickBot="1" x14ac:dyDescent="0.35">
      <c r="A110" s="626" t="s">
        <v>436</v>
      </c>
      <c r="B110" s="604">
        <v>158.999999999994</v>
      </c>
      <c r="C110" s="604">
        <v>174.01504</v>
      </c>
      <c r="D110" s="605">
        <v>15.015040000004999</v>
      </c>
      <c r="E110" s="606">
        <v>1.0944342138359999</v>
      </c>
      <c r="F110" s="604">
        <v>170.99999999999699</v>
      </c>
      <c r="G110" s="605">
        <v>85.499999999997996</v>
      </c>
      <c r="H110" s="607">
        <v>13.829879999999999</v>
      </c>
      <c r="I110" s="604">
        <v>81.948160000000001</v>
      </c>
      <c r="J110" s="605">
        <v>-3.5518399999980002</v>
      </c>
      <c r="K110" s="608">
        <v>0.47922900584700001</v>
      </c>
    </row>
    <row r="111" spans="1:11" ht="14.4" customHeight="1" thickBot="1" x14ac:dyDescent="0.35">
      <c r="A111" s="623" t="s">
        <v>437</v>
      </c>
      <c r="B111" s="604">
        <v>0</v>
      </c>
      <c r="C111" s="604">
        <v>17.596499999999999</v>
      </c>
      <c r="D111" s="605">
        <v>17.596499999999999</v>
      </c>
      <c r="E111" s="614" t="s">
        <v>334</v>
      </c>
      <c r="F111" s="604">
        <v>0</v>
      </c>
      <c r="G111" s="605">
        <v>0</v>
      </c>
      <c r="H111" s="607">
        <v>-10.265330000000001</v>
      </c>
      <c r="I111" s="604">
        <v>10.840389999999999</v>
      </c>
      <c r="J111" s="605">
        <v>10.840389999999999</v>
      </c>
      <c r="K111" s="615" t="s">
        <v>334</v>
      </c>
    </row>
    <row r="112" spans="1:11" ht="14.4" customHeight="1" thickBot="1" x14ac:dyDescent="0.35">
      <c r="A112" s="624" t="s">
        <v>438</v>
      </c>
      <c r="B112" s="604">
        <v>0</v>
      </c>
      <c r="C112" s="604">
        <v>17.596499999999999</v>
      </c>
      <c r="D112" s="605">
        <v>17.596499999999999</v>
      </c>
      <c r="E112" s="614" t="s">
        <v>334</v>
      </c>
      <c r="F112" s="604">
        <v>0</v>
      </c>
      <c r="G112" s="605">
        <v>0</v>
      </c>
      <c r="H112" s="607">
        <v>-10.265330000000001</v>
      </c>
      <c r="I112" s="604">
        <v>10.840389999999999</v>
      </c>
      <c r="J112" s="605">
        <v>10.840389999999999</v>
      </c>
      <c r="K112" s="615" t="s">
        <v>334</v>
      </c>
    </row>
    <row r="113" spans="1:11" ht="14.4" customHeight="1" thickBot="1" x14ac:dyDescent="0.35">
      <c r="A113" s="625" t="s">
        <v>439</v>
      </c>
      <c r="B113" s="609">
        <v>0</v>
      </c>
      <c r="C113" s="609">
        <v>16.796500000000002</v>
      </c>
      <c r="D113" s="610">
        <v>16.796500000000002</v>
      </c>
      <c r="E113" s="611" t="s">
        <v>334</v>
      </c>
      <c r="F113" s="609">
        <v>0</v>
      </c>
      <c r="G113" s="610">
        <v>0</v>
      </c>
      <c r="H113" s="612">
        <v>4.9406564584124654E-324</v>
      </c>
      <c r="I113" s="609">
        <v>19.75572</v>
      </c>
      <c r="J113" s="610">
        <v>19.75572</v>
      </c>
      <c r="K113" s="613" t="s">
        <v>334</v>
      </c>
    </row>
    <row r="114" spans="1:11" ht="14.4" customHeight="1" thickBot="1" x14ac:dyDescent="0.35">
      <c r="A114" s="626" t="s">
        <v>440</v>
      </c>
      <c r="B114" s="604">
        <v>0</v>
      </c>
      <c r="C114" s="604">
        <v>0.89649999999999996</v>
      </c>
      <c r="D114" s="605">
        <v>0.89649999999999996</v>
      </c>
      <c r="E114" s="614" t="s">
        <v>334</v>
      </c>
      <c r="F114" s="604">
        <v>0</v>
      </c>
      <c r="G114" s="605">
        <v>0</v>
      </c>
      <c r="H114" s="607">
        <v>4.9406564584124654E-324</v>
      </c>
      <c r="I114" s="604">
        <v>1.6556999999999999</v>
      </c>
      <c r="J114" s="605">
        <v>1.6556999999999999</v>
      </c>
      <c r="K114" s="615" t="s">
        <v>334</v>
      </c>
    </row>
    <row r="115" spans="1:11" ht="14.4" customHeight="1" thickBot="1" x14ac:dyDescent="0.35">
      <c r="A115" s="626" t="s">
        <v>441</v>
      </c>
      <c r="B115" s="604">
        <v>0</v>
      </c>
      <c r="C115" s="604">
        <v>7.9999999999989999</v>
      </c>
      <c r="D115" s="605">
        <v>7.9999999999989999</v>
      </c>
      <c r="E115" s="614" t="s">
        <v>334</v>
      </c>
      <c r="F115" s="604">
        <v>0</v>
      </c>
      <c r="G115" s="605">
        <v>0</v>
      </c>
      <c r="H115" s="607">
        <v>4.9406564584124654E-324</v>
      </c>
      <c r="I115" s="604">
        <v>16.80002</v>
      </c>
      <c r="J115" s="605">
        <v>16.80002</v>
      </c>
      <c r="K115" s="615" t="s">
        <v>334</v>
      </c>
    </row>
    <row r="116" spans="1:11" ht="14.4" customHeight="1" thickBot="1" x14ac:dyDescent="0.35">
      <c r="A116" s="626" t="s">
        <v>442</v>
      </c>
      <c r="B116" s="604">
        <v>0</v>
      </c>
      <c r="C116" s="604">
        <v>7.4</v>
      </c>
      <c r="D116" s="605">
        <v>7.4</v>
      </c>
      <c r="E116" s="614" t="s">
        <v>334</v>
      </c>
      <c r="F116" s="604">
        <v>0</v>
      </c>
      <c r="G116" s="605">
        <v>0</v>
      </c>
      <c r="H116" s="607">
        <v>4.9406564584124654E-324</v>
      </c>
      <c r="I116" s="604">
        <v>1</v>
      </c>
      <c r="J116" s="605">
        <v>1</v>
      </c>
      <c r="K116" s="615" t="s">
        <v>334</v>
      </c>
    </row>
    <row r="117" spans="1:11" ht="14.4" customHeight="1" thickBot="1" x14ac:dyDescent="0.35">
      <c r="A117" s="626" t="s">
        <v>443</v>
      </c>
      <c r="B117" s="604">
        <v>4.9406564584124654E-324</v>
      </c>
      <c r="C117" s="604">
        <v>0.49999999999900002</v>
      </c>
      <c r="D117" s="605">
        <v>0.49999999999900002</v>
      </c>
      <c r="E117" s="614" t="s">
        <v>340</v>
      </c>
      <c r="F117" s="604">
        <v>0</v>
      </c>
      <c r="G117" s="605">
        <v>0</v>
      </c>
      <c r="H117" s="607">
        <v>4.9406564584124654E-324</v>
      </c>
      <c r="I117" s="604">
        <v>0.3</v>
      </c>
      <c r="J117" s="605">
        <v>0.3</v>
      </c>
      <c r="K117" s="615" t="s">
        <v>334</v>
      </c>
    </row>
    <row r="118" spans="1:11" ht="14.4" customHeight="1" thickBot="1" x14ac:dyDescent="0.35">
      <c r="A118" s="625" t="s">
        <v>444</v>
      </c>
      <c r="B118" s="609">
        <v>4.9406564584124654E-324</v>
      </c>
      <c r="C118" s="609">
        <v>4.9406564584124654E-324</v>
      </c>
      <c r="D118" s="610">
        <v>0</v>
      </c>
      <c r="E118" s="616">
        <v>1</v>
      </c>
      <c r="F118" s="609">
        <v>4.9406564584124654E-324</v>
      </c>
      <c r="G118" s="610">
        <v>0</v>
      </c>
      <c r="H118" s="612">
        <v>-10.71533</v>
      </c>
      <c r="I118" s="609">
        <v>-10.71533</v>
      </c>
      <c r="J118" s="610">
        <v>-10.71533</v>
      </c>
      <c r="K118" s="613" t="s">
        <v>340</v>
      </c>
    </row>
    <row r="119" spans="1:11" ht="14.4" customHeight="1" thickBot="1" x14ac:dyDescent="0.35">
      <c r="A119" s="626" t="s">
        <v>445</v>
      </c>
      <c r="B119" s="604">
        <v>4.9406564584124654E-324</v>
      </c>
      <c r="C119" s="604">
        <v>4.9406564584124654E-324</v>
      </c>
      <c r="D119" s="605">
        <v>0</v>
      </c>
      <c r="E119" s="606">
        <v>1</v>
      </c>
      <c r="F119" s="604">
        <v>4.9406564584124654E-324</v>
      </c>
      <c r="G119" s="605">
        <v>0</v>
      </c>
      <c r="H119" s="607">
        <v>-10.71533</v>
      </c>
      <c r="I119" s="604">
        <v>-10.71533</v>
      </c>
      <c r="J119" s="605">
        <v>-10.71533</v>
      </c>
      <c r="K119" s="615" t="s">
        <v>340</v>
      </c>
    </row>
    <row r="120" spans="1:11" ht="14.4" customHeight="1" thickBot="1" x14ac:dyDescent="0.35">
      <c r="A120" s="628" t="s">
        <v>446</v>
      </c>
      <c r="B120" s="604">
        <v>4.9406564584124654E-324</v>
      </c>
      <c r="C120" s="604">
        <v>0.45</v>
      </c>
      <c r="D120" s="605">
        <v>0.45</v>
      </c>
      <c r="E120" s="614" t="s">
        <v>340</v>
      </c>
      <c r="F120" s="604">
        <v>0</v>
      </c>
      <c r="G120" s="605">
        <v>0</v>
      </c>
      <c r="H120" s="607">
        <v>0.45</v>
      </c>
      <c r="I120" s="604">
        <v>0.45</v>
      </c>
      <c r="J120" s="605">
        <v>0.45</v>
      </c>
      <c r="K120" s="615" t="s">
        <v>334</v>
      </c>
    </row>
    <row r="121" spans="1:11" ht="14.4" customHeight="1" thickBot="1" x14ac:dyDescent="0.35">
      <c r="A121" s="626" t="s">
        <v>447</v>
      </c>
      <c r="B121" s="604">
        <v>4.9406564584124654E-324</v>
      </c>
      <c r="C121" s="604">
        <v>0.45</v>
      </c>
      <c r="D121" s="605">
        <v>0.45</v>
      </c>
      <c r="E121" s="614" t="s">
        <v>340</v>
      </c>
      <c r="F121" s="604">
        <v>0</v>
      </c>
      <c r="G121" s="605">
        <v>0</v>
      </c>
      <c r="H121" s="607">
        <v>0.45</v>
      </c>
      <c r="I121" s="604">
        <v>0.45</v>
      </c>
      <c r="J121" s="605">
        <v>0.45</v>
      </c>
      <c r="K121" s="615" t="s">
        <v>334</v>
      </c>
    </row>
    <row r="122" spans="1:11" ht="14.4" customHeight="1" thickBot="1" x14ac:dyDescent="0.35">
      <c r="A122" s="628" t="s">
        <v>448</v>
      </c>
      <c r="B122" s="604">
        <v>0</v>
      </c>
      <c r="C122" s="604">
        <v>0.349999999999</v>
      </c>
      <c r="D122" s="605">
        <v>0.349999999999</v>
      </c>
      <c r="E122" s="614" t="s">
        <v>334</v>
      </c>
      <c r="F122" s="604">
        <v>0</v>
      </c>
      <c r="G122" s="605">
        <v>0</v>
      </c>
      <c r="H122" s="607">
        <v>4.9406564584124654E-324</v>
      </c>
      <c r="I122" s="604">
        <v>1.35</v>
      </c>
      <c r="J122" s="605">
        <v>1.35</v>
      </c>
      <c r="K122" s="615" t="s">
        <v>334</v>
      </c>
    </row>
    <row r="123" spans="1:11" ht="14.4" customHeight="1" thickBot="1" x14ac:dyDescent="0.35">
      <c r="A123" s="626" t="s">
        <v>449</v>
      </c>
      <c r="B123" s="604">
        <v>0</v>
      </c>
      <c r="C123" s="604">
        <v>0.349999999999</v>
      </c>
      <c r="D123" s="605">
        <v>0.349999999999</v>
      </c>
      <c r="E123" s="614" t="s">
        <v>334</v>
      </c>
      <c r="F123" s="604">
        <v>0</v>
      </c>
      <c r="G123" s="605">
        <v>0</v>
      </c>
      <c r="H123" s="607">
        <v>4.9406564584124654E-324</v>
      </c>
      <c r="I123" s="604">
        <v>1.35</v>
      </c>
      <c r="J123" s="605">
        <v>1.35</v>
      </c>
      <c r="K123" s="615" t="s">
        <v>334</v>
      </c>
    </row>
    <row r="124" spans="1:11" ht="14.4" customHeight="1" thickBot="1" x14ac:dyDescent="0.35">
      <c r="A124" s="623" t="s">
        <v>450</v>
      </c>
      <c r="B124" s="604">
        <v>11851.9999999994</v>
      </c>
      <c r="C124" s="604">
        <v>11860.4</v>
      </c>
      <c r="D124" s="605">
        <v>8.4000000006499995</v>
      </c>
      <c r="E124" s="606">
        <v>1.00070874114</v>
      </c>
      <c r="F124" s="604">
        <v>6923.9824672376399</v>
      </c>
      <c r="G124" s="605">
        <v>3461.9912336188199</v>
      </c>
      <c r="H124" s="607">
        <v>258.221</v>
      </c>
      <c r="I124" s="604">
        <v>3759.4319999999998</v>
      </c>
      <c r="J124" s="605">
        <v>297.44076638118298</v>
      </c>
      <c r="K124" s="608">
        <v>0.54295804730700004</v>
      </c>
    </row>
    <row r="125" spans="1:11" ht="14.4" customHeight="1" thickBot="1" x14ac:dyDescent="0.35">
      <c r="A125" s="624" t="s">
        <v>451</v>
      </c>
      <c r="B125" s="604">
        <v>11851.9999999994</v>
      </c>
      <c r="C125" s="604">
        <v>11843.15</v>
      </c>
      <c r="D125" s="605">
        <v>-8.8499999993490004</v>
      </c>
      <c r="E125" s="606">
        <v>0.99925329058300005</v>
      </c>
      <c r="F125" s="604">
        <v>6923.9824672376399</v>
      </c>
      <c r="G125" s="605">
        <v>3461.9912336188199</v>
      </c>
      <c r="H125" s="607">
        <v>258.221</v>
      </c>
      <c r="I125" s="604">
        <v>3728.1320000000001</v>
      </c>
      <c r="J125" s="605">
        <v>266.14076638118303</v>
      </c>
      <c r="K125" s="608">
        <v>0.538437527483</v>
      </c>
    </row>
    <row r="126" spans="1:11" ht="14.4" customHeight="1" thickBot="1" x14ac:dyDescent="0.35">
      <c r="A126" s="625" t="s">
        <v>452</v>
      </c>
      <c r="B126" s="609">
        <v>11851.9999999994</v>
      </c>
      <c r="C126" s="609">
        <v>11843.15</v>
      </c>
      <c r="D126" s="610">
        <v>-8.8499999993490004</v>
      </c>
      <c r="E126" s="616">
        <v>0.99925329058300005</v>
      </c>
      <c r="F126" s="609">
        <v>6923.9824672376399</v>
      </c>
      <c r="G126" s="610">
        <v>3461.9912336188199</v>
      </c>
      <c r="H126" s="612">
        <v>258.221</v>
      </c>
      <c r="I126" s="609">
        <v>3728.1320000000001</v>
      </c>
      <c r="J126" s="610">
        <v>266.14076638118303</v>
      </c>
      <c r="K126" s="617">
        <v>0.538437527483</v>
      </c>
    </row>
    <row r="127" spans="1:11" ht="14.4" customHeight="1" thickBot="1" x14ac:dyDescent="0.35">
      <c r="A127" s="626" t="s">
        <v>453</v>
      </c>
      <c r="B127" s="604">
        <v>245.99999999998599</v>
      </c>
      <c r="C127" s="604">
        <v>251.46199999999999</v>
      </c>
      <c r="D127" s="605">
        <v>5.462000000013</v>
      </c>
      <c r="E127" s="606">
        <v>1.0222032520319999</v>
      </c>
      <c r="F127" s="604">
        <v>252.989948366058</v>
      </c>
      <c r="G127" s="605">
        <v>126.494974183029</v>
      </c>
      <c r="H127" s="607">
        <v>21.05</v>
      </c>
      <c r="I127" s="604">
        <v>126.3</v>
      </c>
      <c r="J127" s="605">
        <v>-0.19497418302799999</v>
      </c>
      <c r="K127" s="608">
        <v>0.49922932043599999</v>
      </c>
    </row>
    <row r="128" spans="1:11" ht="14.4" customHeight="1" thickBot="1" x14ac:dyDescent="0.35">
      <c r="A128" s="626" t="s">
        <v>454</v>
      </c>
      <c r="B128" s="604">
        <v>10327.9999999994</v>
      </c>
      <c r="C128" s="604">
        <v>10328.788</v>
      </c>
      <c r="D128" s="605">
        <v>0.78800000056599995</v>
      </c>
      <c r="E128" s="606">
        <v>1.000076297443</v>
      </c>
      <c r="F128" s="604">
        <v>4220.99999999992</v>
      </c>
      <c r="G128" s="605">
        <v>2110.49999999996</v>
      </c>
      <c r="H128" s="607">
        <v>154.899</v>
      </c>
      <c r="I128" s="604">
        <v>3046.884</v>
      </c>
      <c r="J128" s="605">
        <v>936.38400000004196</v>
      </c>
      <c r="K128" s="608">
        <v>0.72183937455500002</v>
      </c>
    </row>
    <row r="129" spans="1:11" ht="14.4" customHeight="1" thickBot="1" x14ac:dyDescent="0.35">
      <c r="A129" s="626" t="s">
        <v>455</v>
      </c>
      <c r="B129" s="604">
        <v>71.999999999996007</v>
      </c>
      <c r="C129" s="604">
        <v>56.48</v>
      </c>
      <c r="D129" s="605">
        <v>-15.519999999995999</v>
      </c>
      <c r="E129" s="606">
        <v>0.78444444444399997</v>
      </c>
      <c r="F129" s="604">
        <v>26.000217527895</v>
      </c>
      <c r="G129" s="605">
        <v>13.000108763947001</v>
      </c>
      <c r="H129" s="607">
        <v>2.1659999999999999</v>
      </c>
      <c r="I129" s="604">
        <v>12.996</v>
      </c>
      <c r="J129" s="605">
        <v>-4.1087639469999998E-3</v>
      </c>
      <c r="K129" s="608">
        <v>0.49984197193899998</v>
      </c>
    </row>
    <row r="130" spans="1:11" ht="14.4" customHeight="1" thickBot="1" x14ac:dyDescent="0.35">
      <c r="A130" s="626" t="s">
        <v>456</v>
      </c>
      <c r="B130" s="604">
        <v>623.99999999996601</v>
      </c>
      <c r="C130" s="604">
        <v>624.67399999999998</v>
      </c>
      <c r="D130" s="605">
        <v>0.67400000003399996</v>
      </c>
      <c r="E130" s="606">
        <v>1.0010801282049999</v>
      </c>
      <c r="F130" s="604">
        <v>624.99230134380002</v>
      </c>
      <c r="G130" s="605">
        <v>312.49615067190001</v>
      </c>
      <c r="H130" s="607">
        <v>52.064999999999998</v>
      </c>
      <c r="I130" s="604">
        <v>312.39499999999998</v>
      </c>
      <c r="J130" s="605">
        <v>-0.101150671899</v>
      </c>
      <c r="K130" s="608">
        <v>0.49983815693099998</v>
      </c>
    </row>
    <row r="131" spans="1:11" ht="14.4" customHeight="1" thickBot="1" x14ac:dyDescent="0.35">
      <c r="A131" s="626" t="s">
        <v>457</v>
      </c>
      <c r="B131" s="604">
        <v>581.99999999996805</v>
      </c>
      <c r="C131" s="604">
        <v>581.74599999999998</v>
      </c>
      <c r="D131" s="605">
        <v>-0.25399999996700001</v>
      </c>
      <c r="E131" s="606">
        <v>0.99956357388299999</v>
      </c>
      <c r="F131" s="604">
        <v>1798.99999999997</v>
      </c>
      <c r="G131" s="605">
        <v>899.49999999998295</v>
      </c>
      <c r="H131" s="607">
        <v>28.041</v>
      </c>
      <c r="I131" s="604">
        <v>229.55699999999999</v>
      </c>
      <c r="J131" s="605">
        <v>-669.94299999998304</v>
      </c>
      <c r="K131" s="608">
        <v>0.12760255697600001</v>
      </c>
    </row>
    <row r="132" spans="1:11" ht="14.4" customHeight="1" thickBot="1" x14ac:dyDescent="0.35">
      <c r="A132" s="624" t="s">
        <v>458</v>
      </c>
      <c r="B132" s="604">
        <v>0</v>
      </c>
      <c r="C132" s="604">
        <v>17.25</v>
      </c>
      <c r="D132" s="605">
        <v>17.25</v>
      </c>
      <c r="E132" s="614" t="s">
        <v>334</v>
      </c>
      <c r="F132" s="604">
        <v>0</v>
      </c>
      <c r="G132" s="605">
        <v>0</v>
      </c>
      <c r="H132" s="607">
        <v>4.9406564584124654E-324</v>
      </c>
      <c r="I132" s="604">
        <v>31.3</v>
      </c>
      <c r="J132" s="605">
        <v>31.3</v>
      </c>
      <c r="K132" s="615" t="s">
        <v>334</v>
      </c>
    </row>
    <row r="133" spans="1:11" ht="14.4" customHeight="1" thickBot="1" x14ac:dyDescent="0.35">
      <c r="A133" s="625" t="s">
        <v>459</v>
      </c>
      <c r="B133" s="609">
        <v>0</v>
      </c>
      <c r="C133" s="609">
        <v>10.638</v>
      </c>
      <c r="D133" s="610">
        <v>10.638</v>
      </c>
      <c r="E133" s="611" t="s">
        <v>334</v>
      </c>
      <c r="F133" s="609">
        <v>0</v>
      </c>
      <c r="G133" s="610">
        <v>0</v>
      </c>
      <c r="H133" s="612">
        <v>4.9406564584124654E-324</v>
      </c>
      <c r="I133" s="609">
        <v>2.9643938750474793E-323</v>
      </c>
      <c r="J133" s="610">
        <v>2.9643938750474793E-323</v>
      </c>
      <c r="K133" s="613" t="s">
        <v>334</v>
      </c>
    </row>
    <row r="134" spans="1:11" ht="14.4" customHeight="1" thickBot="1" x14ac:dyDescent="0.35">
      <c r="A134" s="626" t="s">
        <v>460</v>
      </c>
      <c r="B134" s="604">
        <v>0</v>
      </c>
      <c r="C134" s="604">
        <v>10.638</v>
      </c>
      <c r="D134" s="605">
        <v>10.638</v>
      </c>
      <c r="E134" s="614" t="s">
        <v>334</v>
      </c>
      <c r="F134" s="604">
        <v>0</v>
      </c>
      <c r="G134" s="605">
        <v>0</v>
      </c>
      <c r="H134" s="607">
        <v>4.9406564584124654E-324</v>
      </c>
      <c r="I134" s="604">
        <v>2.9643938750474793E-323</v>
      </c>
      <c r="J134" s="605">
        <v>2.9643938750474793E-323</v>
      </c>
      <c r="K134" s="615" t="s">
        <v>334</v>
      </c>
    </row>
    <row r="135" spans="1:11" ht="14.4" customHeight="1" thickBot="1" x14ac:dyDescent="0.35">
      <c r="A135" s="625" t="s">
        <v>461</v>
      </c>
      <c r="B135" s="609">
        <v>4.9406564584124654E-324</v>
      </c>
      <c r="C135" s="609">
        <v>6.6120000000000001</v>
      </c>
      <c r="D135" s="610">
        <v>6.6120000000000001</v>
      </c>
      <c r="E135" s="611" t="s">
        <v>340</v>
      </c>
      <c r="F135" s="609">
        <v>0</v>
      </c>
      <c r="G135" s="610">
        <v>0</v>
      </c>
      <c r="H135" s="612">
        <v>4.9406564584124654E-324</v>
      </c>
      <c r="I135" s="609">
        <v>31.3</v>
      </c>
      <c r="J135" s="610">
        <v>31.3</v>
      </c>
      <c r="K135" s="613" t="s">
        <v>334</v>
      </c>
    </row>
    <row r="136" spans="1:11" ht="14.4" customHeight="1" thickBot="1" x14ac:dyDescent="0.35">
      <c r="A136" s="626" t="s">
        <v>462</v>
      </c>
      <c r="B136" s="604">
        <v>4.9406564584124654E-324</v>
      </c>
      <c r="C136" s="604">
        <v>6.6120000000000001</v>
      </c>
      <c r="D136" s="605">
        <v>6.6120000000000001</v>
      </c>
      <c r="E136" s="614" t="s">
        <v>340</v>
      </c>
      <c r="F136" s="604">
        <v>0</v>
      </c>
      <c r="G136" s="605">
        <v>0</v>
      </c>
      <c r="H136" s="607">
        <v>4.9406564584124654E-324</v>
      </c>
      <c r="I136" s="604">
        <v>31.3</v>
      </c>
      <c r="J136" s="605">
        <v>31.3</v>
      </c>
      <c r="K136" s="615" t="s">
        <v>334</v>
      </c>
    </row>
    <row r="137" spans="1:11" ht="14.4" customHeight="1" thickBot="1" x14ac:dyDescent="0.35">
      <c r="A137" s="622" t="s">
        <v>463</v>
      </c>
      <c r="B137" s="604">
        <v>125183.52405601701</v>
      </c>
      <c r="C137" s="604">
        <v>145039.21062</v>
      </c>
      <c r="D137" s="605">
        <v>19855.686563983501</v>
      </c>
      <c r="E137" s="606">
        <v>1.158612618662</v>
      </c>
      <c r="F137" s="604">
        <v>148966.170693024</v>
      </c>
      <c r="G137" s="605">
        <v>74483.0853465119</v>
      </c>
      <c r="H137" s="607">
        <v>12400.67915</v>
      </c>
      <c r="I137" s="604">
        <v>76018.37268</v>
      </c>
      <c r="J137" s="605">
        <v>1535.2873334880601</v>
      </c>
      <c r="K137" s="608">
        <v>0.51030628179699999</v>
      </c>
    </row>
    <row r="138" spans="1:11" ht="14.4" customHeight="1" thickBot="1" x14ac:dyDescent="0.35">
      <c r="A138" s="623" t="s">
        <v>464</v>
      </c>
      <c r="B138" s="604">
        <v>124510.17657852201</v>
      </c>
      <c r="C138" s="604">
        <v>143845.78276</v>
      </c>
      <c r="D138" s="605">
        <v>19335.606181477498</v>
      </c>
      <c r="E138" s="606">
        <v>1.15529338013</v>
      </c>
      <c r="F138" s="604">
        <v>148841.279323428</v>
      </c>
      <c r="G138" s="605">
        <v>74420.6396617141</v>
      </c>
      <c r="H138" s="607">
        <v>12491.128570000001</v>
      </c>
      <c r="I138" s="604">
        <v>75968.037100000001</v>
      </c>
      <c r="J138" s="605">
        <v>1547.3974382858901</v>
      </c>
      <c r="K138" s="608">
        <v>0.51039629224700001</v>
      </c>
    </row>
    <row r="139" spans="1:11" ht="14.4" customHeight="1" thickBot="1" x14ac:dyDescent="0.35">
      <c r="A139" s="624" t="s">
        <v>465</v>
      </c>
      <c r="B139" s="604">
        <v>124510.17657852201</v>
      </c>
      <c r="C139" s="604">
        <v>143845.78276</v>
      </c>
      <c r="D139" s="605">
        <v>19335.606181477498</v>
      </c>
      <c r="E139" s="606">
        <v>1.15529338013</v>
      </c>
      <c r="F139" s="604">
        <v>148841.279323428</v>
      </c>
      <c r="G139" s="605">
        <v>74420.6396617141</v>
      </c>
      <c r="H139" s="607">
        <v>12491.128570000001</v>
      </c>
      <c r="I139" s="604">
        <v>75968.037100000001</v>
      </c>
      <c r="J139" s="605">
        <v>1547.3974382858901</v>
      </c>
      <c r="K139" s="608">
        <v>0.51039629224700001</v>
      </c>
    </row>
    <row r="140" spans="1:11" ht="14.4" customHeight="1" thickBot="1" x14ac:dyDescent="0.35">
      <c r="A140" s="625" t="s">
        <v>466</v>
      </c>
      <c r="B140" s="609">
        <v>27.174233716435999</v>
      </c>
      <c r="C140" s="609">
        <v>32.859830000000002</v>
      </c>
      <c r="D140" s="610">
        <v>5.6855962835630001</v>
      </c>
      <c r="E140" s="616">
        <v>1.20922747419</v>
      </c>
      <c r="F140" s="609">
        <v>38.301482461538001</v>
      </c>
      <c r="G140" s="610">
        <v>19.150741230769</v>
      </c>
      <c r="H140" s="612">
        <v>31.66234</v>
      </c>
      <c r="I140" s="609">
        <v>57.956339999999997</v>
      </c>
      <c r="J140" s="610">
        <v>38.805598769230002</v>
      </c>
      <c r="K140" s="617">
        <v>1.5131617962349999</v>
      </c>
    </row>
    <row r="141" spans="1:11" ht="14.4" customHeight="1" thickBot="1" x14ac:dyDescent="0.35">
      <c r="A141" s="626" t="s">
        <v>467</v>
      </c>
      <c r="B141" s="604">
        <v>4.9406564584124654E-324</v>
      </c>
      <c r="C141" s="604">
        <v>4.9406564584124654E-324</v>
      </c>
      <c r="D141" s="605">
        <v>0</v>
      </c>
      <c r="E141" s="606">
        <v>1</v>
      </c>
      <c r="F141" s="604">
        <v>4.9406564584124654E-324</v>
      </c>
      <c r="G141" s="605">
        <v>0</v>
      </c>
      <c r="H141" s="607">
        <v>5.3719999999999997E-2</v>
      </c>
      <c r="I141" s="604">
        <v>5.3719999999999997E-2</v>
      </c>
      <c r="J141" s="605">
        <v>5.3719999999999997E-2</v>
      </c>
      <c r="K141" s="615" t="s">
        <v>340</v>
      </c>
    </row>
    <row r="142" spans="1:11" ht="14.4" customHeight="1" thickBot="1" x14ac:dyDescent="0.35">
      <c r="A142" s="626" t="s">
        <v>468</v>
      </c>
      <c r="B142" s="604">
        <v>27.174233716435999</v>
      </c>
      <c r="C142" s="604">
        <v>32.61533</v>
      </c>
      <c r="D142" s="605">
        <v>5.4410962835629997</v>
      </c>
      <c r="E142" s="606">
        <v>1.2002299803680001</v>
      </c>
      <c r="F142" s="604">
        <v>38.036111830476003</v>
      </c>
      <c r="G142" s="605">
        <v>19.018055915238001</v>
      </c>
      <c r="H142" s="607">
        <v>31.608619999999998</v>
      </c>
      <c r="I142" s="604">
        <v>55.883620000000001</v>
      </c>
      <c r="J142" s="605">
        <v>36.865564084760997</v>
      </c>
      <c r="K142" s="608">
        <v>1.4692253574459999</v>
      </c>
    </row>
    <row r="143" spans="1:11" ht="14.4" customHeight="1" thickBot="1" x14ac:dyDescent="0.35">
      <c r="A143" s="626" t="s">
        <v>469</v>
      </c>
      <c r="B143" s="604">
        <v>4.9406564584124654E-324</v>
      </c>
      <c r="C143" s="604">
        <v>0.2445</v>
      </c>
      <c r="D143" s="605">
        <v>0.2445</v>
      </c>
      <c r="E143" s="614" t="s">
        <v>340</v>
      </c>
      <c r="F143" s="604">
        <v>0.26537063106199998</v>
      </c>
      <c r="G143" s="605">
        <v>0.13268531553099999</v>
      </c>
      <c r="H143" s="607">
        <v>4.9406564584124654E-324</v>
      </c>
      <c r="I143" s="604">
        <v>2.0190000000000001</v>
      </c>
      <c r="J143" s="605">
        <v>1.8863146844680001</v>
      </c>
      <c r="K143" s="608">
        <v>7.6082269990239997</v>
      </c>
    </row>
    <row r="144" spans="1:11" ht="14.4" customHeight="1" thickBot="1" x14ac:dyDescent="0.35">
      <c r="A144" s="625" t="s">
        <v>470</v>
      </c>
      <c r="B144" s="609">
        <v>189.002636188412</v>
      </c>
      <c r="C144" s="609">
        <v>108.65940000000001</v>
      </c>
      <c r="D144" s="610">
        <v>-80.343236188410998</v>
      </c>
      <c r="E144" s="616">
        <v>0.57490944143</v>
      </c>
      <c r="F144" s="609">
        <v>0</v>
      </c>
      <c r="G144" s="610">
        <v>0</v>
      </c>
      <c r="H144" s="612">
        <v>34.258110000000002</v>
      </c>
      <c r="I144" s="609">
        <v>77.205820000000003</v>
      </c>
      <c r="J144" s="610">
        <v>77.205820000000003</v>
      </c>
      <c r="K144" s="613" t="s">
        <v>334</v>
      </c>
    </row>
    <row r="145" spans="1:11" ht="14.4" customHeight="1" thickBot="1" x14ac:dyDescent="0.35">
      <c r="A145" s="626" t="s">
        <v>471</v>
      </c>
      <c r="B145" s="604">
        <v>189.002636188412</v>
      </c>
      <c r="C145" s="604">
        <v>108.65940000000001</v>
      </c>
      <c r="D145" s="605">
        <v>-80.343236188410998</v>
      </c>
      <c r="E145" s="606">
        <v>0.57490944143</v>
      </c>
      <c r="F145" s="604">
        <v>0</v>
      </c>
      <c r="G145" s="605">
        <v>0</v>
      </c>
      <c r="H145" s="607">
        <v>34.258110000000002</v>
      </c>
      <c r="I145" s="604">
        <v>77.205820000000003</v>
      </c>
      <c r="J145" s="605">
        <v>77.205820000000003</v>
      </c>
      <c r="K145" s="615" t="s">
        <v>334</v>
      </c>
    </row>
    <row r="146" spans="1:11" ht="14.4" customHeight="1" thickBot="1" x14ac:dyDescent="0.35">
      <c r="A146" s="625" t="s">
        <v>472</v>
      </c>
      <c r="B146" s="609">
        <v>3540.0001157891602</v>
      </c>
      <c r="C146" s="609">
        <v>3319.63</v>
      </c>
      <c r="D146" s="610">
        <v>-220.37011578916201</v>
      </c>
      <c r="E146" s="616">
        <v>0.93774855689699999</v>
      </c>
      <c r="F146" s="609">
        <v>3317.9778409666001</v>
      </c>
      <c r="G146" s="610">
        <v>1658.9889204833</v>
      </c>
      <c r="H146" s="612">
        <v>366.15517</v>
      </c>
      <c r="I146" s="609">
        <v>1846.85887</v>
      </c>
      <c r="J146" s="610">
        <v>187.869949516698</v>
      </c>
      <c r="K146" s="617">
        <v>0.55662182163999996</v>
      </c>
    </row>
    <row r="147" spans="1:11" ht="14.4" customHeight="1" thickBot="1" x14ac:dyDescent="0.35">
      <c r="A147" s="626" t="s">
        <v>473</v>
      </c>
      <c r="B147" s="604">
        <v>3.9998646890080001</v>
      </c>
      <c r="C147" s="604">
        <v>0.29339999999999999</v>
      </c>
      <c r="D147" s="605">
        <v>-3.706464689008</v>
      </c>
      <c r="E147" s="606">
        <v>7.3352481349000007E-2</v>
      </c>
      <c r="F147" s="604">
        <v>13.999906501968001</v>
      </c>
      <c r="G147" s="605">
        <v>6.9999532509840003</v>
      </c>
      <c r="H147" s="607">
        <v>4.9406564584124654E-324</v>
      </c>
      <c r="I147" s="604">
        <v>0.16728000000000001</v>
      </c>
      <c r="J147" s="605">
        <v>-6.8326732509839996</v>
      </c>
      <c r="K147" s="608">
        <v>1.1948651225999999E-2</v>
      </c>
    </row>
    <row r="148" spans="1:11" ht="14.4" customHeight="1" thickBot="1" x14ac:dyDescent="0.35">
      <c r="A148" s="626" t="s">
        <v>474</v>
      </c>
      <c r="B148" s="604">
        <v>3535.0000532324698</v>
      </c>
      <c r="C148" s="604">
        <v>3304.1949500000001</v>
      </c>
      <c r="D148" s="605">
        <v>-230.805103232465</v>
      </c>
      <c r="E148" s="606">
        <v>0.93470859978499998</v>
      </c>
      <c r="F148" s="604">
        <v>3303.9779344646299</v>
      </c>
      <c r="G148" s="605">
        <v>1651.98896723232</v>
      </c>
      <c r="H148" s="607">
        <v>366.15517</v>
      </c>
      <c r="I148" s="604">
        <v>1818.0337099999999</v>
      </c>
      <c r="J148" s="605">
        <v>166.044742767683</v>
      </c>
      <c r="K148" s="608">
        <v>0.55025600838099997</v>
      </c>
    </row>
    <row r="149" spans="1:11" ht="14.4" customHeight="1" thickBot="1" x14ac:dyDescent="0.35">
      <c r="A149" s="626" t="s">
        <v>475</v>
      </c>
      <c r="B149" s="604">
        <v>1.000197867689</v>
      </c>
      <c r="C149" s="604">
        <v>15.14165</v>
      </c>
      <c r="D149" s="605">
        <v>14.14145213231</v>
      </c>
      <c r="E149" s="606">
        <v>15.138654549407001</v>
      </c>
      <c r="F149" s="604">
        <v>0</v>
      </c>
      <c r="G149" s="605">
        <v>0</v>
      </c>
      <c r="H149" s="607">
        <v>4.9406564584124654E-324</v>
      </c>
      <c r="I149" s="604">
        <v>28.657879999999999</v>
      </c>
      <c r="J149" s="605">
        <v>28.657879999999999</v>
      </c>
      <c r="K149" s="615" t="s">
        <v>334</v>
      </c>
    </row>
    <row r="150" spans="1:11" ht="14.4" customHeight="1" thickBot="1" x14ac:dyDescent="0.35">
      <c r="A150" s="625" t="s">
        <v>476</v>
      </c>
      <c r="B150" s="609">
        <v>4.9406564584124654E-324</v>
      </c>
      <c r="C150" s="609">
        <v>-0.55632000000000004</v>
      </c>
      <c r="D150" s="610">
        <v>-0.55632000000000004</v>
      </c>
      <c r="E150" s="611" t="s">
        <v>340</v>
      </c>
      <c r="F150" s="609">
        <v>0</v>
      </c>
      <c r="G150" s="610">
        <v>0</v>
      </c>
      <c r="H150" s="612">
        <v>4.9406564584124654E-324</v>
      </c>
      <c r="I150" s="609">
        <v>2.9643938750474793E-323</v>
      </c>
      <c r="J150" s="610">
        <v>2.9643938750474793E-323</v>
      </c>
      <c r="K150" s="613" t="s">
        <v>334</v>
      </c>
    </row>
    <row r="151" spans="1:11" ht="14.4" customHeight="1" thickBot="1" x14ac:dyDescent="0.35">
      <c r="A151" s="626" t="s">
        <v>477</v>
      </c>
      <c r="B151" s="604">
        <v>4.9406564584124654E-324</v>
      </c>
      <c r="C151" s="604">
        <v>-0.55632000000000004</v>
      </c>
      <c r="D151" s="605">
        <v>-0.55632000000000004</v>
      </c>
      <c r="E151" s="614" t="s">
        <v>340</v>
      </c>
      <c r="F151" s="604">
        <v>0</v>
      </c>
      <c r="G151" s="605">
        <v>0</v>
      </c>
      <c r="H151" s="607">
        <v>4.9406564584124654E-324</v>
      </c>
      <c r="I151" s="604">
        <v>2.9643938750474793E-323</v>
      </c>
      <c r="J151" s="605">
        <v>2.9643938750474793E-323</v>
      </c>
      <c r="K151" s="615" t="s">
        <v>334</v>
      </c>
    </row>
    <row r="152" spans="1:11" ht="14.4" customHeight="1" thickBot="1" x14ac:dyDescent="0.35">
      <c r="A152" s="625" t="s">
        <v>478</v>
      </c>
      <c r="B152" s="609">
        <v>120753.999592828</v>
      </c>
      <c r="C152" s="609">
        <v>136368.04042999999</v>
      </c>
      <c r="D152" s="610">
        <v>15614.0408371716</v>
      </c>
      <c r="E152" s="616">
        <v>1.1293045438639999</v>
      </c>
      <c r="F152" s="609">
        <v>145485</v>
      </c>
      <c r="G152" s="610">
        <v>72742.5</v>
      </c>
      <c r="H152" s="612">
        <v>11863.37882</v>
      </c>
      <c r="I152" s="609">
        <v>73387.378689999998</v>
      </c>
      <c r="J152" s="610">
        <v>644.87868999996897</v>
      </c>
      <c r="K152" s="617">
        <v>0.50443261291499997</v>
      </c>
    </row>
    <row r="153" spans="1:11" ht="14.4" customHeight="1" thickBot="1" x14ac:dyDescent="0.35">
      <c r="A153" s="626" t="s">
        <v>479</v>
      </c>
      <c r="B153" s="604">
        <v>49831.999849768799</v>
      </c>
      <c r="C153" s="604">
        <v>67510.376560000004</v>
      </c>
      <c r="D153" s="605">
        <v>17678.376710231201</v>
      </c>
      <c r="E153" s="606">
        <v>1.3547595272820001</v>
      </c>
      <c r="F153" s="604">
        <v>70566</v>
      </c>
      <c r="G153" s="605">
        <v>35283</v>
      </c>
      <c r="H153" s="607">
        <v>5923.0263400000003</v>
      </c>
      <c r="I153" s="604">
        <v>36836.529000000002</v>
      </c>
      <c r="J153" s="605">
        <v>1553.52899999997</v>
      </c>
      <c r="K153" s="608">
        <v>0.52201526230700002</v>
      </c>
    </row>
    <row r="154" spans="1:11" ht="14.4" customHeight="1" thickBot="1" x14ac:dyDescent="0.35">
      <c r="A154" s="626" t="s">
        <v>480</v>
      </c>
      <c r="B154" s="604">
        <v>70921.999743059598</v>
      </c>
      <c r="C154" s="604">
        <v>68411.869869999995</v>
      </c>
      <c r="D154" s="605">
        <v>-2510.1298730596</v>
      </c>
      <c r="E154" s="606">
        <v>0.96460717573999999</v>
      </c>
      <c r="F154" s="604">
        <v>73919</v>
      </c>
      <c r="G154" s="605">
        <v>36959.5</v>
      </c>
      <c r="H154" s="607">
        <v>5940.3524799999996</v>
      </c>
      <c r="I154" s="604">
        <v>36101.64</v>
      </c>
      <c r="J154" s="605">
        <v>-857.86000000000104</v>
      </c>
      <c r="K154" s="608">
        <v>0.48839459408199998</v>
      </c>
    </row>
    <row r="155" spans="1:11" ht="14.4" customHeight="1" thickBot="1" x14ac:dyDescent="0.35">
      <c r="A155" s="626" t="s">
        <v>481</v>
      </c>
      <c r="B155" s="604">
        <v>4.9406564584124654E-324</v>
      </c>
      <c r="C155" s="604">
        <v>4.9406564584124654E-324</v>
      </c>
      <c r="D155" s="605">
        <v>0</v>
      </c>
      <c r="E155" s="606">
        <v>1</v>
      </c>
      <c r="F155" s="604">
        <v>545</v>
      </c>
      <c r="G155" s="605">
        <v>272.5</v>
      </c>
      <c r="H155" s="607">
        <v>4.9406564584124654E-324</v>
      </c>
      <c r="I155" s="604">
        <v>2.9643938750474793E-323</v>
      </c>
      <c r="J155" s="605">
        <v>-272.5</v>
      </c>
      <c r="K155" s="608">
        <v>0</v>
      </c>
    </row>
    <row r="156" spans="1:11" ht="14.4" customHeight="1" thickBot="1" x14ac:dyDescent="0.35">
      <c r="A156" s="626" t="s">
        <v>482</v>
      </c>
      <c r="B156" s="604">
        <v>4.9406564584124654E-324</v>
      </c>
      <c r="C156" s="604">
        <v>445.79399999999998</v>
      </c>
      <c r="D156" s="605">
        <v>445.79399999999998</v>
      </c>
      <c r="E156" s="614" t="s">
        <v>340</v>
      </c>
      <c r="F156" s="604">
        <v>455</v>
      </c>
      <c r="G156" s="605">
        <v>227.5</v>
      </c>
      <c r="H156" s="607">
        <v>4.9406564584124654E-324</v>
      </c>
      <c r="I156" s="604">
        <v>449.20969000000002</v>
      </c>
      <c r="J156" s="605">
        <v>221.70968999999999</v>
      </c>
      <c r="K156" s="608">
        <v>0.98727404395600005</v>
      </c>
    </row>
    <row r="157" spans="1:11" ht="14.4" customHeight="1" thickBot="1" x14ac:dyDescent="0.35">
      <c r="A157" s="625" t="s">
        <v>483</v>
      </c>
      <c r="B157" s="609">
        <v>0</v>
      </c>
      <c r="C157" s="609">
        <v>4017.1494200000002</v>
      </c>
      <c r="D157" s="610">
        <v>4017.1494200000002</v>
      </c>
      <c r="E157" s="611" t="s">
        <v>334</v>
      </c>
      <c r="F157" s="609">
        <v>0</v>
      </c>
      <c r="G157" s="610">
        <v>0</v>
      </c>
      <c r="H157" s="612">
        <v>195.67412999999999</v>
      </c>
      <c r="I157" s="609">
        <v>598.63738000000001</v>
      </c>
      <c r="J157" s="610">
        <v>598.63738000000001</v>
      </c>
      <c r="K157" s="613" t="s">
        <v>334</v>
      </c>
    </row>
    <row r="158" spans="1:11" ht="14.4" customHeight="1" thickBot="1" x14ac:dyDescent="0.35">
      <c r="A158" s="626" t="s">
        <v>484</v>
      </c>
      <c r="B158" s="604">
        <v>4.9406564584124654E-324</v>
      </c>
      <c r="C158" s="604">
        <v>2574.2133100000001</v>
      </c>
      <c r="D158" s="605">
        <v>2574.2133100000001</v>
      </c>
      <c r="E158" s="614" t="s">
        <v>340</v>
      </c>
      <c r="F158" s="604">
        <v>0</v>
      </c>
      <c r="G158" s="605">
        <v>0</v>
      </c>
      <c r="H158" s="607">
        <v>4.9406564584124654E-324</v>
      </c>
      <c r="I158" s="604">
        <v>204.58534</v>
      </c>
      <c r="J158" s="605">
        <v>204.58534</v>
      </c>
      <c r="K158" s="615" t="s">
        <v>334</v>
      </c>
    </row>
    <row r="159" spans="1:11" ht="14.4" customHeight="1" thickBot="1" x14ac:dyDescent="0.35">
      <c r="A159" s="626" t="s">
        <v>485</v>
      </c>
      <c r="B159" s="604">
        <v>0</v>
      </c>
      <c r="C159" s="604">
        <v>1442.9361100000001</v>
      </c>
      <c r="D159" s="605">
        <v>1442.9361100000001</v>
      </c>
      <c r="E159" s="614" t="s">
        <v>334</v>
      </c>
      <c r="F159" s="604">
        <v>0</v>
      </c>
      <c r="G159" s="605">
        <v>0</v>
      </c>
      <c r="H159" s="607">
        <v>195.67412999999999</v>
      </c>
      <c r="I159" s="604">
        <v>394.05203999999998</v>
      </c>
      <c r="J159" s="605">
        <v>394.05203999999998</v>
      </c>
      <c r="K159" s="615" t="s">
        <v>334</v>
      </c>
    </row>
    <row r="160" spans="1:11" ht="14.4" customHeight="1" thickBot="1" x14ac:dyDescent="0.35">
      <c r="A160" s="623" t="s">
        <v>486</v>
      </c>
      <c r="B160" s="604">
        <v>552.347477494087</v>
      </c>
      <c r="C160" s="604">
        <v>1072.8548599999999</v>
      </c>
      <c r="D160" s="605">
        <v>520.50738250591303</v>
      </c>
      <c r="E160" s="606">
        <v>1.9423549553749999</v>
      </c>
      <c r="F160" s="604">
        <v>3.891369595684</v>
      </c>
      <c r="G160" s="605">
        <v>1.945684797842</v>
      </c>
      <c r="H160" s="607">
        <v>-4.2000000000000002E-4</v>
      </c>
      <c r="I160" s="604">
        <v>20.18458</v>
      </c>
      <c r="J160" s="605">
        <v>18.238895202157</v>
      </c>
      <c r="K160" s="608">
        <v>5.1870117971790002</v>
      </c>
    </row>
    <row r="161" spans="1:11" ht="14.4" customHeight="1" thickBot="1" x14ac:dyDescent="0.35">
      <c r="A161" s="624" t="s">
        <v>487</v>
      </c>
      <c r="B161" s="604">
        <v>548.45610789840202</v>
      </c>
      <c r="C161" s="604">
        <v>1062.6614500000001</v>
      </c>
      <c r="D161" s="605">
        <v>514.20534210159803</v>
      </c>
      <c r="E161" s="606">
        <v>1.9375505800670001</v>
      </c>
      <c r="F161" s="604">
        <v>0</v>
      </c>
      <c r="G161" s="605">
        <v>0</v>
      </c>
      <c r="H161" s="607">
        <v>4.9406564584124654E-324</v>
      </c>
      <c r="I161" s="604">
        <v>2.9643938750474793E-323</v>
      </c>
      <c r="J161" s="605">
        <v>2.9643938750474793E-323</v>
      </c>
      <c r="K161" s="615" t="s">
        <v>334</v>
      </c>
    </row>
    <row r="162" spans="1:11" ht="14.4" customHeight="1" thickBot="1" x14ac:dyDescent="0.35">
      <c r="A162" s="625" t="s">
        <v>488</v>
      </c>
      <c r="B162" s="609">
        <v>548.45610789840202</v>
      </c>
      <c r="C162" s="609">
        <v>1062.6614500000001</v>
      </c>
      <c r="D162" s="610">
        <v>514.20534210159803</v>
      </c>
      <c r="E162" s="616">
        <v>1.9375505800670001</v>
      </c>
      <c r="F162" s="609">
        <v>0</v>
      </c>
      <c r="G162" s="610">
        <v>0</v>
      </c>
      <c r="H162" s="612">
        <v>4.9406564584124654E-324</v>
      </c>
      <c r="I162" s="609">
        <v>2.9643938750474793E-323</v>
      </c>
      <c r="J162" s="610">
        <v>2.9643938750474793E-323</v>
      </c>
      <c r="K162" s="613" t="s">
        <v>334</v>
      </c>
    </row>
    <row r="163" spans="1:11" ht="14.4" customHeight="1" thickBot="1" x14ac:dyDescent="0.35">
      <c r="A163" s="626" t="s">
        <v>489</v>
      </c>
      <c r="B163" s="604">
        <v>0</v>
      </c>
      <c r="C163" s="604">
        <v>547.85177999999996</v>
      </c>
      <c r="D163" s="605">
        <v>547.85177999999996</v>
      </c>
      <c r="E163" s="614" t="s">
        <v>334</v>
      </c>
      <c r="F163" s="604">
        <v>0</v>
      </c>
      <c r="G163" s="605">
        <v>0</v>
      </c>
      <c r="H163" s="607">
        <v>4.9406564584124654E-324</v>
      </c>
      <c r="I163" s="604">
        <v>2.9643938750474793E-323</v>
      </c>
      <c r="J163" s="605">
        <v>2.9643938750474793E-323</v>
      </c>
      <c r="K163" s="615" t="s">
        <v>334</v>
      </c>
    </row>
    <row r="164" spans="1:11" ht="14.4" customHeight="1" thickBot="1" x14ac:dyDescent="0.35">
      <c r="A164" s="626" t="s">
        <v>490</v>
      </c>
      <c r="B164" s="604">
        <v>0</v>
      </c>
      <c r="C164" s="604">
        <v>178.75926000000001</v>
      </c>
      <c r="D164" s="605">
        <v>178.75926000000001</v>
      </c>
      <c r="E164" s="614" t="s">
        <v>334</v>
      </c>
      <c r="F164" s="604">
        <v>0</v>
      </c>
      <c r="G164" s="605">
        <v>0</v>
      </c>
      <c r="H164" s="607">
        <v>4.9406564584124654E-324</v>
      </c>
      <c r="I164" s="604">
        <v>2.9643938750474793E-323</v>
      </c>
      <c r="J164" s="605">
        <v>2.9643938750474793E-323</v>
      </c>
      <c r="K164" s="615" t="s">
        <v>334</v>
      </c>
    </row>
    <row r="165" spans="1:11" ht="14.4" customHeight="1" thickBot="1" x14ac:dyDescent="0.35">
      <c r="A165" s="626" t="s">
        <v>491</v>
      </c>
      <c r="B165" s="604">
        <v>0</v>
      </c>
      <c r="C165" s="604">
        <v>296.00889999999998</v>
      </c>
      <c r="D165" s="605">
        <v>296.00889999999998</v>
      </c>
      <c r="E165" s="614" t="s">
        <v>334</v>
      </c>
      <c r="F165" s="604">
        <v>0</v>
      </c>
      <c r="G165" s="605">
        <v>0</v>
      </c>
      <c r="H165" s="607">
        <v>4.9406564584124654E-324</v>
      </c>
      <c r="I165" s="604">
        <v>2.9643938750474793E-323</v>
      </c>
      <c r="J165" s="605">
        <v>2.9643938750474793E-323</v>
      </c>
      <c r="K165" s="615" t="s">
        <v>334</v>
      </c>
    </row>
    <row r="166" spans="1:11" ht="14.4" customHeight="1" thickBot="1" x14ac:dyDescent="0.35">
      <c r="A166" s="626" t="s">
        <v>492</v>
      </c>
      <c r="B166" s="604">
        <v>0</v>
      </c>
      <c r="C166" s="604">
        <v>40.041510000000002</v>
      </c>
      <c r="D166" s="605">
        <v>40.041510000000002</v>
      </c>
      <c r="E166" s="614" t="s">
        <v>334</v>
      </c>
      <c r="F166" s="604">
        <v>0</v>
      </c>
      <c r="G166" s="605">
        <v>0</v>
      </c>
      <c r="H166" s="607">
        <v>4.9406564584124654E-324</v>
      </c>
      <c r="I166" s="604">
        <v>2.9643938750474793E-323</v>
      </c>
      <c r="J166" s="605">
        <v>2.9643938750474793E-323</v>
      </c>
      <c r="K166" s="615" t="s">
        <v>334</v>
      </c>
    </row>
    <row r="167" spans="1:11" ht="14.4" customHeight="1" thickBot="1" x14ac:dyDescent="0.35">
      <c r="A167" s="629" t="s">
        <v>493</v>
      </c>
      <c r="B167" s="609">
        <v>3.891369595684</v>
      </c>
      <c r="C167" s="609">
        <v>10.19341</v>
      </c>
      <c r="D167" s="610">
        <v>6.302040404315</v>
      </c>
      <c r="E167" s="616">
        <v>2.6194916081219999</v>
      </c>
      <c r="F167" s="609">
        <v>3.891369595684</v>
      </c>
      <c r="G167" s="610">
        <v>1.945684797842</v>
      </c>
      <c r="H167" s="612">
        <v>-4.2000000000000002E-4</v>
      </c>
      <c r="I167" s="609">
        <v>20.18458</v>
      </c>
      <c r="J167" s="610">
        <v>18.238895202157</v>
      </c>
      <c r="K167" s="617">
        <v>5.1870117971790002</v>
      </c>
    </row>
    <row r="168" spans="1:11" ht="14.4" customHeight="1" thickBot="1" x14ac:dyDescent="0.35">
      <c r="A168" s="625" t="s">
        <v>494</v>
      </c>
      <c r="B168" s="609">
        <v>0</v>
      </c>
      <c r="C168" s="609">
        <v>-3.5E-4</v>
      </c>
      <c r="D168" s="610">
        <v>-3.5E-4</v>
      </c>
      <c r="E168" s="611" t="s">
        <v>334</v>
      </c>
      <c r="F168" s="609">
        <v>0</v>
      </c>
      <c r="G168" s="610">
        <v>0</v>
      </c>
      <c r="H168" s="612">
        <v>-4.2000000000000002E-4</v>
      </c>
      <c r="I168" s="609">
        <v>-3.3E-4</v>
      </c>
      <c r="J168" s="610">
        <v>-3.3E-4</v>
      </c>
      <c r="K168" s="613" t="s">
        <v>334</v>
      </c>
    </row>
    <row r="169" spans="1:11" ht="14.4" customHeight="1" thickBot="1" x14ac:dyDescent="0.35">
      <c r="A169" s="626" t="s">
        <v>495</v>
      </c>
      <c r="B169" s="604">
        <v>0</v>
      </c>
      <c r="C169" s="604">
        <v>-3.5E-4</v>
      </c>
      <c r="D169" s="605">
        <v>-3.5E-4</v>
      </c>
      <c r="E169" s="614" t="s">
        <v>334</v>
      </c>
      <c r="F169" s="604">
        <v>0</v>
      </c>
      <c r="G169" s="605">
        <v>0</v>
      </c>
      <c r="H169" s="607">
        <v>-4.2000000000000002E-4</v>
      </c>
      <c r="I169" s="604">
        <v>-3.3E-4</v>
      </c>
      <c r="J169" s="605">
        <v>-3.3E-4</v>
      </c>
      <c r="K169" s="615" t="s">
        <v>334</v>
      </c>
    </row>
    <row r="170" spans="1:11" ht="14.4" customHeight="1" thickBot="1" x14ac:dyDescent="0.35">
      <c r="A170" s="625" t="s">
        <v>496</v>
      </c>
      <c r="B170" s="609">
        <v>3.891369595684</v>
      </c>
      <c r="C170" s="609">
        <v>10.193759999999999</v>
      </c>
      <c r="D170" s="610">
        <v>6.3023904043150001</v>
      </c>
      <c r="E170" s="616">
        <v>2.6195815507479998</v>
      </c>
      <c r="F170" s="609">
        <v>3.891369595684</v>
      </c>
      <c r="G170" s="610">
        <v>1.945684797842</v>
      </c>
      <c r="H170" s="612">
        <v>4.9406564584124654E-324</v>
      </c>
      <c r="I170" s="609">
        <v>20.184909999999999</v>
      </c>
      <c r="J170" s="610">
        <v>18.239225202157002</v>
      </c>
      <c r="K170" s="617">
        <v>5.1870966002259999</v>
      </c>
    </row>
    <row r="171" spans="1:11" ht="14.4" customHeight="1" thickBot="1" x14ac:dyDescent="0.35">
      <c r="A171" s="626" t="s">
        <v>497</v>
      </c>
      <c r="B171" s="604">
        <v>0</v>
      </c>
      <c r="C171" s="604">
        <v>0.48299999999999998</v>
      </c>
      <c r="D171" s="605">
        <v>0.48299999999999998</v>
      </c>
      <c r="E171" s="614" t="s">
        <v>334</v>
      </c>
      <c r="F171" s="604">
        <v>0</v>
      </c>
      <c r="G171" s="605">
        <v>0</v>
      </c>
      <c r="H171" s="607">
        <v>4.9406564584124654E-324</v>
      </c>
      <c r="I171" s="604">
        <v>9.4E-2</v>
      </c>
      <c r="J171" s="605">
        <v>9.4E-2</v>
      </c>
      <c r="K171" s="615" t="s">
        <v>334</v>
      </c>
    </row>
    <row r="172" spans="1:11" ht="14.4" customHeight="1" thickBot="1" x14ac:dyDescent="0.35">
      <c r="A172" s="626" t="s">
        <v>498</v>
      </c>
      <c r="B172" s="604">
        <v>3.891369595684</v>
      </c>
      <c r="C172" s="604">
        <v>9.7107600000000005</v>
      </c>
      <c r="D172" s="605">
        <v>5.8193904043150004</v>
      </c>
      <c r="E172" s="606">
        <v>2.4954607269300002</v>
      </c>
      <c r="F172" s="604">
        <v>3.891369595684</v>
      </c>
      <c r="G172" s="605">
        <v>1.945684797842</v>
      </c>
      <c r="H172" s="607">
        <v>4.9406564584124654E-324</v>
      </c>
      <c r="I172" s="604">
        <v>20.090910000000001</v>
      </c>
      <c r="J172" s="605">
        <v>18.145225202157</v>
      </c>
      <c r="K172" s="608">
        <v>5.1629405806840003</v>
      </c>
    </row>
    <row r="173" spans="1:11" ht="14.4" customHeight="1" thickBot="1" x14ac:dyDescent="0.35">
      <c r="A173" s="623" t="s">
        <v>499</v>
      </c>
      <c r="B173" s="604">
        <v>120.99999999999901</v>
      </c>
      <c r="C173" s="604">
        <v>120.57299999999999</v>
      </c>
      <c r="D173" s="605">
        <v>-0.42699999999799998</v>
      </c>
      <c r="E173" s="606">
        <v>0.99647107438000004</v>
      </c>
      <c r="F173" s="604">
        <v>121</v>
      </c>
      <c r="G173" s="605">
        <v>60.5</v>
      </c>
      <c r="H173" s="607">
        <v>-90.448999999999998</v>
      </c>
      <c r="I173" s="604">
        <v>30.151</v>
      </c>
      <c r="J173" s="605">
        <v>-30.349</v>
      </c>
      <c r="K173" s="608">
        <v>0.24918181818099999</v>
      </c>
    </row>
    <row r="174" spans="1:11" ht="14.4" customHeight="1" thickBot="1" x14ac:dyDescent="0.35">
      <c r="A174" s="629" t="s">
        <v>500</v>
      </c>
      <c r="B174" s="609">
        <v>120.99999999999901</v>
      </c>
      <c r="C174" s="609">
        <v>120.57299999999999</v>
      </c>
      <c r="D174" s="610">
        <v>-0.42699999999799998</v>
      </c>
      <c r="E174" s="616">
        <v>0.99647107438000004</v>
      </c>
      <c r="F174" s="609">
        <v>121</v>
      </c>
      <c r="G174" s="610">
        <v>60.5</v>
      </c>
      <c r="H174" s="612">
        <v>-90.448999999999998</v>
      </c>
      <c r="I174" s="609">
        <v>30.151</v>
      </c>
      <c r="J174" s="610">
        <v>-30.349</v>
      </c>
      <c r="K174" s="617">
        <v>0.24918181818099999</v>
      </c>
    </row>
    <row r="175" spans="1:11" ht="14.4" customHeight="1" thickBot="1" x14ac:dyDescent="0.35">
      <c r="A175" s="625" t="s">
        <v>501</v>
      </c>
      <c r="B175" s="609">
        <v>120.99999999999901</v>
      </c>
      <c r="C175" s="609">
        <v>120.57299999999999</v>
      </c>
      <c r="D175" s="610">
        <v>-0.42699999999799998</v>
      </c>
      <c r="E175" s="616">
        <v>0.99647107438000004</v>
      </c>
      <c r="F175" s="609">
        <v>121</v>
      </c>
      <c r="G175" s="610">
        <v>60.5</v>
      </c>
      <c r="H175" s="612">
        <v>-90.448999999999998</v>
      </c>
      <c r="I175" s="609">
        <v>30.151</v>
      </c>
      <c r="J175" s="610">
        <v>-30.349</v>
      </c>
      <c r="K175" s="617">
        <v>0.24918181818099999</v>
      </c>
    </row>
    <row r="176" spans="1:11" ht="14.4" customHeight="1" thickBot="1" x14ac:dyDescent="0.35">
      <c r="A176" s="626" t="s">
        <v>502</v>
      </c>
      <c r="B176" s="604">
        <v>120.99999999999901</v>
      </c>
      <c r="C176" s="604">
        <v>120.57299999999999</v>
      </c>
      <c r="D176" s="605">
        <v>-0.42699999999799998</v>
      </c>
      <c r="E176" s="606">
        <v>0.99647107438000004</v>
      </c>
      <c r="F176" s="604">
        <v>121</v>
      </c>
      <c r="G176" s="605">
        <v>60.5</v>
      </c>
      <c r="H176" s="607">
        <v>-90.448999999999998</v>
      </c>
      <c r="I176" s="604">
        <v>30.151</v>
      </c>
      <c r="J176" s="605">
        <v>-30.349</v>
      </c>
      <c r="K176" s="608">
        <v>0.24918181818099999</v>
      </c>
    </row>
    <row r="177" spans="1:11" ht="14.4" customHeight="1" thickBot="1" x14ac:dyDescent="0.35">
      <c r="A177" s="622" t="s">
        <v>503</v>
      </c>
      <c r="B177" s="604">
        <v>5511.44837849745</v>
      </c>
      <c r="C177" s="604">
        <v>5014.0383700000002</v>
      </c>
      <c r="D177" s="605">
        <v>-497.41000849744802</v>
      </c>
      <c r="E177" s="606">
        <v>0.90974967479699997</v>
      </c>
      <c r="F177" s="604">
        <v>5932.00680464984</v>
      </c>
      <c r="G177" s="605">
        <v>2966.00340232492</v>
      </c>
      <c r="H177" s="607">
        <v>408.46963</v>
      </c>
      <c r="I177" s="604">
        <v>2552.5911799999999</v>
      </c>
      <c r="J177" s="605">
        <v>-413.41222232492203</v>
      </c>
      <c r="K177" s="608">
        <v>0.43030820160200001</v>
      </c>
    </row>
    <row r="178" spans="1:11" ht="14.4" customHeight="1" thickBot="1" x14ac:dyDescent="0.35">
      <c r="A178" s="627" t="s">
        <v>504</v>
      </c>
      <c r="B178" s="609">
        <v>5511.44837849745</v>
      </c>
      <c r="C178" s="609">
        <v>5014.0383700000002</v>
      </c>
      <c r="D178" s="610">
        <v>-497.41000849744802</v>
      </c>
      <c r="E178" s="616">
        <v>0.90974967479699997</v>
      </c>
      <c r="F178" s="609">
        <v>5932.00680464984</v>
      </c>
      <c r="G178" s="610">
        <v>2966.00340232492</v>
      </c>
      <c r="H178" s="612">
        <v>408.46963</v>
      </c>
      <c r="I178" s="609">
        <v>2552.5911799999999</v>
      </c>
      <c r="J178" s="610">
        <v>-413.41222232492203</v>
      </c>
      <c r="K178" s="617">
        <v>0.43030820160200001</v>
      </c>
    </row>
    <row r="179" spans="1:11" ht="14.4" customHeight="1" thickBot="1" x14ac:dyDescent="0.35">
      <c r="A179" s="629" t="s">
        <v>54</v>
      </c>
      <c r="B179" s="609">
        <v>5511.44837849745</v>
      </c>
      <c r="C179" s="609">
        <v>5014.0383700000002</v>
      </c>
      <c r="D179" s="610">
        <v>-497.41000849744802</v>
      </c>
      <c r="E179" s="616">
        <v>0.90974967479699997</v>
      </c>
      <c r="F179" s="609">
        <v>5932.00680464984</v>
      </c>
      <c r="G179" s="610">
        <v>2966.00340232492</v>
      </c>
      <c r="H179" s="612">
        <v>408.46963</v>
      </c>
      <c r="I179" s="609">
        <v>2552.5911799999999</v>
      </c>
      <c r="J179" s="610">
        <v>-413.41222232492203</v>
      </c>
      <c r="K179" s="617">
        <v>0.43030820160200001</v>
      </c>
    </row>
    <row r="180" spans="1:11" ht="14.4" customHeight="1" thickBot="1" x14ac:dyDescent="0.35">
      <c r="A180" s="625" t="s">
        <v>505</v>
      </c>
      <c r="B180" s="609">
        <v>74.999999999999005</v>
      </c>
      <c r="C180" s="609">
        <v>117.94199999999999</v>
      </c>
      <c r="D180" s="610">
        <v>42.942000000001002</v>
      </c>
      <c r="E180" s="616">
        <v>1.57256</v>
      </c>
      <c r="F180" s="609">
        <v>54</v>
      </c>
      <c r="G180" s="610">
        <v>27</v>
      </c>
      <c r="H180" s="612">
        <v>10.6205</v>
      </c>
      <c r="I180" s="609">
        <v>63.722999999999999</v>
      </c>
      <c r="J180" s="610">
        <v>36.722999999999999</v>
      </c>
      <c r="K180" s="617">
        <v>1.1800555555550001</v>
      </c>
    </row>
    <row r="181" spans="1:11" ht="14.4" customHeight="1" thickBot="1" x14ac:dyDescent="0.35">
      <c r="A181" s="626" t="s">
        <v>506</v>
      </c>
      <c r="B181" s="604">
        <v>74.999999999999005</v>
      </c>
      <c r="C181" s="604">
        <v>117.94199999999999</v>
      </c>
      <c r="D181" s="605">
        <v>42.942000000001002</v>
      </c>
      <c r="E181" s="606">
        <v>1.57256</v>
      </c>
      <c r="F181" s="604">
        <v>54</v>
      </c>
      <c r="G181" s="605">
        <v>27</v>
      </c>
      <c r="H181" s="607">
        <v>10.6205</v>
      </c>
      <c r="I181" s="604">
        <v>63.722999999999999</v>
      </c>
      <c r="J181" s="605">
        <v>36.722999999999999</v>
      </c>
      <c r="K181" s="608">
        <v>1.1800555555550001</v>
      </c>
    </row>
    <row r="182" spans="1:11" ht="14.4" customHeight="1" thickBot="1" x14ac:dyDescent="0.35">
      <c r="A182" s="625" t="s">
        <v>507</v>
      </c>
      <c r="B182" s="609">
        <v>75.911132447857</v>
      </c>
      <c r="C182" s="609">
        <v>40.950000000000003</v>
      </c>
      <c r="D182" s="610">
        <v>-34.961132447856997</v>
      </c>
      <c r="E182" s="616">
        <v>0.53944656968600002</v>
      </c>
      <c r="F182" s="609">
        <v>48.006804649844</v>
      </c>
      <c r="G182" s="610">
        <v>24.003402324922</v>
      </c>
      <c r="H182" s="612">
        <v>2.5663999999999998</v>
      </c>
      <c r="I182" s="609">
        <v>27.416399999999999</v>
      </c>
      <c r="J182" s="610">
        <v>3.4129976750769999</v>
      </c>
      <c r="K182" s="617">
        <v>0.57109403968799999</v>
      </c>
    </row>
    <row r="183" spans="1:11" ht="14.4" customHeight="1" thickBot="1" x14ac:dyDescent="0.35">
      <c r="A183" s="626" t="s">
        <v>508</v>
      </c>
      <c r="B183" s="604">
        <v>75.911132447857</v>
      </c>
      <c r="C183" s="604">
        <v>40.950000000000003</v>
      </c>
      <c r="D183" s="605">
        <v>-34.961132447856997</v>
      </c>
      <c r="E183" s="606">
        <v>0.53944656968600002</v>
      </c>
      <c r="F183" s="604">
        <v>48.006804649844</v>
      </c>
      <c r="G183" s="605">
        <v>24.003402324922</v>
      </c>
      <c r="H183" s="607">
        <v>2.5663999999999998</v>
      </c>
      <c r="I183" s="604">
        <v>27.416399999999999</v>
      </c>
      <c r="J183" s="605">
        <v>3.4129976750769999</v>
      </c>
      <c r="K183" s="608">
        <v>0.57109403968799999</v>
      </c>
    </row>
    <row r="184" spans="1:11" ht="14.4" customHeight="1" thickBot="1" x14ac:dyDescent="0.35">
      <c r="A184" s="625" t="s">
        <v>509</v>
      </c>
      <c r="B184" s="609">
        <v>196.53724604965899</v>
      </c>
      <c r="C184" s="609">
        <v>184.25290000000001</v>
      </c>
      <c r="D184" s="610">
        <v>-12.284346049658</v>
      </c>
      <c r="E184" s="616">
        <v>0.93749609147000001</v>
      </c>
      <c r="F184" s="609">
        <v>203</v>
      </c>
      <c r="G184" s="610">
        <v>101.5</v>
      </c>
      <c r="H184" s="612">
        <v>17.6767</v>
      </c>
      <c r="I184" s="609">
        <v>98.178100000000001</v>
      </c>
      <c r="J184" s="610">
        <v>-3.3218999999999999</v>
      </c>
      <c r="K184" s="617">
        <v>0.483635960591</v>
      </c>
    </row>
    <row r="185" spans="1:11" ht="14.4" customHeight="1" thickBot="1" x14ac:dyDescent="0.35">
      <c r="A185" s="626" t="s">
        <v>510</v>
      </c>
      <c r="B185" s="604">
        <v>196.53724604965899</v>
      </c>
      <c r="C185" s="604">
        <v>184.25290000000001</v>
      </c>
      <c r="D185" s="605">
        <v>-12.284346049658</v>
      </c>
      <c r="E185" s="606">
        <v>0.93749609147000001</v>
      </c>
      <c r="F185" s="604">
        <v>203</v>
      </c>
      <c r="G185" s="605">
        <v>101.5</v>
      </c>
      <c r="H185" s="607">
        <v>17.6767</v>
      </c>
      <c r="I185" s="604">
        <v>98.178100000000001</v>
      </c>
      <c r="J185" s="605">
        <v>-3.3218999999999999</v>
      </c>
      <c r="K185" s="608">
        <v>0.483635960591</v>
      </c>
    </row>
    <row r="186" spans="1:11" ht="14.4" customHeight="1" thickBot="1" x14ac:dyDescent="0.35">
      <c r="A186" s="625" t="s">
        <v>511</v>
      </c>
      <c r="B186" s="609">
        <v>0</v>
      </c>
      <c r="C186" s="609">
        <v>6.3460000000000001</v>
      </c>
      <c r="D186" s="610">
        <v>6.3460000000000001</v>
      </c>
      <c r="E186" s="611" t="s">
        <v>334</v>
      </c>
      <c r="F186" s="609">
        <v>4.9406564584124654E-324</v>
      </c>
      <c r="G186" s="610">
        <v>0</v>
      </c>
      <c r="H186" s="612">
        <v>0.57599999999999996</v>
      </c>
      <c r="I186" s="609">
        <v>3.1040000000000001</v>
      </c>
      <c r="J186" s="610">
        <v>3.1040000000000001</v>
      </c>
      <c r="K186" s="613" t="s">
        <v>340</v>
      </c>
    </row>
    <row r="187" spans="1:11" ht="14.4" customHeight="1" thickBot="1" x14ac:dyDescent="0.35">
      <c r="A187" s="626" t="s">
        <v>512</v>
      </c>
      <c r="B187" s="604">
        <v>0</v>
      </c>
      <c r="C187" s="604">
        <v>6.3460000000000001</v>
      </c>
      <c r="D187" s="605">
        <v>6.3460000000000001</v>
      </c>
      <c r="E187" s="614" t="s">
        <v>334</v>
      </c>
      <c r="F187" s="604">
        <v>4.9406564584124654E-324</v>
      </c>
      <c r="G187" s="605">
        <v>0</v>
      </c>
      <c r="H187" s="607">
        <v>0.57599999999999996</v>
      </c>
      <c r="I187" s="604">
        <v>3.1040000000000001</v>
      </c>
      <c r="J187" s="605">
        <v>3.1040000000000001</v>
      </c>
      <c r="K187" s="615" t="s">
        <v>340</v>
      </c>
    </row>
    <row r="188" spans="1:11" ht="14.4" customHeight="1" thickBot="1" x14ac:dyDescent="0.35">
      <c r="A188" s="625" t="s">
        <v>513</v>
      </c>
      <c r="B188" s="609">
        <v>2497.99999999997</v>
      </c>
      <c r="C188" s="609">
        <v>2216.1567300000002</v>
      </c>
      <c r="D188" s="610">
        <v>-281.84326999996802</v>
      </c>
      <c r="E188" s="616">
        <v>0.88717242994300005</v>
      </c>
      <c r="F188" s="609">
        <v>3090</v>
      </c>
      <c r="G188" s="610">
        <v>1545</v>
      </c>
      <c r="H188" s="612">
        <v>191.92076</v>
      </c>
      <c r="I188" s="609">
        <v>1105.8358000000001</v>
      </c>
      <c r="J188" s="610">
        <v>-439.16419999999999</v>
      </c>
      <c r="K188" s="617">
        <v>0.35787566342999999</v>
      </c>
    </row>
    <row r="189" spans="1:11" ht="14.4" customHeight="1" thickBot="1" x14ac:dyDescent="0.35">
      <c r="A189" s="626" t="s">
        <v>514</v>
      </c>
      <c r="B189" s="604">
        <v>2497.99999999997</v>
      </c>
      <c r="C189" s="604">
        <v>2215.9859700000002</v>
      </c>
      <c r="D189" s="605">
        <v>-282.01402999996799</v>
      </c>
      <c r="E189" s="606">
        <v>0.88710407125699997</v>
      </c>
      <c r="F189" s="604">
        <v>3080</v>
      </c>
      <c r="G189" s="605">
        <v>1540</v>
      </c>
      <c r="H189" s="607">
        <v>191.14214000000001</v>
      </c>
      <c r="I189" s="604">
        <v>1101.1640199999999</v>
      </c>
      <c r="J189" s="605">
        <v>-438.83598000000001</v>
      </c>
      <c r="K189" s="608">
        <v>0.35752078571399998</v>
      </c>
    </row>
    <row r="190" spans="1:11" ht="14.4" customHeight="1" thickBot="1" x14ac:dyDescent="0.35">
      <c r="A190" s="626" t="s">
        <v>515</v>
      </c>
      <c r="B190" s="604">
        <v>0</v>
      </c>
      <c r="C190" s="604">
        <v>0.17076</v>
      </c>
      <c r="D190" s="605">
        <v>0.17076</v>
      </c>
      <c r="E190" s="614" t="s">
        <v>334</v>
      </c>
      <c r="F190" s="604">
        <v>10</v>
      </c>
      <c r="G190" s="605">
        <v>5</v>
      </c>
      <c r="H190" s="607">
        <v>0.77861999999999998</v>
      </c>
      <c r="I190" s="604">
        <v>4.67178</v>
      </c>
      <c r="J190" s="605">
        <v>-0.32822000000000001</v>
      </c>
      <c r="K190" s="608">
        <v>0.46717799999999998</v>
      </c>
    </row>
    <row r="191" spans="1:11" ht="14.4" customHeight="1" thickBot="1" x14ac:dyDescent="0.35">
      <c r="A191" s="625" t="s">
        <v>516</v>
      </c>
      <c r="B191" s="609">
        <v>0</v>
      </c>
      <c r="C191" s="609">
        <v>46.120080000000002</v>
      </c>
      <c r="D191" s="610">
        <v>46.120080000000002</v>
      </c>
      <c r="E191" s="611" t="s">
        <v>334</v>
      </c>
      <c r="F191" s="609">
        <v>4.9406564584124654E-324</v>
      </c>
      <c r="G191" s="610">
        <v>0</v>
      </c>
      <c r="H191" s="612">
        <v>5.0556299999999998</v>
      </c>
      <c r="I191" s="609">
        <v>29.883150000000001</v>
      </c>
      <c r="J191" s="610">
        <v>29.883150000000001</v>
      </c>
      <c r="K191" s="613" t="s">
        <v>340</v>
      </c>
    </row>
    <row r="192" spans="1:11" ht="14.4" customHeight="1" thickBot="1" x14ac:dyDescent="0.35">
      <c r="A192" s="626" t="s">
        <v>517</v>
      </c>
      <c r="B192" s="604">
        <v>0</v>
      </c>
      <c r="C192" s="604">
        <v>46.120080000000002</v>
      </c>
      <c r="D192" s="605">
        <v>46.120080000000002</v>
      </c>
      <c r="E192" s="614" t="s">
        <v>334</v>
      </c>
      <c r="F192" s="604">
        <v>4.9406564584124654E-324</v>
      </c>
      <c r="G192" s="605">
        <v>0</v>
      </c>
      <c r="H192" s="607">
        <v>5.0556299999999998</v>
      </c>
      <c r="I192" s="604">
        <v>29.883150000000001</v>
      </c>
      <c r="J192" s="605">
        <v>29.883150000000001</v>
      </c>
      <c r="K192" s="615" t="s">
        <v>340</v>
      </c>
    </row>
    <row r="193" spans="1:11" ht="14.4" customHeight="1" thickBot="1" x14ac:dyDescent="0.35">
      <c r="A193" s="625" t="s">
        <v>518</v>
      </c>
      <c r="B193" s="609">
        <v>2665.99999999997</v>
      </c>
      <c r="C193" s="609">
        <v>2402.2706600000001</v>
      </c>
      <c r="D193" s="610">
        <v>-263.72933999996502</v>
      </c>
      <c r="E193" s="616">
        <v>0.90107676669100001</v>
      </c>
      <c r="F193" s="609">
        <v>2537</v>
      </c>
      <c r="G193" s="610">
        <v>1268.5</v>
      </c>
      <c r="H193" s="612">
        <v>180.05364</v>
      </c>
      <c r="I193" s="609">
        <v>1224.45073</v>
      </c>
      <c r="J193" s="610">
        <v>-44.04927</v>
      </c>
      <c r="K193" s="617">
        <v>0.48263726054299999</v>
      </c>
    </row>
    <row r="194" spans="1:11" ht="14.4" customHeight="1" thickBot="1" x14ac:dyDescent="0.35">
      <c r="A194" s="626" t="s">
        <v>519</v>
      </c>
      <c r="B194" s="604">
        <v>2665.99999999997</v>
      </c>
      <c r="C194" s="604">
        <v>2402.2706600000001</v>
      </c>
      <c r="D194" s="605">
        <v>-263.72933999996502</v>
      </c>
      <c r="E194" s="606">
        <v>0.90107676669100001</v>
      </c>
      <c r="F194" s="604">
        <v>2537</v>
      </c>
      <c r="G194" s="605">
        <v>1268.5</v>
      </c>
      <c r="H194" s="607">
        <v>180.05364</v>
      </c>
      <c r="I194" s="604">
        <v>1224.45073</v>
      </c>
      <c r="J194" s="605">
        <v>-44.04927</v>
      </c>
      <c r="K194" s="608">
        <v>0.48263726054299999</v>
      </c>
    </row>
    <row r="195" spans="1:11" ht="14.4" customHeight="1" thickBot="1" x14ac:dyDescent="0.35">
      <c r="A195" s="630" t="s">
        <v>520</v>
      </c>
      <c r="B195" s="609">
        <v>0</v>
      </c>
      <c r="C195" s="609">
        <v>230.39089999999999</v>
      </c>
      <c r="D195" s="610">
        <v>230.39089999999999</v>
      </c>
      <c r="E195" s="611" t="s">
        <v>334</v>
      </c>
      <c r="F195" s="609">
        <v>4.9406564584124654E-324</v>
      </c>
      <c r="G195" s="610">
        <v>0</v>
      </c>
      <c r="H195" s="612">
        <v>3.5700000000000003E-2</v>
      </c>
      <c r="I195" s="609">
        <v>258.42669999999998</v>
      </c>
      <c r="J195" s="610">
        <v>258.42669999999998</v>
      </c>
      <c r="K195" s="613" t="s">
        <v>340</v>
      </c>
    </row>
    <row r="196" spans="1:11" ht="14.4" customHeight="1" thickBot="1" x14ac:dyDescent="0.35">
      <c r="A196" s="627" t="s">
        <v>521</v>
      </c>
      <c r="B196" s="609">
        <v>0</v>
      </c>
      <c r="C196" s="609">
        <v>230.39089999999999</v>
      </c>
      <c r="D196" s="610">
        <v>230.39089999999999</v>
      </c>
      <c r="E196" s="611" t="s">
        <v>334</v>
      </c>
      <c r="F196" s="609">
        <v>4.9406564584124654E-324</v>
      </c>
      <c r="G196" s="610">
        <v>0</v>
      </c>
      <c r="H196" s="612">
        <v>3.5700000000000003E-2</v>
      </c>
      <c r="I196" s="609">
        <v>258.42669999999998</v>
      </c>
      <c r="J196" s="610">
        <v>258.42669999999998</v>
      </c>
      <c r="K196" s="613" t="s">
        <v>340</v>
      </c>
    </row>
    <row r="197" spans="1:11" ht="14.4" customHeight="1" thickBot="1" x14ac:dyDescent="0.35">
      <c r="A197" s="629" t="s">
        <v>522</v>
      </c>
      <c r="B197" s="609">
        <v>0</v>
      </c>
      <c r="C197" s="609">
        <v>230.39089999999999</v>
      </c>
      <c r="D197" s="610">
        <v>230.39089999999999</v>
      </c>
      <c r="E197" s="611" t="s">
        <v>334</v>
      </c>
      <c r="F197" s="609">
        <v>4.9406564584124654E-324</v>
      </c>
      <c r="G197" s="610">
        <v>0</v>
      </c>
      <c r="H197" s="612">
        <v>3.5700000000000003E-2</v>
      </c>
      <c r="I197" s="609">
        <v>258.42669999999998</v>
      </c>
      <c r="J197" s="610">
        <v>258.42669999999998</v>
      </c>
      <c r="K197" s="613" t="s">
        <v>340</v>
      </c>
    </row>
    <row r="198" spans="1:11" ht="14.4" customHeight="1" thickBot="1" x14ac:dyDescent="0.35">
      <c r="A198" s="625" t="s">
        <v>523</v>
      </c>
      <c r="B198" s="609">
        <v>0</v>
      </c>
      <c r="C198" s="609">
        <v>230.39089999999999</v>
      </c>
      <c r="D198" s="610">
        <v>230.39089999999999</v>
      </c>
      <c r="E198" s="611" t="s">
        <v>334</v>
      </c>
      <c r="F198" s="609">
        <v>4.9406564584124654E-324</v>
      </c>
      <c r="G198" s="610">
        <v>0</v>
      </c>
      <c r="H198" s="612">
        <v>3.5700000000000003E-2</v>
      </c>
      <c r="I198" s="609">
        <v>258.42669999999998</v>
      </c>
      <c r="J198" s="610">
        <v>258.42669999999998</v>
      </c>
      <c r="K198" s="613" t="s">
        <v>340</v>
      </c>
    </row>
    <row r="199" spans="1:11" ht="14.4" customHeight="1" thickBot="1" x14ac:dyDescent="0.35">
      <c r="A199" s="626" t="s">
        <v>524</v>
      </c>
      <c r="B199" s="604">
        <v>4.9406564584124654E-324</v>
      </c>
      <c r="C199" s="604">
        <v>4.9406564584124654E-324</v>
      </c>
      <c r="D199" s="605">
        <v>0</v>
      </c>
      <c r="E199" s="606">
        <v>1</v>
      </c>
      <c r="F199" s="604">
        <v>4.9406564584124654E-324</v>
      </c>
      <c r="G199" s="605">
        <v>0</v>
      </c>
      <c r="H199" s="607">
        <v>3.5700000000000003E-2</v>
      </c>
      <c r="I199" s="604">
        <v>3.5700000000000003E-2</v>
      </c>
      <c r="J199" s="605">
        <v>3.5700000000000003E-2</v>
      </c>
      <c r="K199" s="615" t="s">
        <v>340</v>
      </c>
    </row>
    <row r="200" spans="1:11" ht="14.4" customHeight="1" thickBot="1" x14ac:dyDescent="0.35">
      <c r="A200" s="626" t="s">
        <v>525</v>
      </c>
      <c r="B200" s="604">
        <v>0</v>
      </c>
      <c r="C200" s="604">
        <v>230.39089999999999</v>
      </c>
      <c r="D200" s="605">
        <v>230.39089999999999</v>
      </c>
      <c r="E200" s="614" t="s">
        <v>334</v>
      </c>
      <c r="F200" s="604">
        <v>4.9406564584124654E-324</v>
      </c>
      <c r="G200" s="605">
        <v>0</v>
      </c>
      <c r="H200" s="607">
        <v>4.9406564584124654E-324</v>
      </c>
      <c r="I200" s="604">
        <v>258.39100000000002</v>
      </c>
      <c r="J200" s="605">
        <v>258.39100000000002</v>
      </c>
      <c r="K200" s="615" t="s">
        <v>340</v>
      </c>
    </row>
    <row r="201" spans="1:11" ht="14.4" customHeight="1" thickBot="1" x14ac:dyDescent="0.35">
      <c r="A201" s="631"/>
      <c r="B201" s="604">
        <v>33959.797324043699</v>
      </c>
      <c r="C201" s="604">
        <v>53522.127740000004</v>
      </c>
      <c r="D201" s="605">
        <v>19562.330415956301</v>
      </c>
      <c r="E201" s="606">
        <v>1.576043791701</v>
      </c>
      <c r="F201" s="604">
        <v>59740.156586990001</v>
      </c>
      <c r="G201" s="605">
        <v>29870.078293495</v>
      </c>
      <c r="H201" s="607">
        <v>6310.01728</v>
      </c>
      <c r="I201" s="604">
        <v>36223.82142</v>
      </c>
      <c r="J201" s="605">
        <v>6353.74312650498</v>
      </c>
      <c r="K201" s="608">
        <v>0.60635631858799999</v>
      </c>
    </row>
    <row r="202" spans="1:11" ht="14.4" customHeight="1" thickBot="1" x14ac:dyDescent="0.35">
      <c r="A202" s="632" t="s">
        <v>66</v>
      </c>
      <c r="B202" s="618">
        <v>33959.797324043597</v>
      </c>
      <c r="C202" s="618">
        <v>53522.127740000004</v>
      </c>
      <c r="D202" s="619">
        <v>19562.3304159564</v>
      </c>
      <c r="E202" s="620" t="s">
        <v>334</v>
      </c>
      <c r="F202" s="618">
        <v>59740.156586990001</v>
      </c>
      <c r="G202" s="619">
        <v>29870.078293495</v>
      </c>
      <c r="H202" s="618">
        <v>6310.01728</v>
      </c>
      <c r="I202" s="618">
        <v>36223.82142</v>
      </c>
      <c r="J202" s="619">
        <v>6353.74312650497</v>
      </c>
      <c r="K202" s="621">
        <v>0.60635631858799999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526</v>
      </c>
      <c r="B5" s="634" t="s">
        <v>527</v>
      </c>
      <c r="C5" s="635" t="s">
        <v>528</v>
      </c>
      <c r="D5" s="635" t="s">
        <v>528</v>
      </c>
      <c r="E5" s="635"/>
      <c r="F5" s="635" t="s">
        <v>528</v>
      </c>
      <c r="G5" s="635" t="s">
        <v>528</v>
      </c>
      <c r="H5" s="635" t="s">
        <v>528</v>
      </c>
      <c r="I5" s="636" t="s">
        <v>528</v>
      </c>
      <c r="J5" s="637" t="s">
        <v>74</v>
      </c>
    </row>
    <row r="6" spans="1:10" ht="14.4" customHeight="1" x14ac:dyDescent="0.3">
      <c r="A6" s="633" t="s">
        <v>526</v>
      </c>
      <c r="B6" s="634" t="s">
        <v>343</v>
      </c>
      <c r="C6" s="635">
        <v>96.298330000000007</v>
      </c>
      <c r="D6" s="635">
        <v>109.924809999998</v>
      </c>
      <c r="E6" s="635"/>
      <c r="F6" s="635">
        <v>36.806069999999998</v>
      </c>
      <c r="G6" s="635">
        <v>98.017541172614983</v>
      </c>
      <c r="H6" s="635">
        <v>-61.211471172614985</v>
      </c>
      <c r="I6" s="636">
        <v>0.37550493064483448</v>
      </c>
      <c r="J6" s="637" t="s">
        <v>1</v>
      </c>
    </row>
    <row r="7" spans="1:10" ht="14.4" customHeight="1" x14ac:dyDescent="0.3">
      <c r="A7" s="633" t="s">
        <v>526</v>
      </c>
      <c r="B7" s="634" t="s">
        <v>344</v>
      </c>
      <c r="C7" s="635">
        <v>20214.565719999999</v>
      </c>
      <c r="D7" s="635">
        <v>19228.57285</v>
      </c>
      <c r="E7" s="635"/>
      <c r="F7" s="635">
        <v>15472.186350000013</v>
      </c>
      <c r="G7" s="635">
        <v>17999.953246752921</v>
      </c>
      <c r="H7" s="635">
        <v>-2527.766896752908</v>
      </c>
      <c r="I7" s="636">
        <v>0.8595681409778716</v>
      </c>
      <c r="J7" s="637" t="s">
        <v>1</v>
      </c>
    </row>
    <row r="8" spans="1:10" ht="14.4" customHeight="1" x14ac:dyDescent="0.3">
      <c r="A8" s="633" t="s">
        <v>526</v>
      </c>
      <c r="B8" s="634" t="s">
        <v>345</v>
      </c>
      <c r="C8" s="635">
        <v>119.13</v>
      </c>
      <c r="D8" s="635">
        <v>0</v>
      </c>
      <c r="E8" s="635"/>
      <c r="F8" s="635">
        <v>0</v>
      </c>
      <c r="G8" s="635">
        <v>6.9999999999994991</v>
      </c>
      <c r="H8" s="635">
        <v>-6.9999999999994991</v>
      </c>
      <c r="I8" s="636">
        <v>0</v>
      </c>
      <c r="J8" s="637" t="s">
        <v>1</v>
      </c>
    </row>
    <row r="9" spans="1:10" ht="14.4" customHeight="1" x14ac:dyDescent="0.3">
      <c r="A9" s="633" t="s">
        <v>526</v>
      </c>
      <c r="B9" s="634" t="s">
        <v>346</v>
      </c>
      <c r="C9" s="635">
        <v>2053.1563200000001</v>
      </c>
      <c r="D9" s="635">
        <v>1524.370429999999</v>
      </c>
      <c r="E9" s="635"/>
      <c r="F9" s="635">
        <v>1683.9954400000011</v>
      </c>
      <c r="G9" s="635">
        <v>1700.9601069017449</v>
      </c>
      <c r="H9" s="635">
        <v>-16.96466690174384</v>
      </c>
      <c r="I9" s="636">
        <v>0.99002641694363747</v>
      </c>
      <c r="J9" s="637" t="s">
        <v>1</v>
      </c>
    </row>
    <row r="10" spans="1:10" ht="14.4" customHeight="1" x14ac:dyDescent="0.3">
      <c r="A10" s="633" t="s">
        <v>526</v>
      </c>
      <c r="B10" s="634" t="s">
        <v>347</v>
      </c>
      <c r="C10" s="635">
        <v>2.6870000000000002E-2</v>
      </c>
      <c r="D10" s="635">
        <v>0</v>
      </c>
      <c r="E10" s="635"/>
      <c r="F10" s="635">
        <v>0.48530000000000001</v>
      </c>
      <c r="G10" s="635">
        <v>0.26346484564150002</v>
      </c>
      <c r="H10" s="635">
        <v>0.22183515435849999</v>
      </c>
      <c r="I10" s="636">
        <v>1.84199147638981</v>
      </c>
      <c r="J10" s="637" t="s">
        <v>1</v>
      </c>
    </row>
    <row r="11" spans="1:10" ht="14.4" customHeight="1" x14ac:dyDescent="0.3">
      <c r="A11" s="633" t="s">
        <v>526</v>
      </c>
      <c r="B11" s="634" t="s">
        <v>529</v>
      </c>
      <c r="C11" s="635">
        <v>0.10993</v>
      </c>
      <c r="D11" s="635">
        <v>0</v>
      </c>
      <c r="E11" s="635"/>
      <c r="F11" s="635" t="s">
        <v>528</v>
      </c>
      <c r="G11" s="635" t="s">
        <v>528</v>
      </c>
      <c r="H11" s="635" t="s">
        <v>528</v>
      </c>
      <c r="I11" s="636" t="s">
        <v>528</v>
      </c>
      <c r="J11" s="637" t="s">
        <v>1</v>
      </c>
    </row>
    <row r="12" spans="1:10" ht="14.4" customHeight="1" x14ac:dyDescent="0.3">
      <c r="A12" s="633" t="s">
        <v>526</v>
      </c>
      <c r="B12" s="634" t="s">
        <v>348</v>
      </c>
      <c r="C12" s="635">
        <v>0</v>
      </c>
      <c r="D12" s="635" t="s">
        <v>528</v>
      </c>
      <c r="E12" s="635"/>
      <c r="F12" s="635">
        <v>1184.6541900000022</v>
      </c>
      <c r="G12" s="635">
        <v>1000</v>
      </c>
      <c r="H12" s="635">
        <v>184.65419000000225</v>
      </c>
      <c r="I12" s="636">
        <v>1.1846541900000023</v>
      </c>
      <c r="J12" s="637" t="s">
        <v>1</v>
      </c>
    </row>
    <row r="13" spans="1:10" ht="14.4" customHeight="1" x14ac:dyDescent="0.3">
      <c r="A13" s="633" t="s">
        <v>526</v>
      </c>
      <c r="B13" s="634" t="s">
        <v>530</v>
      </c>
      <c r="C13" s="635">
        <v>0</v>
      </c>
      <c r="D13" s="635" t="s">
        <v>528</v>
      </c>
      <c r="E13" s="635"/>
      <c r="F13" s="635" t="s">
        <v>528</v>
      </c>
      <c r="G13" s="635" t="s">
        <v>528</v>
      </c>
      <c r="H13" s="635" t="s">
        <v>528</v>
      </c>
      <c r="I13" s="636" t="s">
        <v>528</v>
      </c>
      <c r="J13" s="637" t="s">
        <v>1</v>
      </c>
    </row>
    <row r="14" spans="1:10" ht="14.4" customHeight="1" x14ac:dyDescent="0.3">
      <c r="A14" s="633" t="s">
        <v>526</v>
      </c>
      <c r="B14" s="634" t="s">
        <v>531</v>
      </c>
      <c r="C14" s="635">
        <v>22483.287170000003</v>
      </c>
      <c r="D14" s="635">
        <v>20862.868089999996</v>
      </c>
      <c r="E14" s="635"/>
      <c r="F14" s="635">
        <v>18378.127350000017</v>
      </c>
      <c r="G14" s="635">
        <v>20806.194359672922</v>
      </c>
      <c r="H14" s="635">
        <v>-2428.0670096729045</v>
      </c>
      <c r="I14" s="636">
        <v>0.8833007628545928</v>
      </c>
      <c r="J14" s="637" t="s">
        <v>532</v>
      </c>
    </row>
    <row r="16" spans="1:10" ht="14.4" customHeight="1" x14ac:dyDescent="0.3">
      <c r="A16" s="633" t="s">
        <v>526</v>
      </c>
      <c r="B16" s="634" t="s">
        <v>527</v>
      </c>
      <c r="C16" s="635" t="s">
        <v>528</v>
      </c>
      <c r="D16" s="635" t="s">
        <v>528</v>
      </c>
      <c r="E16" s="635"/>
      <c r="F16" s="635" t="s">
        <v>528</v>
      </c>
      <c r="G16" s="635" t="s">
        <v>528</v>
      </c>
      <c r="H16" s="635" t="s">
        <v>528</v>
      </c>
      <c r="I16" s="636" t="s">
        <v>528</v>
      </c>
      <c r="J16" s="637" t="s">
        <v>74</v>
      </c>
    </row>
    <row r="17" spans="1:10" ht="14.4" customHeight="1" x14ac:dyDescent="0.3">
      <c r="A17" s="633" t="s">
        <v>533</v>
      </c>
      <c r="B17" s="634" t="s">
        <v>534</v>
      </c>
      <c r="C17" s="635" t="s">
        <v>528</v>
      </c>
      <c r="D17" s="635" t="s">
        <v>528</v>
      </c>
      <c r="E17" s="635"/>
      <c r="F17" s="635" t="s">
        <v>528</v>
      </c>
      <c r="G17" s="635" t="s">
        <v>528</v>
      </c>
      <c r="H17" s="635" t="s">
        <v>528</v>
      </c>
      <c r="I17" s="636" t="s">
        <v>528</v>
      </c>
      <c r="J17" s="637" t="s">
        <v>0</v>
      </c>
    </row>
    <row r="18" spans="1:10" ht="14.4" customHeight="1" x14ac:dyDescent="0.3">
      <c r="A18" s="633" t="s">
        <v>533</v>
      </c>
      <c r="B18" s="634" t="s">
        <v>343</v>
      </c>
      <c r="C18" s="635">
        <v>14.683209999999999</v>
      </c>
      <c r="D18" s="635">
        <v>12.125029999999001</v>
      </c>
      <c r="E18" s="635"/>
      <c r="F18" s="635">
        <v>6.3795600000000006</v>
      </c>
      <c r="G18" s="635">
        <v>14.007972877007997</v>
      </c>
      <c r="H18" s="635">
        <v>-7.6284128770079969</v>
      </c>
      <c r="I18" s="636">
        <v>0.45542349746201316</v>
      </c>
      <c r="J18" s="637" t="s">
        <v>1</v>
      </c>
    </row>
    <row r="19" spans="1:10" ht="14.4" customHeight="1" x14ac:dyDescent="0.3">
      <c r="A19" s="633" t="s">
        <v>533</v>
      </c>
      <c r="B19" s="634" t="s">
        <v>344</v>
      </c>
      <c r="C19" s="635">
        <v>688.51661999999999</v>
      </c>
      <c r="D19" s="635">
        <v>562.02349999999899</v>
      </c>
      <c r="E19" s="635"/>
      <c r="F19" s="635">
        <v>506.89275000000004</v>
      </c>
      <c r="G19" s="635">
        <v>523.95532168533998</v>
      </c>
      <c r="H19" s="635">
        <v>-17.062571685339947</v>
      </c>
      <c r="I19" s="636">
        <v>0.96743506367974863</v>
      </c>
      <c r="J19" s="637" t="s">
        <v>1</v>
      </c>
    </row>
    <row r="20" spans="1:10" ht="14.4" customHeight="1" x14ac:dyDescent="0.3">
      <c r="A20" s="633" t="s">
        <v>533</v>
      </c>
      <c r="B20" s="634" t="s">
        <v>347</v>
      </c>
      <c r="C20" s="635">
        <v>2.6870000000000002E-2</v>
      </c>
      <c r="D20" s="635">
        <v>0</v>
      </c>
      <c r="E20" s="635"/>
      <c r="F20" s="635">
        <v>0.48530000000000001</v>
      </c>
      <c r="G20" s="635">
        <v>0.26346484564150002</v>
      </c>
      <c r="H20" s="635">
        <v>0.22183515435849999</v>
      </c>
      <c r="I20" s="636">
        <v>1.84199147638981</v>
      </c>
      <c r="J20" s="637" t="s">
        <v>1</v>
      </c>
    </row>
    <row r="21" spans="1:10" ht="14.4" customHeight="1" x14ac:dyDescent="0.3">
      <c r="A21" s="633" t="s">
        <v>533</v>
      </c>
      <c r="B21" s="634" t="s">
        <v>529</v>
      </c>
      <c r="C21" s="635">
        <v>0.10993</v>
      </c>
      <c r="D21" s="635">
        <v>0</v>
      </c>
      <c r="E21" s="635"/>
      <c r="F21" s="635" t="s">
        <v>528</v>
      </c>
      <c r="G21" s="635" t="s">
        <v>528</v>
      </c>
      <c r="H21" s="635" t="s">
        <v>528</v>
      </c>
      <c r="I21" s="636" t="s">
        <v>528</v>
      </c>
      <c r="J21" s="637" t="s">
        <v>1</v>
      </c>
    </row>
    <row r="22" spans="1:10" ht="14.4" customHeight="1" x14ac:dyDescent="0.3">
      <c r="A22" s="633" t="s">
        <v>533</v>
      </c>
      <c r="B22" s="634" t="s">
        <v>535</v>
      </c>
      <c r="C22" s="635">
        <v>703.33663000000001</v>
      </c>
      <c r="D22" s="635">
        <v>574.148529999998</v>
      </c>
      <c r="E22" s="635"/>
      <c r="F22" s="635">
        <v>513.75761000000011</v>
      </c>
      <c r="G22" s="635">
        <v>538.22675940798945</v>
      </c>
      <c r="H22" s="635">
        <v>-24.469149407989335</v>
      </c>
      <c r="I22" s="636">
        <v>0.95453747146480861</v>
      </c>
      <c r="J22" s="637" t="s">
        <v>536</v>
      </c>
    </row>
    <row r="23" spans="1:10" ht="14.4" customHeight="1" x14ac:dyDescent="0.3">
      <c r="A23" s="633" t="s">
        <v>528</v>
      </c>
      <c r="B23" s="634" t="s">
        <v>528</v>
      </c>
      <c r="C23" s="635" t="s">
        <v>528</v>
      </c>
      <c r="D23" s="635" t="s">
        <v>528</v>
      </c>
      <c r="E23" s="635"/>
      <c r="F23" s="635" t="s">
        <v>528</v>
      </c>
      <c r="G23" s="635" t="s">
        <v>528</v>
      </c>
      <c r="H23" s="635" t="s">
        <v>528</v>
      </c>
      <c r="I23" s="636" t="s">
        <v>528</v>
      </c>
      <c r="J23" s="637" t="s">
        <v>537</v>
      </c>
    </row>
    <row r="24" spans="1:10" ht="14.4" customHeight="1" x14ac:dyDescent="0.3">
      <c r="A24" s="633" t="s">
        <v>538</v>
      </c>
      <c r="B24" s="634" t="s">
        <v>539</v>
      </c>
      <c r="C24" s="635" t="s">
        <v>528</v>
      </c>
      <c r="D24" s="635" t="s">
        <v>528</v>
      </c>
      <c r="E24" s="635"/>
      <c r="F24" s="635" t="s">
        <v>528</v>
      </c>
      <c r="G24" s="635" t="s">
        <v>528</v>
      </c>
      <c r="H24" s="635" t="s">
        <v>528</v>
      </c>
      <c r="I24" s="636" t="s">
        <v>528</v>
      </c>
      <c r="J24" s="637" t="s">
        <v>0</v>
      </c>
    </row>
    <row r="25" spans="1:10" ht="14.4" customHeight="1" x14ac:dyDescent="0.3">
      <c r="A25" s="633" t="s">
        <v>538</v>
      </c>
      <c r="B25" s="634" t="s">
        <v>343</v>
      </c>
      <c r="C25" s="635">
        <v>32.070160000000001</v>
      </c>
      <c r="D25" s="635">
        <v>16.024589999999002</v>
      </c>
      <c r="E25" s="635"/>
      <c r="F25" s="635">
        <v>9.0341900000000006</v>
      </c>
      <c r="G25" s="635">
        <v>16.103223808686</v>
      </c>
      <c r="H25" s="635">
        <v>-7.0690338086859992</v>
      </c>
      <c r="I25" s="636">
        <v>0.56101747745237218</v>
      </c>
      <c r="J25" s="637" t="s">
        <v>1</v>
      </c>
    </row>
    <row r="26" spans="1:10" ht="14.4" customHeight="1" x14ac:dyDescent="0.3">
      <c r="A26" s="633" t="s">
        <v>538</v>
      </c>
      <c r="B26" s="634" t="s">
        <v>344</v>
      </c>
      <c r="C26" s="635">
        <v>2809.9721</v>
      </c>
      <c r="D26" s="635">
        <v>2761.1113500000001</v>
      </c>
      <c r="E26" s="635"/>
      <c r="F26" s="635">
        <v>2587.5236000000009</v>
      </c>
      <c r="G26" s="635">
        <v>3335.5377976200298</v>
      </c>
      <c r="H26" s="635">
        <v>-748.01419762002888</v>
      </c>
      <c r="I26" s="636">
        <v>0.77574404998385826</v>
      </c>
      <c r="J26" s="637" t="s">
        <v>1</v>
      </c>
    </row>
    <row r="27" spans="1:10" ht="14.4" customHeight="1" x14ac:dyDescent="0.3">
      <c r="A27" s="633" t="s">
        <v>538</v>
      </c>
      <c r="B27" s="634" t="s">
        <v>530</v>
      </c>
      <c r="C27" s="635">
        <v>0</v>
      </c>
      <c r="D27" s="635" t="s">
        <v>528</v>
      </c>
      <c r="E27" s="635"/>
      <c r="F27" s="635" t="s">
        <v>528</v>
      </c>
      <c r="G27" s="635" t="s">
        <v>528</v>
      </c>
      <c r="H27" s="635" t="s">
        <v>528</v>
      </c>
      <c r="I27" s="636" t="s">
        <v>528</v>
      </c>
      <c r="J27" s="637" t="s">
        <v>1</v>
      </c>
    </row>
    <row r="28" spans="1:10" ht="14.4" customHeight="1" x14ac:dyDescent="0.3">
      <c r="A28" s="633" t="s">
        <v>538</v>
      </c>
      <c r="B28" s="634" t="s">
        <v>540</v>
      </c>
      <c r="C28" s="635">
        <v>2842.0422600000002</v>
      </c>
      <c r="D28" s="635">
        <v>2777.1359399999992</v>
      </c>
      <c r="E28" s="635"/>
      <c r="F28" s="635">
        <v>2596.5577900000008</v>
      </c>
      <c r="G28" s="635">
        <v>3351.6410214287157</v>
      </c>
      <c r="H28" s="635">
        <v>-755.08323142871495</v>
      </c>
      <c r="I28" s="636">
        <v>0.77471237921928671</v>
      </c>
      <c r="J28" s="637" t="s">
        <v>536</v>
      </c>
    </row>
    <row r="29" spans="1:10" ht="14.4" customHeight="1" x14ac:dyDescent="0.3">
      <c r="A29" s="633" t="s">
        <v>528</v>
      </c>
      <c r="B29" s="634" t="s">
        <v>528</v>
      </c>
      <c r="C29" s="635" t="s">
        <v>528</v>
      </c>
      <c r="D29" s="635" t="s">
        <v>528</v>
      </c>
      <c r="E29" s="635"/>
      <c r="F29" s="635" t="s">
        <v>528</v>
      </c>
      <c r="G29" s="635" t="s">
        <v>528</v>
      </c>
      <c r="H29" s="635" t="s">
        <v>528</v>
      </c>
      <c r="I29" s="636" t="s">
        <v>528</v>
      </c>
      <c r="J29" s="637" t="s">
        <v>537</v>
      </c>
    </row>
    <row r="30" spans="1:10" ht="14.4" customHeight="1" x14ac:dyDescent="0.3">
      <c r="A30" s="633" t="s">
        <v>541</v>
      </c>
      <c r="B30" s="634" t="s">
        <v>542</v>
      </c>
      <c r="C30" s="635" t="s">
        <v>528</v>
      </c>
      <c r="D30" s="635" t="s">
        <v>528</v>
      </c>
      <c r="E30" s="635"/>
      <c r="F30" s="635" t="s">
        <v>528</v>
      </c>
      <c r="G30" s="635" t="s">
        <v>528</v>
      </c>
      <c r="H30" s="635" t="s">
        <v>528</v>
      </c>
      <c r="I30" s="636" t="s">
        <v>528</v>
      </c>
      <c r="J30" s="637" t="s">
        <v>0</v>
      </c>
    </row>
    <row r="31" spans="1:10" ht="14.4" customHeight="1" x14ac:dyDescent="0.3">
      <c r="A31" s="633" t="s">
        <v>541</v>
      </c>
      <c r="B31" s="634" t="s">
        <v>343</v>
      </c>
      <c r="C31" s="635">
        <v>2.1520000000000001</v>
      </c>
      <c r="D31" s="635">
        <v>0.4612</v>
      </c>
      <c r="E31" s="635"/>
      <c r="F31" s="635">
        <v>0.53061000000000003</v>
      </c>
      <c r="G31" s="635">
        <v>0.98551095028749991</v>
      </c>
      <c r="H31" s="635">
        <v>-0.45490095028749988</v>
      </c>
      <c r="I31" s="636">
        <v>0.53841106468193667</v>
      </c>
      <c r="J31" s="637" t="s">
        <v>1</v>
      </c>
    </row>
    <row r="32" spans="1:10" ht="14.4" customHeight="1" x14ac:dyDescent="0.3">
      <c r="A32" s="633" t="s">
        <v>541</v>
      </c>
      <c r="B32" s="634" t="s">
        <v>543</v>
      </c>
      <c r="C32" s="635">
        <v>2.1520000000000001</v>
      </c>
      <c r="D32" s="635">
        <v>0.4612</v>
      </c>
      <c r="E32" s="635"/>
      <c r="F32" s="635">
        <v>0.53061000000000003</v>
      </c>
      <c r="G32" s="635">
        <v>0.98551095028749991</v>
      </c>
      <c r="H32" s="635">
        <v>-0.45490095028749988</v>
      </c>
      <c r="I32" s="636">
        <v>0.53841106468193667</v>
      </c>
      <c r="J32" s="637" t="s">
        <v>536</v>
      </c>
    </row>
    <row r="33" spans="1:10" ht="14.4" customHeight="1" x14ac:dyDescent="0.3">
      <c r="A33" s="633" t="s">
        <v>528</v>
      </c>
      <c r="B33" s="634" t="s">
        <v>528</v>
      </c>
      <c r="C33" s="635" t="s">
        <v>528</v>
      </c>
      <c r="D33" s="635" t="s">
        <v>528</v>
      </c>
      <c r="E33" s="635"/>
      <c r="F33" s="635" t="s">
        <v>528</v>
      </c>
      <c r="G33" s="635" t="s">
        <v>528</v>
      </c>
      <c r="H33" s="635" t="s">
        <v>528</v>
      </c>
      <c r="I33" s="636" t="s">
        <v>528</v>
      </c>
      <c r="J33" s="637" t="s">
        <v>537</v>
      </c>
    </row>
    <row r="34" spans="1:10" ht="14.4" customHeight="1" x14ac:dyDescent="0.3">
      <c r="A34" s="633" t="s">
        <v>544</v>
      </c>
      <c r="B34" s="634" t="s">
        <v>545</v>
      </c>
      <c r="C34" s="635" t="s">
        <v>528</v>
      </c>
      <c r="D34" s="635" t="s">
        <v>528</v>
      </c>
      <c r="E34" s="635"/>
      <c r="F34" s="635" t="s">
        <v>528</v>
      </c>
      <c r="G34" s="635" t="s">
        <v>528</v>
      </c>
      <c r="H34" s="635" t="s">
        <v>528</v>
      </c>
      <c r="I34" s="636" t="s">
        <v>528</v>
      </c>
      <c r="J34" s="637" t="s">
        <v>0</v>
      </c>
    </row>
    <row r="35" spans="1:10" ht="14.4" customHeight="1" x14ac:dyDescent="0.3">
      <c r="A35" s="633" t="s">
        <v>544</v>
      </c>
      <c r="B35" s="634" t="s">
        <v>343</v>
      </c>
      <c r="C35" s="635">
        <v>47.392960000000002</v>
      </c>
      <c r="D35" s="635">
        <v>81.313990000000004</v>
      </c>
      <c r="E35" s="635"/>
      <c r="F35" s="635">
        <v>20.861709999999999</v>
      </c>
      <c r="G35" s="635">
        <v>66.920833536633495</v>
      </c>
      <c r="H35" s="635">
        <v>-46.059123536633493</v>
      </c>
      <c r="I35" s="636">
        <v>0.31173715116055717</v>
      </c>
      <c r="J35" s="637" t="s">
        <v>1</v>
      </c>
    </row>
    <row r="36" spans="1:10" ht="14.4" customHeight="1" x14ac:dyDescent="0.3">
      <c r="A36" s="633" t="s">
        <v>544</v>
      </c>
      <c r="B36" s="634" t="s">
        <v>344</v>
      </c>
      <c r="C36" s="635">
        <v>16716.076999999997</v>
      </c>
      <c r="D36" s="635">
        <v>15905.438000000002</v>
      </c>
      <c r="E36" s="635"/>
      <c r="F36" s="635">
        <v>12377.770000000011</v>
      </c>
      <c r="G36" s="635">
        <v>14140.46012744755</v>
      </c>
      <c r="H36" s="635">
        <v>-1762.6901274475385</v>
      </c>
      <c r="I36" s="636">
        <v>0.8753442171216167</v>
      </c>
      <c r="J36" s="637" t="s">
        <v>1</v>
      </c>
    </row>
    <row r="37" spans="1:10" ht="14.4" customHeight="1" x14ac:dyDescent="0.3">
      <c r="A37" s="633" t="s">
        <v>544</v>
      </c>
      <c r="B37" s="634" t="s">
        <v>345</v>
      </c>
      <c r="C37" s="635">
        <v>119.13</v>
      </c>
      <c r="D37" s="635">
        <v>0</v>
      </c>
      <c r="E37" s="635"/>
      <c r="F37" s="635">
        <v>0</v>
      </c>
      <c r="G37" s="635">
        <v>6.9999999999994991</v>
      </c>
      <c r="H37" s="635">
        <v>-6.9999999999994991</v>
      </c>
      <c r="I37" s="636">
        <v>0</v>
      </c>
      <c r="J37" s="637" t="s">
        <v>1</v>
      </c>
    </row>
    <row r="38" spans="1:10" ht="14.4" customHeight="1" x14ac:dyDescent="0.3">
      <c r="A38" s="633" t="s">
        <v>544</v>
      </c>
      <c r="B38" s="634" t="s">
        <v>346</v>
      </c>
      <c r="C38" s="635">
        <v>2053.1563200000001</v>
      </c>
      <c r="D38" s="635">
        <v>1524.370429999999</v>
      </c>
      <c r="E38" s="635"/>
      <c r="F38" s="635">
        <v>1683.9954400000011</v>
      </c>
      <c r="G38" s="635">
        <v>1700.9601069017449</v>
      </c>
      <c r="H38" s="635">
        <v>-16.96466690174384</v>
      </c>
      <c r="I38" s="636">
        <v>0.99002641694363747</v>
      </c>
      <c r="J38" s="637" t="s">
        <v>1</v>
      </c>
    </row>
    <row r="39" spans="1:10" ht="14.4" customHeight="1" x14ac:dyDescent="0.3">
      <c r="A39" s="633" t="s">
        <v>544</v>
      </c>
      <c r="B39" s="634" t="s">
        <v>546</v>
      </c>
      <c r="C39" s="635">
        <v>18935.756280000001</v>
      </c>
      <c r="D39" s="635">
        <v>17511.12242</v>
      </c>
      <c r="E39" s="635"/>
      <c r="F39" s="635">
        <v>14082.627150000011</v>
      </c>
      <c r="G39" s="635">
        <v>15915.341067885927</v>
      </c>
      <c r="H39" s="635">
        <v>-1832.7139178859161</v>
      </c>
      <c r="I39" s="636">
        <v>0.88484607963671114</v>
      </c>
      <c r="J39" s="637" t="s">
        <v>536</v>
      </c>
    </row>
    <row r="40" spans="1:10" ht="14.4" customHeight="1" x14ac:dyDescent="0.3">
      <c r="A40" s="633" t="s">
        <v>528</v>
      </c>
      <c r="B40" s="634" t="s">
        <v>528</v>
      </c>
      <c r="C40" s="635" t="s">
        <v>528</v>
      </c>
      <c r="D40" s="635" t="s">
        <v>528</v>
      </c>
      <c r="E40" s="635"/>
      <c r="F40" s="635" t="s">
        <v>528</v>
      </c>
      <c r="G40" s="635" t="s">
        <v>528</v>
      </c>
      <c r="H40" s="635" t="s">
        <v>528</v>
      </c>
      <c r="I40" s="636" t="s">
        <v>528</v>
      </c>
      <c r="J40" s="637" t="s">
        <v>537</v>
      </c>
    </row>
    <row r="41" spans="1:10" ht="14.4" customHeight="1" x14ac:dyDescent="0.3">
      <c r="A41" s="633" t="s">
        <v>547</v>
      </c>
      <c r="B41" s="634" t="s">
        <v>548</v>
      </c>
      <c r="C41" s="635" t="s">
        <v>528</v>
      </c>
      <c r="D41" s="635" t="s">
        <v>528</v>
      </c>
      <c r="E41" s="635"/>
      <c r="F41" s="635" t="s">
        <v>528</v>
      </c>
      <c r="G41" s="635" t="s">
        <v>528</v>
      </c>
      <c r="H41" s="635" t="s">
        <v>528</v>
      </c>
      <c r="I41" s="636" t="s">
        <v>528</v>
      </c>
      <c r="J41" s="637" t="s">
        <v>0</v>
      </c>
    </row>
    <row r="42" spans="1:10" ht="14.4" customHeight="1" x14ac:dyDescent="0.3">
      <c r="A42" s="633" t="s">
        <v>547</v>
      </c>
      <c r="B42" s="634" t="s">
        <v>348</v>
      </c>
      <c r="C42" s="635">
        <v>0</v>
      </c>
      <c r="D42" s="635" t="s">
        <v>528</v>
      </c>
      <c r="E42" s="635"/>
      <c r="F42" s="635">
        <v>1184.6541900000022</v>
      </c>
      <c r="G42" s="635">
        <v>1000</v>
      </c>
      <c r="H42" s="635">
        <v>184.65419000000225</v>
      </c>
      <c r="I42" s="636">
        <v>1.1846541900000023</v>
      </c>
      <c r="J42" s="637" t="s">
        <v>1</v>
      </c>
    </row>
    <row r="43" spans="1:10" ht="14.4" customHeight="1" x14ac:dyDescent="0.3">
      <c r="A43" s="633" t="s">
        <v>547</v>
      </c>
      <c r="B43" s="634" t="s">
        <v>549</v>
      </c>
      <c r="C43" s="635">
        <v>0</v>
      </c>
      <c r="D43" s="635" t="s">
        <v>528</v>
      </c>
      <c r="E43" s="635"/>
      <c r="F43" s="635">
        <v>1184.6541900000022</v>
      </c>
      <c r="G43" s="635">
        <v>1000</v>
      </c>
      <c r="H43" s="635">
        <v>184.65419000000225</v>
      </c>
      <c r="I43" s="636">
        <v>1.1846541900000023</v>
      </c>
      <c r="J43" s="637" t="s">
        <v>536</v>
      </c>
    </row>
    <row r="44" spans="1:10" ht="14.4" customHeight="1" x14ac:dyDescent="0.3">
      <c r="A44" s="633" t="s">
        <v>528</v>
      </c>
      <c r="B44" s="634" t="s">
        <v>528</v>
      </c>
      <c r="C44" s="635" t="s">
        <v>528</v>
      </c>
      <c r="D44" s="635" t="s">
        <v>528</v>
      </c>
      <c r="E44" s="635"/>
      <c r="F44" s="635" t="s">
        <v>528</v>
      </c>
      <c r="G44" s="635" t="s">
        <v>528</v>
      </c>
      <c r="H44" s="635" t="s">
        <v>528</v>
      </c>
      <c r="I44" s="636" t="s">
        <v>528</v>
      </c>
      <c r="J44" s="637" t="s">
        <v>537</v>
      </c>
    </row>
    <row r="45" spans="1:10" ht="14.4" customHeight="1" x14ac:dyDescent="0.3">
      <c r="A45" s="633" t="s">
        <v>526</v>
      </c>
      <c r="B45" s="634" t="s">
        <v>531</v>
      </c>
      <c r="C45" s="635">
        <v>22483.287169999996</v>
      </c>
      <c r="D45" s="635">
        <v>20862.86809</v>
      </c>
      <c r="E45" s="635"/>
      <c r="F45" s="635">
        <v>18378.127350000013</v>
      </c>
      <c r="G45" s="635">
        <v>20806.194359672922</v>
      </c>
      <c r="H45" s="635">
        <v>-2428.0670096729082</v>
      </c>
      <c r="I45" s="636">
        <v>0.88330076285459258</v>
      </c>
      <c r="J45" s="637" t="s">
        <v>532</v>
      </c>
    </row>
  </sheetData>
  <mergeCells count="3">
    <mergeCell ref="F3:I3"/>
    <mergeCell ref="C4:D4"/>
    <mergeCell ref="A1:I1"/>
  </mergeCells>
  <conditionalFormatting sqref="F15 F46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45">
    <cfRule type="expression" dxfId="61" priority="5">
      <formula>$H16&gt;0</formula>
    </cfRule>
  </conditionalFormatting>
  <conditionalFormatting sqref="A16:A45">
    <cfRule type="expression" dxfId="60" priority="2">
      <formula>AND($J16&lt;&gt;"mezeraKL",$J16&lt;&gt;"")</formula>
    </cfRule>
  </conditionalFormatting>
  <conditionalFormatting sqref="I16:I45">
    <cfRule type="expression" dxfId="59" priority="6">
      <formula>$I16&gt;1</formula>
    </cfRule>
  </conditionalFormatting>
  <conditionalFormatting sqref="B16:B45">
    <cfRule type="expression" dxfId="58" priority="1">
      <formula>OR($J16="NS",$J16="SumaNS",$J16="Účet")</formula>
    </cfRule>
  </conditionalFormatting>
  <conditionalFormatting sqref="A16:D45 F16:I45">
    <cfRule type="expression" dxfId="57" priority="8">
      <formula>AND($J16&lt;&gt;"",$J16&lt;&gt;"mezeraKL")</formula>
    </cfRule>
  </conditionalFormatting>
  <conditionalFormatting sqref="B16:D45 F16:I45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1554.2796745273799</v>
      </c>
      <c r="M3" s="207">
        <f>SUBTOTAL(9,M5:M1048576)</f>
        <v>1277.5</v>
      </c>
      <c r="N3" s="208">
        <f>SUBTOTAL(9,N5:N1048576)</f>
        <v>1985592.2842087278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526</v>
      </c>
      <c r="B5" s="644" t="s">
        <v>527</v>
      </c>
      <c r="C5" s="645" t="s">
        <v>533</v>
      </c>
      <c r="D5" s="646" t="s">
        <v>842</v>
      </c>
      <c r="E5" s="645" t="s">
        <v>550</v>
      </c>
      <c r="F5" s="646" t="s">
        <v>847</v>
      </c>
      <c r="G5" s="645"/>
      <c r="H5" s="645" t="s">
        <v>551</v>
      </c>
      <c r="I5" s="645" t="s">
        <v>551</v>
      </c>
      <c r="J5" s="645" t="s">
        <v>552</v>
      </c>
      <c r="K5" s="645" t="s">
        <v>553</v>
      </c>
      <c r="L5" s="647">
        <v>49.844927126158709</v>
      </c>
      <c r="M5" s="647">
        <v>2</v>
      </c>
      <c r="N5" s="648">
        <v>99.689854252317417</v>
      </c>
    </row>
    <row r="6" spans="1:14" ht="14.4" customHeight="1" x14ac:dyDescent="0.3">
      <c r="A6" s="649" t="s">
        <v>526</v>
      </c>
      <c r="B6" s="650" t="s">
        <v>527</v>
      </c>
      <c r="C6" s="651" t="s">
        <v>533</v>
      </c>
      <c r="D6" s="652" t="s">
        <v>842</v>
      </c>
      <c r="E6" s="651" t="s">
        <v>550</v>
      </c>
      <c r="F6" s="652" t="s">
        <v>847</v>
      </c>
      <c r="G6" s="651" t="s">
        <v>554</v>
      </c>
      <c r="H6" s="651" t="s">
        <v>555</v>
      </c>
      <c r="I6" s="651" t="s">
        <v>556</v>
      </c>
      <c r="J6" s="651" t="s">
        <v>557</v>
      </c>
      <c r="K6" s="651" t="s">
        <v>558</v>
      </c>
      <c r="L6" s="653">
        <v>53.75</v>
      </c>
      <c r="M6" s="653">
        <v>2</v>
      </c>
      <c r="N6" s="654">
        <v>107.5</v>
      </c>
    </row>
    <row r="7" spans="1:14" ht="14.4" customHeight="1" x14ac:dyDescent="0.3">
      <c r="A7" s="649" t="s">
        <v>526</v>
      </c>
      <c r="B7" s="650" t="s">
        <v>527</v>
      </c>
      <c r="C7" s="651" t="s">
        <v>533</v>
      </c>
      <c r="D7" s="652" t="s">
        <v>842</v>
      </c>
      <c r="E7" s="651" t="s">
        <v>550</v>
      </c>
      <c r="F7" s="652" t="s">
        <v>847</v>
      </c>
      <c r="G7" s="651" t="s">
        <v>554</v>
      </c>
      <c r="H7" s="651" t="s">
        <v>559</v>
      </c>
      <c r="I7" s="651" t="s">
        <v>560</v>
      </c>
      <c r="J7" s="651" t="s">
        <v>561</v>
      </c>
      <c r="K7" s="651" t="s">
        <v>562</v>
      </c>
      <c r="L7" s="653">
        <v>84.57017023183694</v>
      </c>
      <c r="M7" s="653">
        <v>1</v>
      </c>
      <c r="N7" s="654">
        <v>84.57017023183694</v>
      </c>
    </row>
    <row r="8" spans="1:14" ht="14.4" customHeight="1" x14ac:dyDescent="0.3">
      <c r="A8" s="649" t="s">
        <v>526</v>
      </c>
      <c r="B8" s="650" t="s">
        <v>527</v>
      </c>
      <c r="C8" s="651" t="s">
        <v>533</v>
      </c>
      <c r="D8" s="652" t="s">
        <v>842</v>
      </c>
      <c r="E8" s="651" t="s">
        <v>550</v>
      </c>
      <c r="F8" s="652" t="s">
        <v>847</v>
      </c>
      <c r="G8" s="651" t="s">
        <v>554</v>
      </c>
      <c r="H8" s="651" t="s">
        <v>563</v>
      </c>
      <c r="I8" s="651" t="s">
        <v>564</v>
      </c>
      <c r="J8" s="651" t="s">
        <v>565</v>
      </c>
      <c r="K8" s="651" t="s">
        <v>566</v>
      </c>
      <c r="L8" s="653">
        <v>101.9</v>
      </c>
      <c r="M8" s="653">
        <v>2</v>
      </c>
      <c r="N8" s="654">
        <v>203.8</v>
      </c>
    </row>
    <row r="9" spans="1:14" ht="14.4" customHeight="1" x14ac:dyDescent="0.3">
      <c r="A9" s="649" t="s">
        <v>526</v>
      </c>
      <c r="B9" s="650" t="s">
        <v>527</v>
      </c>
      <c r="C9" s="651" t="s">
        <v>533</v>
      </c>
      <c r="D9" s="652" t="s">
        <v>842</v>
      </c>
      <c r="E9" s="651" t="s">
        <v>550</v>
      </c>
      <c r="F9" s="652" t="s">
        <v>847</v>
      </c>
      <c r="G9" s="651" t="s">
        <v>554</v>
      </c>
      <c r="H9" s="651" t="s">
        <v>567</v>
      </c>
      <c r="I9" s="651" t="s">
        <v>568</v>
      </c>
      <c r="J9" s="651" t="s">
        <v>569</v>
      </c>
      <c r="K9" s="651" t="s">
        <v>570</v>
      </c>
      <c r="L9" s="653">
        <v>74.63940864451493</v>
      </c>
      <c r="M9" s="653">
        <v>1</v>
      </c>
      <c r="N9" s="654">
        <v>74.63940864451493</v>
      </c>
    </row>
    <row r="10" spans="1:14" ht="14.4" customHeight="1" x14ac:dyDescent="0.3">
      <c r="A10" s="649" t="s">
        <v>526</v>
      </c>
      <c r="B10" s="650" t="s">
        <v>527</v>
      </c>
      <c r="C10" s="651" t="s">
        <v>533</v>
      </c>
      <c r="D10" s="652" t="s">
        <v>842</v>
      </c>
      <c r="E10" s="651" t="s">
        <v>550</v>
      </c>
      <c r="F10" s="652" t="s">
        <v>847</v>
      </c>
      <c r="G10" s="651" t="s">
        <v>554</v>
      </c>
      <c r="H10" s="651" t="s">
        <v>571</v>
      </c>
      <c r="I10" s="651" t="s">
        <v>572</v>
      </c>
      <c r="J10" s="651" t="s">
        <v>573</v>
      </c>
      <c r="K10" s="651" t="s">
        <v>574</v>
      </c>
      <c r="L10" s="653">
        <v>67.469667241150333</v>
      </c>
      <c r="M10" s="653">
        <v>1</v>
      </c>
      <c r="N10" s="654">
        <v>67.469667241150333</v>
      </c>
    </row>
    <row r="11" spans="1:14" ht="14.4" customHeight="1" x14ac:dyDescent="0.3">
      <c r="A11" s="649" t="s">
        <v>526</v>
      </c>
      <c r="B11" s="650" t="s">
        <v>527</v>
      </c>
      <c r="C11" s="651" t="s">
        <v>533</v>
      </c>
      <c r="D11" s="652" t="s">
        <v>842</v>
      </c>
      <c r="E11" s="651" t="s">
        <v>550</v>
      </c>
      <c r="F11" s="652" t="s">
        <v>847</v>
      </c>
      <c r="G11" s="651" t="s">
        <v>554</v>
      </c>
      <c r="H11" s="651" t="s">
        <v>575</v>
      </c>
      <c r="I11" s="651" t="s">
        <v>576</v>
      </c>
      <c r="J11" s="651" t="s">
        <v>577</v>
      </c>
      <c r="K11" s="651" t="s">
        <v>578</v>
      </c>
      <c r="L11" s="653">
        <v>59.279999999999994</v>
      </c>
      <c r="M11" s="653">
        <v>3</v>
      </c>
      <c r="N11" s="654">
        <v>177.83999999999997</v>
      </c>
    </row>
    <row r="12" spans="1:14" ht="14.4" customHeight="1" x14ac:dyDescent="0.3">
      <c r="A12" s="649" t="s">
        <v>526</v>
      </c>
      <c r="B12" s="650" t="s">
        <v>527</v>
      </c>
      <c r="C12" s="651" t="s">
        <v>533</v>
      </c>
      <c r="D12" s="652" t="s">
        <v>842</v>
      </c>
      <c r="E12" s="651" t="s">
        <v>550</v>
      </c>
      <c r="F12" s="652" t="s">
        <v>847</v>
      </c>
      <c r="G12" s="651" t="s">
        <v>554</v>
      </c>
      <c r="H12" s="651" t="s">
        <v>579</v>
      </c>
      <c r="I12" s="651" t="s">
        <v>580</v>
      </c>
      <c r="J12" s="651" t="s">
        <v>581</v>
      </c>
      <c r="K12" s="651" t="s">
        <v>582</v>
      </c>
      <c r="L12" s="653">
        <v>40.690298180869519</v>
      </c>
      <c r="M12" s="653">
        <v>1</v>
      </c>
      <c r="N12" s="654">
        <v>40.690298180869519</v>
      </c>
    </row>
    <row r="13" spans="1:14" ht="14.4" customHeight="1" x14ac:dyDescent="0.3">
      <c r="A13" s="649" t="s">
        <v>526</v>
      </c>
      <c r="B13" s="650" t="s">
        <v>527</v>
      </c>
      <c r="C13" s="651" t="s">
        <v>533</v>
      </c>
      <c r="D13" s="652" t="s">
        <v>842</v>
      </c>
      <c r="E13" s="651" t="s">
        <v>550</v>
      </c>
      <c r="F13" s="652" t="s">
        <v>847</v>
      </c>
      <c r="G13" s="651" t="s">
        <v>554</v>
      </c>
      <c r="H13" s="651" t="s">
        <v>583</v>
      </c>
      <c r="I13" s="651" t="s">
        <v>584</v>
      </c>
      <c r="J13" s="651" t="s">
        <v>585</v>
      </c>
      <c r="K13" s="651" t="s">
        <v>586</v>
      </c>
      <c r="L13" s="653">
        <v>73.44</v>
      </c>
      <c r="M13" s="653">
        <v>3</v>
      </c>
      <c r="N13" s="654">
        <v>220.32</v>
      </c>
    </row>
    <row r="14" spans="1:14" ht="14.4" customHeight="1" x14ac:dyDescent="0.3">
      <c r="A14" s="649" t="s">
        <v>526</v>
      </c>
      <c r="B14" s="650" t="s">
        <v>527</v>
      </c>
      <c r="C14" s="651" t="s">
        <v>533</v>
      </c>
      <c r="D14" s="652" t="s">
        <v>842</v>
      </c>
      <c r="E14" s="651" t="s">
        <v>550</v>
      </c>
      <c r="F14" s="652" t="s">
        <v>847</v>
      </c>
      <c r="G14" s="651" t="s">
        <v>554</v>
      </c>
      <c r="H14" s="651" t="s">
        <v>587</v>
      </c>
      <c r="I14" s="651" t="s">
        <v>588</v>
      </c>
      <c r="J14" s="651" t="s">
        <v>589</v>
      </c>
      <c r="K14" s="651" t="s">
        <v>590</v>
      </c>
      <c r="L14" s="653">
        <v>56.03</v>
      </c>
      <c r="M14" s="653">
        <v>2</v>
      </c>
      <c r="N14" s="654">
        <v>112.06</v>
      </c>
    </row>
    <row r="15" spans="1:14" ht="14.4" customHeight="1" x14ac:dyDescent="0.3">
      <c r="A15" s="649" t="s">
        <v>526</v>
      </c>
      <c r="B15" s="650" t="s">
        <v>527</v>
      </c>
      <c r="C15" s="651" t="s">
        <v>533</v>
      </c>
      <c r="D15" s="652" t="s">
        <v>842</v>
      </c>
      <c r="E15" s="651" t="s">
        <v>550</v>
      </c>
      <c r="F15" s="652" t="s">
        <v>847</v>
      </c>
      <c r="G15" s="651" t="s">
        <v>554</v>
      </c>
      <c r="H15" s="651" t="s">
        <v>591</v>
      </c>
      <c r="I15" s="651" t="s">
        <v>592</v>
      </c>
      <c r="J15" s="651" t="s">
        <v>593</v>
      </c>
      <c r="K15" s="651" t="s">
        <v>594</v>
      </c>
      <c r="L15" s="653">
        <v>70.929999999999978</v>
      </c>
      <c r="M15" s="653">
        <v>2</v>
      </c>
      <c r="N15" s="654">
        <v>141.85999999999996</v>
      </c>
    </row>
    <row r="16" spans="1:14" ht="14.4" customHeight="1" x14ac:dyDescent="0.3">
      <c r="A16" s="649" t="s">
        <v>526</v>
      </c>
      <c r="B16" s="650" t="s">
        <v>527</v>
      </c>
      <c r="C16" s="651" t="s">
        <v>533</v>
      </c>
      <c r="D16" s="652" t="s">
        <v>842</v>
      </c>
      <c r="E16" s="651" t="s">
        <v>550</v>
      </c>
      <c r="F16" s="652" t="s">
        <v>847</v>
      </c>
      <c r="G16" s="651" t="s">
        <v>554</v>
      </c>
      <c r="H16" s="651" t="s">
        <v>595</v>
      </c>
      <c r="I16" s="651" t="s">
        <v>596</v>
      </c>
      <c r="J16" s="651" t="s">
        <v>597</v>
      </c>
      <c r="K16" s="651" t="s">
        <v>598</v>
      </c>
      <c r="L16" s="653">
        <v>22.479999999999997</v>
      </c>
      <c r="M16" s="653">
        <v>1</v>
      </c>
      <c r="N16" s="654">
        <v>22.479999999999997</v>
      </c>
    </row>
    <row r="17" spans="1:14" ht="14.4" customHeight="1" x14ac:dyDescent="0.3">
      <c r="A17" s="649" t="s">
        <v>526</v>
      </c>
      <c r="B17" s="650" t="s">
        <v>527</v>
      </c>
      <c r="C17" s="651" t="s">
        <v>533</v>
      </c>
      <c r="D17" s="652" t="s">
        <v>842</v>
      </c>
      <c r="E17" s="651" t="s">
        <v>550</v>
      </c>
      <c r="F17" s="652" t="s">
        <v>847</v>
      </c>
      <c r="G17" s="651" t="s">
        <v>554</v>
      </c>
      <c r="H17" s="651" t="s">
        <v>599</v>
      </c>
      <c r="I17" s="651" t="s">
        <v>600</v>
      </c>
      <c r="J17" s="651" t="s">
        <v>601</v>
      </c>
      <c r="K17" s="651"/>
      <c r="L17" s="653">
        <v>102.01</v>
      </c>
      <c r="M17" s="653">
        <v>1</v>
      </c>
      <c r="N17" s="654">
        <v>102.01</v>
      </c>
    </row>
    <row r="18" spans="1:14" ht="14.4" customHeight="1" x14ac:dyDescent="0.3">
      <c r="A18" s="649" t="s">
        <v>526</v>
      </c>
      <c r="B18" s="650" t="s">
        <v>527</v>
      </c>
      <c r="C18" s="651" t="s">
        <v>533</v>
      </c>
      <c r="D18" s="652" t="s">
        <v>842</v>
      </c>
      <c r="E18" s="651" t="s">
        <v>550</v>
      </c>
      <c r="F18" s="652" t="s">
        <v>847</v>
      </c>
      <c r="G18" s="651" t="s">
        <v>554</v>
      </c>
      <c r="H18" s="651" t="s">
        <v>602</v>
      </c>
      <c r="I18" s="651" t="s">
        <v>603</v>
      </c>
      <c r="J18" s="651" t="s">
        <v>604</v>
      </c>
      <c r="K18" s="651" t="s">
        <v>605</v>
      </c>
      <c r="L18" s="653">
        <v>121.22999999999998</v>
      </c>
      <c r="M18" s="653">
        <v>1</v>
      </c>
      <c r="N18" s="654">
        <v>121.22999999999998</v>
      </c>
    </row>
    <row r="19" spans="1:14" ht="14.4" customHeight="1" x14ac:dyDescent="0.3">
      <c r="A19" s="649" t="s">
        <v>526</v>
      </c>
      <c r="B19" s="650" t="s">
        <v>527</v>
      </c>
      <c r="C19" s="651" t="s">
        <v>533</v>
      </c>
      <c r="D19" s="652" t="s">
        <v>842</v>
      </c>
      <c r="E19" s="651" t="s">
        <v>550</v>
      </c>
      <c r="F19" s="652" t="s">
        <v>847</v>
      </c>
      <c r="G19" s="651" t="s">
        <v>554</v>
      </c>
      <c r="H19" s="651" t="s">
        <v>606</v>
      </c>
      <c r="I19" s="651" t="s">
        <v>607</v>
      </c>
      <c r="J19" s="651" t="s">
        <v>608</v>
      </c>
      <c r="K19" s="651" t="s">
        <v>609</v>
      </c>
      <c r="L19" s="653">
        <v>50.32</v>
      </c>
      <c r="M19" s="653">
        <v>2</v>
      </c>
      <c r="N19" s="654">
        <v>100.64</v>
      </c>
    </row>
    <row r="20" spans="1:14" ht="14.4" customHeight="1" x14ac:dyDescent="0.3">
      <c r="A20" s="649" t="s">
        <v>526</v>
      </c>
      <c r="B20" s="650" t="s">
        <v>527</v>
      </c>
      <c r="C20" s="651" t="s">
        <v>533</v>
      </c>
      <c r="D20" s="652" t="s">
        <v>842</v>
      </c>
      <c r="E20" s="651" t="s">
        <v>550</v>
      </c>
      <c r="F20" s="652" t="s">
        <v>847</v>
      </c>
      <c r="G20" s="651" t="s">
        <v>554</v>
      </c>
      <c r="H20" s="651" t="s">
        <v>610</v>
      </c>
      <c r="I20" s="651" t="s">
        <v>611</v>
      </c>
      <c r="J20" s="651" t="s">
        <v>608</v>
      </c>
      <c r="K20" s="651" t="s">
        <v>612</v>
      </c>
      <c r="L20" s="653">
        <v>92.919999999999987</v>
      </c>
      <c r="M20" s="653">
        <v>1</v>
      </c>
      <c r="N20" s="654">
        <v>92.919999999999987</v>
      </c>
    </row>
    <row r="21" spans="1:14" ht="14.4" customHeight="1" x14ac:dyDescent="0.3">
      <c r="A21" s="649" t="s">
        <v>526</v>
      </c>
      <c r="B21" s="650" t="s">
        <v>527</v>
      </c>
      <c r="C21" s="651" t="s">
        <v>533</v>
      </c>
      <c r="D21" s="652" t="s">
        <v>842</v>
      </c>
      <c r="E21" s="651" t="s">
        <v>550</v>
      </c>
      <c r="F21" s="652" t="s">
        <v>847</v>
      </c>
      <c r="G21" s="651" t="s">
        <v>554</v>
      </c>
      <c r="H21" s="651" t="s">
        <v>613</v>
      </c>
      <c r="I21" s="651" t="s">
        <v>237</v>
      </c>
      <c r="J21" s="651" t="s">
        <v>614</v>
      </c>
      <c r="K21" s="651"/>
      <c r="L21" s="653">
        <v>22.549999999999997</v>
      </c>
      <c r="M21" s="653">
        <v>1</v>
      </c>
      <c r="N21" s="654">
        <v>22.549999999999997</v>
      </c>
    </row>
    <row r="22" spans="1:14" ht="14.4" customHeight="1" x14ac:dyDescent="0.3">
      <c r="A22" s="649" t="s">
        <v>526</v>
      </c>
      <c r="B22" s="650" t="s">
        <v>527</v>
      </c>
      <c r="C22" s="651" t="s">
        <v>533</v>
      </c>
      <c r="D22" s="652" t="s">
        <v>842</v>
      </c>
      <c r="E22" s="651" t="s">
        <v>550</v>
      </c>
      <c r="F22" s="652" t="s">
        <v>847</v>
      </c>
      <c r="G22" s="651" t="s">
        <v>554</v>
      </c>
      <c r="H22" s="651" t="s">
        <v>615</v>
      </c>
      <c r="I22" s="651" t="s">
        <v>237</v>
      </c>
      <c r="J22" s="651" t="s">
        <v>616</v>
      </c>
      <c r="K22" s="651"/>
      <c r="L22" s="653">
        <v>42.71</v>
      </c>
      <c r="M22" s="653">
        <v>2</v>
      </c>
      <c r="N22" s="654">
        <v>85.42</v>
      </c>
    </row>
    <row r="23" spans="1:14" ht="14.4" customHeight="1" x14ac:dyDescent="0.3">
      <c r="A23" s="649" t="s">
        <v>526</v>
      </c>
      <c r="B23" s="650" t="s">
        <v>527</v>
      </c>
      <c r="C23" s="651" t="s">
        <v>533</v>
      </c>
      <c r="D23" s="652" t="s">
        <v>842</v>
      </c>
      <c r="E23" s="651" t="s">
        <v>550</v>
      </c>
      <c r="F23" s="652" t="s">
        <v>847</v>
      </c>
      <c r="G23" s="651" t="s">
        <v>554</v>
      </c>
      <c r="H23" s="651" t="s">
        <v>617</v>
      </c>
      <c r="I23" s="651" t="s">
        <v>618</v>
      </c>
      <c r="J23" s="651" t="s">
        <v>619</v>
      </c>
      <c r="K23" s="651" t="s">
        <v>620</v>
      </c>
      <c r="L23" s="653">
        <v>122.16000000000003</v>
      </c>
      <c r="M23" s="653">
        <v>1</v>
      </c>
      <c r="N23" s="654">
        <v>122.16000000000003</v>
      </c>
    </row>
    <row r="24" spans="1:14" ht="14.4" customHeight="1" x14ac:dyDescent="0.3">
      <c r="A24" s="649" t="s">
        <v>526</v>
      </c>
      <c r="B24" s="650" t="s">
        <v>527</v>
      </c>
      <c r="C24" s="651" t="s">
        <v>533</v>
      </c>
      <c r="D24" s="652" t="s">
        <v>842</v>
      </c>
      <c r="E24" s="651" t="s">
        <v>550</v>
      </c>
      <c r="F24" s="652" t="s">
        <v>847</v>
      </c>
      <c r="G24" s="651" t="s">
        <v>554</v>
      </c>
      <c r="H24" s="651" t="s">
        <v>621</v>
      </c>
      <c r="I24" s="651" t="s">
        <v>622</v>
      </c>
      <c r="J24" s="651" t="s">
        <v>623</v>
      </c>
      <c r="K24" s="651" t="s">
        <v>624</v>
      </c>
      <c r="L24" s="653">
        <v>34.245000000000012</v>
      </c>
      <c r="M24" s="653">
        <v>4</v>
      </c>
      <c r="N24" s="654">
        <v>136.98000000000005</v>
      </c>
    </row>
    <row r="25" spans="1:14" ht="14.4" customHeight="1" x14ac:dyDescent="0.3">
      <c r="A25" s="649" t="s">
        <v>526</v>
      </c>
      <c r="B25" s="650" t="s">
        <v>527</v>
      </c>
      <c r="C25" s="651" t="s">
        <v>533</v>
      </c>
      <c r="D25" s="652" t="s">
        <v>842</v>
      </c>
      <c r="E25" s="651" t="s">
        <v>550</v>
      </c>
      <c r="F25" s="652" t="s">
        <v>847</v>
      </c>
      <c r="G25" s="651" t="s">
        <v>554</v>
      </c>
      <c r="H25" s="651" t="s">
        <v>625</v>
      </c>
      <c r="I25" s="651" t="s">
        <v>626</v>
      </c>
      <c r="J25" s="651" t="s">
        <v>627</v>
      </c>
      <c r="K25" s="651" t="s">
        <v>628</v>
      </c>
      <c r="L25" s="653">
        <v>106.62999999999997</v>
      </c>
      <c r="M25" s="653">
        <v>2</v>
      </c>
      <c r="N25" s="654">
        <v>213.25999999999993</v>
      </c>
    </row>
    <row r="26" spans="1:14" ht="14.4" customHeight="1" x14ac:dyDescent="0.3">
      <c r="A26" s="649" t="s">
        <v>526</v>
      </c>
      <c r="B26" s="650" t="s">
        <v>527</v>
      </c>
      <c r="C26" s="651" t="s">
        <v>533</v>
      </c>
      <c r="D26" s="652" t="s">
        <v>842</v>
      </c>
      <c r="E26" s="651" t="s">
        <v>550</v>
      </c>
      <c r="F26" s="652" t="s">
        <v>847</v>
      </c>
      <c r="G26" s="651" t="s">
        <v>554</v>
      </c>
      <c r="H26" s="651" t="s">
        <v>629</v>
      </c>
      <c r="I26" s="651" t="s">
        <v>630</v>
      </c>
      <c r="J26" s="651" t="s">
        <v>631</v>
      </c>
      <c r="K26" s="651" t="s">
        <v>632</v>
      </c>
      <c r="L26" s="653">
        <v>67.410000000000011</v>
      </c>
      <c r="M26" s="653">
        <v>2</v>
      </c>
      <c r="N26" s="654">
        <v>134.82000000000002</v>
      </c>
    </row>
    <row r="27" spans="1:14" ht="14.4" customHeight="1" x14ac:dyDescent="0.3">
      <c r="A27" s="649" t="s">
        <v>526</v>
      </c>
      <c r="B27" s="650" t="s">
        <v>527</v>
      </c>
      <c r="C27" s="651" t="s">
        <v>533</v>
      </c>
      <c r="D27" s="652" t="s">
        <v>842</v>
      </c>
      <c r="E27" s="651" t="s">
        <v>550</v>
      </c>
      <c r="F27" s="652" t="s">
        <v>847</v>
      </c>
      <c r="G27" s="651" t="s">
        <v>554</v>
      </c>
      <c r="H27" s="651" t="s">
        <v>633</v>
      </c>
      <c r="I27" s="651" t="s">
        <v>634</v>
      </c>
      <c r="J27" s="651" t="s">
        <v>635</v>
      </c>
      <c r="K27" s="651" t="s">
        <v>636</v>
      </c>
      <c r="L27" s="653">
        <v>93.815164540012148</v>
      </c>
      <c r="M27" s="653">
        <v>4</v>
      </c>
      <c r="N27" s="654">
        <v>375.26065816004859</v>
      </c>
    </row>
    <row r="28" spans="1:14" ht="14.4" customHeight="1" x14ac:dyDescent="0.3">
      <c r="A28" s="649" t="s">
        <v>526</v>
      </c>
      <c r="B28" s="650" t="s">
        <v>527</v>
      </c>
      <c r="C28" s="651" t="s">
        <v>533</v>
      </c>
      <c r="D28" s="652" t="s">
        <v>842</v>
      </c>
      <c r="E28" s="651" t="s">
        <v>550</v>
      </c>
      <c r="F28" s="652" t="s">
        <v>847</v>
      </c>
      <c r="G28" s="651" t="s">
        <v>554</v>
      </c>
      <c r="H28" s="651" t="s">
        <v>637</v>
      </c>
      <c r="I28" s="651" t="s">
        <v>237</v>
      </c>
      <c r="J28" s="651" t="s">
        <v>638</v>
      </c>
      <c r="K28" s="651"/>
      <c r="L28" s="653">
        <v>75.165282403616033</v>
      </c>
      <c r="M28" s="653">
        <v>2</v>
      </c>
      <c r="N28" s="654">
        <v>150.33056480723207</v>
      </c>
    </row>
    <row r="29" spans="1:14" ht="14.4" customHeight="1" x14ac:dyDescent="0.3">
      <c r="A29" s="649" t="s">
        <v>526</v>
      </c>
      <c r="B29" s="650" t="s">
        <v>527</v>
      </c>
      <c r="C29" s="651" t="s">
        <v>533</v>
      </c>
      <c r="D29" s="652" t="s">
        <v>842</v>
      </c>
      <c r="E29" s="651" t="s">
        <v>550</v>
      </c>
      <c r="F29" s="652" t="s">
        <v>847</v>
      </c>
      <c r="G29" s="651" t="s">
        <v>554</v>
      </c>
      <c r="H29" s="651" t="s">
        <v>639</v>
      </c>
      <c r="I29" s="651" t="s">
        <v>640</v>
      </c>
      <c r="J29" s="651" t="s">
        <v>641</v>
      </c>
      <c r="K29" s="651" t="s">
        <v>642</v>
      </c>
      <c r="L29" s="653">
        <v>34.699999999999989</v>
      </c>
      <c r="M29" s="653">
        <v>1</v>
      </c>
      <c r="N29" s="654">
        <v>34.699999999999989</v>
      </c>
    </row>
    <row r="30" spans="1:14" ht="14.4" customHeight="1" x14ac:dyDescent="0.3">
      <c r="A30" s="649" t="s">
        <v>526</v>
      </c>
      <c r="B30" s="650" t="s">
        <v>527</v>
      </c>
      <c r="C30" s="651" t="s">
        <v>533</v>
      </c>
      <c r="D30" s="652" t="s">
        <v>842</v>
      </c>
      <c r="E30" s="651" t="s">
        <v>550</v>
      </c>
      <c r="F30" s="652" t="s">
        <v>847</v>
      </c>
      <c r="G30" s="651" t="s">
        <v>554</v>
      </c>
      <c r="H30" s="651" t="s">
        <v>643</v>
      </c>
      <c r="I30" s="651" t="s">
        <v>237</v>
      </c>
      <c r="J30" s="651" t="s">
        <v>644</v>
      </c>
      <c r="K30" s="651"/>
      <c r="L30" s="653">
        <v>38.450000000000003</v>
      </c>
      <c r="M30" s="653">
        <v>2</v>
      </c>
      <c r="N30" s="654">
        <v>76.900000000000006</v>
      </c>
    </row>
    <row r="31" spans="1:14" ht="14.4" customHeight="1" x14ac:dyDescent="0.3">
      <c r="A31" s="649" t="s">
        <v>526</v>
      </c>
      <c r="B31" s="650" t="s">
        <v>527</v>
      </c>
      <c r="C31" s="651" t="s">
        <v>533</v>
      </c>
      <c r="D31" s="652" t="s">
        <v>842</v>
      </c>
      <c r="E31" s="651" t="s">
        <v>550</v>
      </c>
      <c r="F31" s="652" t="s">
        <v>847</v>
      </c>
      <c r="G31" s="651" t="s">
        <v>554</v>
      </c>
      <c r="H31" s="651" t="s">
        <v>645</v>
      </c>
      <c r="I31" s="651" t="s">
        <v>237</v>
      </c>
      <c r="J31" s="651" t="s">
        <v>646</v>
      </c>
      <c r="K31" s="651"/>
      <c r="L31" s="653">
        <v>45.47</v>
      </c>
      <c r="M31" s="653">
        <v>2</v>
      </c>
      <c r="N31" s="654">
        <v>90.94</v>
      </c>
    </row>
    <row r="32" spans="1:14" ht="14.4" customHeight="1" x14ac:dyDescent="0.3">
      <c r="A32" s="649" t="s">
        <v>526</v>
      </c>
      <c r="B32" s="650" t="s">
        <v>527</v>
      </c>
      <c r="C32" s="651" t="s">
        <v>533</v>
      </c>
      <c r="D32" s="652" t="s">
        <v>842</v>
      </c>
      <c r="E32" s="651" t="s">
        <v>550</v>
      </c>
      <c r="F32" s="652" t="s">
        <v>847</v>
      </c>
      <c r="G32" s="651" t="s">
        <v>554</v>
      </c>
      <c r="H32" s="651" t="s">
        <v>647</v>
      </c>
      <c r="I32" s="651" t="s">
        <v>648</v>
      </c>
      <c r="J32" s="651" t="s">
        <v>649</v>
      </c>
      <c r="K32" s="651" t="s">
        <v>650</v>
      </c>
      <c r="L32" s="653">
        <v>128.59693997174892</v>
      </c>
      <c r="M32" s="653">
        <v>9</v>
      </c>
      <c r="N32" s="654">
        <v>1157.3724597457403</v>
      </c>
    </row>
    <row r="33" spans="1:14" ht="14.4" customHeight="1" x14ac:dyDescent="0.3">
      <c r="A33" s="649" t="s">
        <v>526</v>
      </c>
      <c r="B33" s="650" t="s">
        <v>527</v>
      </c>
      <c r="C33" s="651" t="s">
        <v>533</v>
      </c>
      <c r="D33" s="652" t="s">
        <v>842</v>
      </c>
      <c r="E33" s="651" t="s">
        <v>550</v>
      </c>
      <c r="F33" s="652" t="s">
        <v>847</v>
      </c>
      <c r="G33" s="651" t="s">
        <v>554</v>
      </c>
      <c r="H33" s="651" t="s">
        <v>651</v>
      </c>
      <c r="I33" s="651" t="s">
        <v>652</v>
      </c>
      <c r="J33" s="651" t="s">
        <v>593</v>
      </c>
      <c r="K33" s="651" t="s">
        <v>653</v>
      </c>
      <c r="L33" s="653">
        <v>104.74999999999997</v>
      </c>
      <c r="M33" s="653">
        <v>1</v>
      </c>
      <c r="N33" s="654">
        <v>104.74999999999997</v>
      </c>
    </row>
    <row r="34" spans="1:14" ht="14.4" customHeight="1" x14ac:dyDescent="0.3">
      <c r="A34" s="649" t="s">
        <v>526</v>
      </c>
      <c r="B34" s="650" t="s">
        <v>527</v>
      </c>
      <c r="C34" s="651" t="s">
        <v>533</v>
      </c>
      <c r="D34" s="652" t="s">
        <v>842</v>
      </c>
      <c r="E34" s="651" t="s">
        <v>550</v>
      </c>
      <c r="F34" s="652" t="s">
        <v>847</v>
      </c>
      <c r="G34" s="651" t="s">
        <v>554</v>
      </c>
      <c r="H34" s="651" t="s">
        <v>654</v>
      </c>
      <c r="I34" s="651" t="s">
        <v>655</v>
      </c>
      <c r="J34" s="651" t="s">
        <v>656</v>
      </c>
      <c r="K34" s="651" t="s">
        <v>657</v>
      </c>
      <c r="L34" s="653">
        <v>67.3901907720672</v>
      </c>
      <c r="M34" s="653">
        <v>1</v>
      </c>
      <c r="N34" s="654">
        <v>67.3901907720672</v>
      </c>
    </row>
    <row r="35" spans="1:14" ht="14.4" customHeight="1" x14ac:dyDescent="0.3">
      <c r="A35" s="649" t="s">
        <v>526</v>
      </c>
      <c r="B35" s="650" t="s">
        <v>527</v>
      </c>
      <c r="C35" s="651" t="s">
        <v>533</v>
      </c>
      <c r="D35" s="652" t="s">
        <v>842</v>
      </c>
      <c r="E35" s="651" t="s">
        <v>550</v>
      </c>
      <c r="F35" s="652" t="s">
        <v>847</v>
      </c>
      <c r="G35" s="651" t="s">
        <v>554</v>
      </c>
      <c r="H35" s="651" t="s">
        <v>658</v>
      </c>
      <c r="I35" s="651" t="s">
        <v>659</v>
      </c>
      <c r="J35" s="651" t="s">
        <v>660</v>
      </c>
      <c r="K35" s="651" t="s">
        <v>661</v>
      </c>
      <c r="L35" s="653">
        <v>53.89</v>
      </c>
      <c r="M35" s="653">
        <v>1</v>
      </c>
      <c r="N35" s="654">
        <v>53.89</v>
      </c>
    </row>
    <row r="36" spans="1:14" ht="14.4" customHeight="1" x14ac:dyDescent="0.3">
      <c r="A36" s="649" t="s">
        <v>526</v>
      </c>
      <c r="B36" s="650" t="s">
        <v>527</v>
      </c>
      <c r="C36" s="651" t="s">
        <v>533</v>
      </c>
      <c r="D36" s="652" t="s">
        <v>842</v>
      </c>
      <c r="E36" s="651" t="s">
        <v>550</v>
      </c>
      <c r="F36" s="652" t="s">
        <v>847</v>
      </c>
      <c r="G36" s="651" t="s">
        <v>554</v>
      </c>
      <c r="H36" s="651" t="s">
        <v>662</v>
      </c>
      <c r="I36" s="651" t="s">
        <v>663</v>
      </c>
      <c r="J36" s="651" t="s">
        <v>664</v>
      </c>
      <c r="K36" s="651" t="s">
        <v>665</v>
      </c>
      <c r="L36" s="653">
        <v>88.290045265565539</v>
      </c>
      <c r="M36" s="653">
        <v>4</v>
      </c>
      <c r="N36" s="654">
        <v>353.16018106226215</v>
      </c>
    </row>
    <row r="37" spans="1:14" ht="14.4" customHeight="1" x14ac:dyDescent="0.3">
      <c r="A37" s="649" t="s">
        <v>526</v>
      </c>
      <c r="B37" s="650" t="s">
        <v>527</v>
      </c>
      <c r="C37" s="651" t="s">
        <v>533</v>
      </c>
      <c r="D37" s="652" t="s">
        <v>842</v>
      </c>
      <c r="E37" s="651" t="s">
        <v>550</v>
      </c>
      <c r="F37" s="652" t="s">
        <v>847</v>
      </c>
      <c r="G37" s="651" t="s">
        <v>554</v>
      </c>
      <c r="H37" s="651" t="s">
        <v>666</v>
      </c>
      <c r="I37" s="651" t="s">
        <v>667</v>
      </c>
      <c r="J37" s="651" t="s">
        <v>668</v>
      </c>
      <c r="K37" s="651" t="s">
        <v>669</v>
      </c>
      <c r="L37" s="653">
        <v>63.629889763206599</v>
      </c>
      <c r="M37" s="653">
        <v>2</v>
      </c>
      <c r="N37" s="654">
        <v>127.2597795264132</v>
      </c>
    </row>
    <row r="38" spans="1:14" ht="14.4" customHeight="1" x14ac:dyDescent="0.3">
      <c r="A38" s="649" t="s">
        <v>526</v>
      </c>
      <c r="B38" s="650" t="s">
        <v>527</v>
      </c>
      <c r="C38" s="651" t="s">
        <v>533</v>
      </c>
      <c r="D38" s="652" t="s">
        <v>842</v>
      </c>
      <c r="E38" s="651" t="s">
        <v>550</v>
      </c>
      <c r="F38" s="652" t="s">
        <v>847</v>
      </c>
      <c r="G38" s="651" t="s">
        <v>554</v>
      </c>
      <c r="H38" s="651" t="s">
        <v>670</v>
      </c>
      <c r="I38" s="651" t="s">
        <v>237</v>
      </c>
      <c r="J38" s="651" t="s">
        <v>671</v>
      </c>
      <c r="K38" s="651" t="s">
        <v>672</v>
      </c>
      <c r="L38" s="653">
        <v>102.03887876247499</v>
      </c>
      <c r="M38" s="653">
        <v>1</v>
      </c>
      <c r="N38" s="654">
        <v>102.03887876247499</v>
      </c>
    </row>
    <row r="39" spans="1:14" ht="14.4" customHeight="1" x14ac:dyDescent="0.3">
      <c r="A39" s="649" t="s">
        <v>526</v>
      </c>
      <c r="B39" s="650" t="s">
        <v>527</v>
      </c>
      <c r="C39" s="651" t="s">
        <v>533</v>
      </c>
      <c r="D39" s="652" t="s">
        <v>842</v>
      </c>
      <c r="E39" s="651" t="s">
        <v>550</v>
      </c>
      <c r="F39" s="652" t="s">
        <v>847</v>
      </c>
      <c r="G39" s="651" t="s">
        <v>554</v>
      </c>
      <c r="H39" s="651" t="s">
        <v>673</v>
      </c>
      <c r="I39" s="651" t="s">
        <v>674</v>
      </c>
      <c r="J39" s="651" t="s">
        <v>675</v>
      </c>
      <c r="K39" s="651" t="s">
        <v>676</v>
      </c>
      <c r="L39" s="653">
        <v>129.5</v>
      </c>
      <c r="M39" s="653">
        <v>1</v>
      </c>
      <c r="N39" s="654">
        <v>129.5</v>
      </c>
    </row>
    <row r="40" spans="1:14" ht="14.4" customHeight="1" x14ac:dyDescent="0.3">
      <c r="A40" s="649" t="s">
        <v>526</v>
      </c>
      <c r="B40" s="650" t="s">
        <v>527</v>
      </c>
      <c r="C40" s="651" t="s">
        <v>533</v>
      </c>
      <c r="D40" s="652" t="s">
        <v>842</v>
      </c>
      <c r="E40" s="651" t="s">
        <v>550</v>
      </c>
      <c r="F40" s="652" t="s">
        <v>847</v>
      </c>
      <c r="G40" s="651" t="s">
        <v>554</v>
      </c>
      <c r="H40" s="651" t="s">
        <v>677</v>
      </c>
      <c r="I40" s="651" t="s">
        <v>678</v>
      </c>
      <c r="J40" s="651" t="s">
        <v>679</v>
      </c>
      <c r="K40" s="651" t="s">
        <v>558</v>
      </c>
      <c r="L40" s="653">
        <v>53.879999999999967</v>
      </c>
      <c r="M40" s="653">
        <v>3</v>
      </c>
      <c r="N40" s="654">
        <v>161.6399999999999</v>
      </c>
    </row>
    <row r="41" spans="1:14" ht="14.4" customHeight="1" x14ac:dyDescent="0.3">
      <c r="A41" s="649" t="s">
        <v>526</v>
      </c>
      <c r="B41" s="650" t="s">
        <v>527</v>
      </c>
      <c r="C41" s="651" t="s">
        <v>533</v>
      </c>
      <c r="D41" s="652" t="s">
        <v>842</v>
      </c>
      <c r="E41" s="651" t="s">
        <v>550</v>
      </c>
      <c r="F41" s="652" t="s">
        <v>847</v>
      </c>
      <c r="G41" s="651" t="s">
        <v>554</v>
      </c>
      <c r="H41" s="651" t="s">
        <v>680</v>
      </c>
      <c r="I41" s="651" t="s">
        <v>680</v>
      </c>
      <c r="J41" s="651" t="s">
        <v>681</v>
      </c>
      <c r="K41" s="651" t="s">
        <v>682</v>
      </c>
      <c r="L41" s="653">
        <v>56.929999999999993</v>
      </c>
      <c r="M41" s="653">
        <v>1</v>
      </c>
      <c r="N41" s="654">
        <v>56.929999999999993</v>
      </c>
    </row>
    <row r="42" spans="1:14" ht="14.4" customHeight="1" x14ac:dyDescent="0.3">
      <c r="A42" s="649" t="s">
        <v>526</v>
      </c>
      <c r="B42" s="650" t="s">
        <v>527</v>
      </c>
      <c r="C42" s="651" t="s">
        <v>533</v>
      </c>
      <c r="D42" s="652" t="s">
        <v>842</v>
      </c>
      <c r="E42" s="651" t="s">
        <v>550</v>
      </c>
      <c r="F42" s="652" t="s">
        <v>847</v>
      </c>
      <c r="G42" s="651" t="s">
        <v>554</v>
      </c>
      <c r="H42" s="651" t="s">
        <v>683</v>
      </c>
      <c r="I42" s="651" t="s">
        <v>683</v>
      </c>
      <c r="J42" s="651" t="s">
        <v>684</v>
      </c>
      <c r="K42" s="651" t="s">
        <v>685</v>
      </c>
      <c r="L42" s="653">
        <v>60.260000000000012</v>
      </c>
      <c r="M42" s="653">
        <v>1</v>
      </c>
      <c r="N42" s="654">
        <v>60.260000000000012</v>
      </c>
    </row>
    <row r="43" spans="1:14" ht="14.4" customHeight="1" x14ac:dyDescent="0.3">
      <c r="A43" s="649" t="s">
        <v>526</v>
      </c>
      <c r="B43" s="650" t="s">
        <v>527</v>
      </c>
      <c r="C43" s="651" t="s">
        <v>533</v>
      </c>
      <c r="D43" s="652" t="s">
        <v>842</v>
      </c>
      <c r="E43" s="651" t="s">
        <v>550</v>
      </c>
      <c r="F43" s="652" t="s">
        <v>847</v>
      </c>
      <c r="G43" s="651" t="s">
        <v>554</v>
      </c>
      <c r="H43" s="651" t="s">
        <v>686</v>
      </c>
      <c r="I43" s="651" t="s">
        <v>237</v>
      </c>
      <c r="J43" s="651" t="s">
        <v>687</v>
      </c>
      <c r="K43" s="651"/>
      <c r="L43" s="653">
        <v>19.170005503934437</v>
      </c>
      <c r="M43" s="653">
        <v>1</v>
      </c>
      <c r="N43" s="654">
        <v>19.170005503934437</v>
      </c>
    </row>
    <row r="44" spans="1:14" ht="14.4" customHeight="1" x14ac:dyDescent="0.3">
      <c r="A44" s="649" t="s">
        <v>526</v>
      </c>
      <c r="B44" s="650" t="s">
        <v>527</v>
      </c>
      <c r="C44" s="651" t="s">
        <v>533</v>
      </c>
      <c r="D44" s="652" t="s">
        <v>842</v>
      </c>
      <c r="E44" s="651" t="s">
        <v>550</v>
      </c>
      <c r="F44" s="652" t="s">
        <v>847</v>
      </c>
      <c r="G44" s="651" t="s">
        <v>554</v>
      </c>
      <c r="H44" s="651" t="s">
        <v>688</v>
      </c>
      <c r="I44" s="651" t="s">
        <v>688</v>
      </c>
      <c r="J44" s="651" t="s">
        <v>689</v>
      </c>
      <c r="K44" s="651" t="s">
        <v>612</v>
      </c>
      <c r="L44" s="653">
        <v>46</v>
      </c>
      <c r="M44" s="653">
        <v>3</v>
      </c>
      <c r="N44" s="654">
        <v>138</v>
      </c>
    </row>
    <row r="45" spans="1:14" ht="14.4" customHeight="1" x14ac:dyDescent="0.3">
      <c r="A45" s="649" t="s">
        <v>526</v>
      </c>
      <c r="B45" s="650" t="s">
        <v>527</v>
      </c>
      <c r="C45" s="651" t="s">
        <v>533</v>
      </c>
      <c r="D45" s="652" t="s">
        <v>842</v>
      </c>
      <c r="E45" s="651" t="s">
        <v>550</v>
      </c>
      <c r="F45" s="652" t="s">
        <v>847</v>
      </c>
      <c r="G45" s="651" t="s">
        <v>690</v>
      </c>
      <c r="H45" s="651" t="s">
        <v>691</v>
      </c>
      <c r="I45" s="651" t="s">
        <v>692</v>
      </c>
      <c r="J45" s="651" t="s">
        <v>693</v>
      </c>
      <c r="K45" s="651" t="s">
        <v>694</v>
      </c>
      <c r="L45" s="653">
        <v>115.34974828495125</v>
      </c>
      <c r="M45" s="653">
        <v>3</v>
      </c>
      <c r="N45" s="654">
        <v>346.04924485485373</v>
      </c>
    </row>
    <row r="46" spans="1:14" ht="14.4" customHeight="1" x14ac:dyDescent="0.3">
      <c r="A46" s="649" t="s">
        <v>526</v>
      </c>
      <c r="B46" s="650" t="s">
        <v>527</v>
      </c>
      <c r="C46" s="651" t="s">
        <v>533</v>
      </c>
      <c r="D46" s="652" t="s">
        <v>842</v>
      </c>
      <c r="E46" s="651" t="s">
        <v>550</v>
      </c>
      <c r="F46" s="652" t="s">
        <v>847</v>
      </c>
      <c r="G46" s="651" t="s">
        <v>690</v>
      </c>
      <c r="H46" s="651" t="s">
        <v>695</v>
      </c>
      <c r="I46" s="651" t="s">
        <v>696</v>
      </c>
      <c r="J46" s="651" t="s">
        <v>697</v>
      </c>
      <c r="K46" s="651" t="s">
        <v>636</v>
      </c>
      <c r="L46" s="653">
        <v>62.04999999999999</v>
      </c>
      <c r="M46" s="653">
        <v>2</v>
      </c>
      <c r="N46" s="654">
        <v>124.09999999999998</v>
      </c>
    </row>
    <row r="47" spans="1:14" ht="14.4" customHeight="1" x14ac:dyDescent="0.3">
      <c r="A47" s="649" t="s">
        <v>526</v>
      </c>
      <c r="B47" s="650" t="s">
        <v>527</v>
      </c>
      <c r="C47" s="651" t="s">
        <v>533</v>
      </c>
      <c r="D47" s="652" t="s">
        <v>842</v>
      </c>
      <c r="E47" s="651" t="s">
        <v>550</v>
      </c>
      <c r="F47" s="652" t="s">
        <v>847</v>
      </c>
      <c r="G47" s="651" t="s">
        <v>690</v>
      </c>
      <c r="H47" s="651" t="s">
        <v>698</v>
      </c>
      <c r="I47" s="651" t="s">
        <v>699</v>
      </c>
      <c r="J47" s="651" t="s">
        <v>693</v>
      </c>
      <c r="K47" s="651" t="s">
        <v>700</v>
      </c>
      <c r="L47" s="653">
        <v>73.849999999999966</v>
      </c>
      <c r="M47" s="653">
        <v>1</v>
      </c>
      <c r="N47" s="654">
        <v>73.849999999999966</v>
      </c>
    </row>
    <row r="48" spans="1:14" ht="14.4" customHeight="1" x14ac:dyDescent="0.3">
      <c r="A48" s="649" t="s">
        <v>526</v>
      </c>
      <c r="B48" s="650" t="s">
        <v>527</v>
      </c>
      <c r="C48" s="651" t="s">
        <v>533</v>
      </c>
      <c r="D48" s="652" t="s">
        <v>842</v>
      </c>
      <c r="E48" s="651" t="s">
        <v>550</v>
      </c>
      <c r="F48" s="652" t="s">
        <v>847</v>
      </c>
      <c r="G48" s="651" t="s">
        <v>690</v>
      </c>
      <c r="H48" s="651" t="s">
        <v>701</v>
      </c>
      <c r="I48" s="651" t="s">
        <v>702</v>
      </c>
      <c r="J48" s="651" t="s">
        <v>703</v>
      </c>
      <c r="K48" s="651" t="s">
        <v>704</v>
      </c>
      <c r="L48" s="653">
        <v>91.169999999999987</v>
      </c>
      <c r="M48" s="653">
        <v>1</v>
      </c>
      <c r="N48" s="654">
        <v>91.169999999999987</v>
      </c>
    </row>
    <row r="49" spans="1:14" ht="14.4" customHeight="1" x14ac:dyDescent="0.3">
      <c r="A49" s="649" t="s">
        <v>526</v>
      </c>
      <c r="B49" s="650" t="s">
        <v>527</v>
      </c>
      <c r="C49" s="651" t="s">
        <v>533</v>
      </c>
      <c r="D49" s="652" t="s">
        <v>842</v>
      </c>
      <c r="E49" s="651" t="s">
        <v>705</v>
      </c>
      <c r="F49" s="652" t="s">
        <v>848</v>
      </c>
      <c r="G49" s="651" t="s">
        <v>554</v>
      </c>
      <c r="H49" s="651" t="s">
        <v>706</v>
      </c>
      <c r="I49" s="651" t="s">
        <v>707</v>
      </c>
      <c r="J49" s="651" t="s">
        <v>708</v>
      </c>
      <c r="K49" s="651" t="s">
        <v>709</v>
      </c>
      <c r="L49" s="653">
        <v>39.430000000000007</v>
      </c>
      <c r="M49" s="653">
        <v>2</v>
      </c>
      <c r="N49" s="654">
        <v>78.860000000000014</v>
      </c>
    </row>
    <row r="50" spans="1:14" ht="14.4" customHeight="1" x14ac:dyDescent="0.3">
      <c r="A50" s="649" t="s">
        <v>526</v>
      </c>
      <c r="B50" s="650" t="s">
        <v>527</v>
      </c>
      <c r="C50" s="651" t="s">
        <v>533</v>
      </c>
      <c r="D50" s="652" t="s">
        <v>842</v>
      </c>
      <c r="E50" s="651" t="s">
        <v>705</v>
      </c>
      <c r="F50" s="652" t="s">
        <v>848</v>
      </c>
      <c r="G50" s="651" t="s">
        <v>554</v>
      </c>
      <c r="H50" s="651" t="s">
        <v>710</v>
      </c>
      <c r="I50" s="651" t="s">
        <v>711</v>
      </c>
      <c r="J50" s="651" t="s">
        <v>712</v>
      </c>
      <c r="K50" s="651" t="s">
        <v>713</v>
      </c>
      <c r="L50" s="653">
        <v>66.129999999999967</v>
      </c>
      <c r="M50" s="653">
        <v>1</v>
      </c>
      <c r="N50" s="654">
        <v>66.129999999999967</v>
      </c>
    </row>
    <row r="51" spans="1:14" ht="14.4" customHeight="1" x14ac:dyDescent="0.3">
      <c r="A51" s="649" t="s">
        <v>526</v>
      </c>
      <c r="B51" s="650" t="s">
        <v>527</v>
      </c>
      <c r="C51" s="651" t="s">
        <v>533</v>
      </c>
      <c r="D51" s="652" t="s">
        <v>842</v>
      </c>
      <c r="E51" s="651" t="s">
        <v>705</v>
      </c>
      <c r="F51" s="652" t="s">
        <v>848</v>
      </c>
      <c r="G51" s="651" t="s">
        <v>554</v>
      </c>
      <c r="H51" s="651" t="s">
        <v>714</v>
      </c>
      <c r="I51" s="651" t="s">
        <v>715</v>
      </c>
      <c r="J51" s="651" t="s">
        <v>716</v>
      </c>
      <c r="K51" s="651" t="s">
        <v>717</v>
      </c>
      <c r="L51" s="653">
        <v>166.81999999999991</v>
      </c>
      <c r="M51" s="653">
        <v>1</v>
      </c>
      <c r="N51" s="654">
        <v>166.81999999999991</v>
      </c>
    </row>
    <row r="52" spans="1:14" ht="14.4" customHeight="1" x14ac:dyDescent="0.3">
      <c r="A52" s="649" t="s">
        <v>526</v>
      </c>
      <c r="B52" s="650" t="s">
        <v>527</v>
      </c>
      <c r="C52" s="651" t="s">
        <v>533</v>
      </c>
      <c r="D52" s="652" t="s">
        <v>842</v>
      </c>
      <c r="E52" s="651" t="s">
        <v>705</v>
      </c>
      <c r="F52" s="652" t="s">
        <v>848</v>
      </c>
      <c r="G52" s="651" t="s">
        <v>554</v>
      </c>
      <c r="H52" s="651" t="s">
        <v>718</v>
      </c>
      <c r="I52" s="651" t="s">
        <v>719</v>
      </c>
      <c r="J52" s="651" t="s">
        <v>720</v>
      </c>
      <c r="K52" s="651" t="s">
        <v>721</v>
      </c>
      <c r="L52" s="653">
        <v>86.745000000000005</v>
      </c>
      <c r="M52" s="653">
        <v>2</v>
      </c>
      <c r="N52" s="654">
        <v>173.49</v>
      </c>
    </row>
    <row r="53" spans="1:14" ht="14.4" customHeight="1" x14ac:dyDescent="0.3">
      <c r="A53" s="649" t="s">
        <v>526</v>
      </c>
      <c r="B53" s="650" t="s">
        <v>527</v>
      </c>
      <c r="C53" s="651" t="s">
        <v>538</v>
      </c>
      <c r="D53" s="652" t="s">
        <v>843</v>
      </c>
      <c r="E53" s="651" t="s">
        <v>550</v>
      </c>
      <c r="F53" s="652" t="s">
        <v>847</v>
      </c>
      <c r="G53" s="651" t="s">
        <v>554</v>
      </c>
      <c r="H53" s="651" t="s">
        <v>722</v>
      </c>
      <c r="I53" s="651" t="s">
        <v>722</v>
      </c>
      <c r="J53" s="651" t="s">
        <v>723</v>
      </c>
      <c r="K53" s="651" t="s">
        <v>724</v>
      </c>
      <c r="L53" s="653">
        <v>179.4</v>
      </c>
      <c r="M53" s="653">
        <v>8</v>
      </c>
      <c r="N53" s="654">
        <v>1435.2</v>
      </c>
    </row>
    <row r="54" spans="1:14" ht="14.4" customHeight="1" x14ac:dyDescent="0.3">
      <c r="A54" s="649" t="s">
        <v>526</v>
      </c>
      <c r="B54" s="650" t="s">
        <v>527</v>
      </c>
      <c r="C54" s="651" t="s">
        <v>538</v>
      </c>
      <c r="D54" s="652" t="s">
        <v>843</v>
      </c>
      <c r="E54" s="651" t="s">
        <v>550</v>
      </c>
      <c r="F54" s="652" t="s">
        <v>847</v>
      </c>
      <c r="G54" s="651" t="s">
        <v>554</v>
      </c>
      <c r="H54" s="651" t="s">
        <v>725</v>
      </c>
      <c r="I54" s="651" t="s">
        <v>725</v>
      </c>
      <c r="J54" s="651" t="s">
        <v>726</v>
      </c>
      <c r="K54" s="651" t="s">
        <v>727</v>
      </c>
      <c r="L54" s="653">
        <v>149.5</v>
      </c>
      <c r="M54" s="653">
        <v>0.1</v>
      </c>
      <c r="N54" s="654">
        <v>14.950000000000001</v>
      </c>
    </row>
    <row r="55" spans="1:14" ht="14.4" customHeight="1" x14ac:dyDescent="0.3">
      <c r="A55" s="649" t="s">
        <v>526</v>
      </c>
      <c r="B55" s="650" t="s">
        <v>527</v>
      </c>
      <c r="C55" s="651" t="s">
        <v>538</v>
      </c>
      <c r="D55" s="652" t="s">
        <v>843</v>
      </c>
      <c r="E55" s="651" t="s">
        <v>550</v>
      </c>
      <c r="F55" s="652" t="s">
        <v>847</v>
      </c>
      <c r="G55" s="651" t="s">
        <v>554</v>
      </c>
      <c r="H55" s="651" t="s">
        <v>728</v>
      </c>
      <c r="I55" s="651" t="s">
        <v>728</v>
      </c>
      <c r="J55" s="651" t="s">
        <v>723</v>
      </c>
      <c r="K55" s="651" t="s">
        <v>729</v>
      </c>
      <c r="L55" s="653">
        <v>97.18</v>
      </c>
      <c r="M55" s="653">
        <v>6</v>
      </c>
      <c r="N55" s="654">
        <v>583.08000000000004</v>
      </c>
    </row>
    <row r="56" spans="1:14" ht="14.4" customHeight="1" x14ac:dyDescent="0.3">
      <c r="A56" s="649" t="s">
        <v>526</v>
      </c>
      <c r="B56" s="650" t="s">
        <v>527</v>
      </c>
      <c r="C56" s="651" t="s">
        <v>538</v>
      </c>
      <c r="D56" s="652" t="s">
        <v>843</v>
      </c>
      <c r="E56" s="651" t="s">
        <v>550</v>
      </c>
      <c r="F56" s="652" t="s">
        <v>847</v>
      </c>
      <c r="G56" s="651" t="s">
        <v>554</v>
      </c>
      <c r="H56" s="651" t="s">
        <v>559</v>
      </c>
      <c r="I56" s="651" t="s">
        <v>560</v>
      </c>
      <c r="J56" s="651" t="s">
        <v>561</v>
      </c>
      <c r="K56" s="651" t="s">
        <v>562</v>
      </c>
      <c r="L56" s="653">
        <v>84.569667511793455</v>
      </c>
      <c r="M56" s="653">
        <v>2</v>
      </c>
      <c r="N56" s="654">
        <v>169.13933502358691</v>
      </c>
    </row>
    <row r="57" spans="1:14" ht="14.4" customHeight="1" x14ac:dyDescent="0.3">
      <c r="A57" s="649" t="s">
        <v>526</v>
      </c>
      <c r="B57" s="650" t="s">
        <v>527</v>
      </c>
      <c r="C57" s="651" t="s">
        <v>538</v>
      </c>
      <c r="D57" s="652" t="s">
        <v>843</v>
      </c>
      <c r="E57" s="651" t="s">
        <v>550</v>
      </c>
      <c r="F57" s="652" t="s">
        <v>847</v>
      </c>
      <c r="G57" s="651" t="s">
        <v>554</v>
      </c>
      <c r="H57" s="651" t="s">
        <v>730</v>
      </c>
      <c r="I57" s="651" t="s">
        <v>731</v>
      </c>
      <c r="J57" s="651" t="s">
        <v>732</v>
      </c>
      <c r="K57" s="651" t="s">
        <v>733</v>
      </c>
      <c r="L57" s="653">
        <v>97.057317719589889</v>
      </c>
      <c r="M57" s="653">
        <v>20</v>
      </c>
      <c r="N57" s="654">
        <v>1941.1463543917978</v>
      </c>
    </row>
    <row r="58" spans="1:14" ht="14.4" customHeight="1" x14ac:dyDescent="0.3">
      <c r="A58" s="649" t="s">
        <v>526</v>
      </c>
      <c r="B58" s="650" t="s">
        <v>527</v>
      </c>
      <c r="C58" s="651" t="s">
        <v>538</v>
      </c>
      <c r="D58" s="652" t="s">
        <v>843</v>
      </c>
      <c r="E58" s="651" t="s">
        <v>550</v>
      </c>
      <c r="F58" s="652" t="s">
        <v>847</v>
      </c>
      <c r="G58" s="651" t="s">
        <v>554</v>
      </c>
      <c r="H58" s="651" t="s">
        <v>734</v>
      </c>
      <c r="I58" s="651" t="s">
        <v>735</v>
      </c>
      <c r="J58" s="651" t="s">
        <v>736</v>
      </c>
      <c r="K58" s="651" t="s">
        <v>558</v>
      </c>
      <c r="L58" s="653">
        <v>42.080000000000005</v>
      </c>
      <c r="M58" s="653">
        <v>1</v>
      </c>
      <c r="N58" s="654">
        <v>42.080000000000005</v>
      </c>
    </row>
    <row r="59" spans="1:14" ht="14.4" customHeight="1" x14ac:dyDescent="0.3">
      <c r="A59" s="649" t="s">
        <v>526</v>
      </c>
      <c r="B59" s="650" t="s">
        <v>527</v>
      </c>
      <c r="C59" s="651" t="s">
        <v>538</v>
      </c>
      <c r="D59" s="652" t="s">
        <v>843</v>
      </c>
      <c r="E59" s="651" t="s">
        <v>550</v>
      </c>
      <c r="F59" s="652" t="s">
        <v>847</v>
      </c>
      <c r="G59" s="651" t="s">
        <v>554</v>
      </c>
      <c r="H59" s="651" t="s">
        <v>737</v>
      </c>
      <c r="I59" s="651" t="s">
        <v>737</v>
      </c>
      <c r="J59" s="651" t="s">
        <v>738</v>
      </c>
      <c r="K59" s="651" t="s">
        <v>739</v>
      </c>
      <c r="L59" s="653">
        <v>38.189999999999991</v>
      </c>
      <c r="M59" s="653">
        <v>2</v>
      </c>
      <c r="N59" s="654">
        <v>76.379999999999981</v>
      </c>
    </row>
    <row r="60" spans="1:14" ht="14.4" customHeight="1" x14ac:dyDescent="0.3">
      <c r="A60" s="649" t="s">
        <v>526</v>
      </c>
      <c r="B60" s="650" t="s">
        <v>527</v>
      </c>
      <c r="C60" s="651" t="s">
        <v>538</v>
      </c>
      <c r="D60" s="652" t="s">
        <v>843</v>
      </c>
      <c r="E60" s="651" t="s">
        <v>550</v>
      </c>
      <c r="F60" s="652" t="s">
        <v>847</v>
      </c>
      <c r="G60" s="651" t="s">
        <v>554</v>
      </c>
      <c r="H60" s="651" t="s">
        <v>740</v>
      </c>
      <c r="I60" s="651" t="s">
        <v>741</v>
      </c>
      <c r="J60" s="651" t="s">
        <v>742</v>
      </c>
      <c r="K60" s="651" t="s">
        <v>743</v>
      </c>
      <c r="L60" s="653">
        <v>55.52</v>
      </c>
      <c r="M60" s="653">
        <v>2</v>
      </c>
      <c r="N60" s="654">
        <v>111.04</v>
      </c>
    </row>
    <row r="61" spans="1:14" ht="14.4" customHeight="1" x14ac:dyDescent="0.3">
      <c r="A61" s="649" t="s">
        <v>526</v>
      </c>
      <c r="B61" s="650" t="s">
        <v>527</v>
      </c>
      <c r="C61" s="651" t="s">
        <v>538</v>
      </c>
      <c r="D61" s="652" t="s">
        <v>843</v>
      </c>
      <c r="E61" s="651" t="s">
        <v>550</v>
      </c>
      <c r="F61" s="652" t="s">
        <v>847</v>
      </c>
      <c r="G61" s="651" t="s">
        <v>554</v>
      </c>
      <c r="H61" s="651" t="s">
        <v>744</v>
      </c>
      <c r="I61" s="651" t="s">
        <v>745</v>
      </c>
      <c r="J61" s="651" t="s">
        <v>746</v>
      </c>
      <c r="K61" s="651" t="s">
        <v>747</v>
      </c>
      <c r="L61" s="653">
        <v>392.89032731644875</v>
      </c>
      <c r="M61" s="653">
        <v>6</v>
      </c>
      <c r="N61" s="654">
        <v>2357.3419638986925</v>
      </c>
    </row>
    <row r="62" spans="1:14" ht="14.4" customHeight="1" x14ac:dyDescent="0.3">
      <c r="A62" s="649" t="s">
        <v>526</v>
      </c>
      <c r="B62" s="650" t="s">
        <v>527</v>
      </c>
      <c r="C62" s="651" t="s">
        <v>538</v>
      </c>
      <c r="D62" s="652" t="s">
        <v>843</v>
      </c>
      <c r="E62" s="651" t="s">
        <v>550</v>
      </c>
      <c r="F62" s="652" t="s">
        <v>847</v>
      </c>
      <c r="G62" s="651" t="s">
        <v>554</v>
      </c>
      <c r="H62" s="651" t="s">
        <v>748</v>
      </c>
      <c r="I62" s="651" t="s">
        <v>749</v>
      </c>
      <c r="J62" s="651" t="s">
        <v>750</v>
      </c>
      <c r="K62" s="651"/>
      <c r="L62" s="653">
        <v>138.18000000000004</v>
      </c>
      <c r="M62" s="653">
        <v>3</v>
      </c>
      <c r="N62" s="654">
        <v>414.54000000000008</v>
      </c>
    </row>
    <row r="63" spans="1:14" ht="14.4" customHeight="1" x14ac:dyDescent="0.3">
      <c r="A63" s="649" t="s">
        <v>526</v>
      </c>
      <c r="B63" s="650" t="s">
        <v>527</v>
      </c>
      <c r="C63" s="651" t="s">
        <v>538</v>
      </c>
      <c r="D63" s="652" t="s">
        <v>843</v>
      </c>
      <c r="E63" s="651" t="s">
        <v>550</v>
      </c>
      <c r="F63" s="652" t="s">
        <v>847</v>
      </c>
      <c r="G63" s="651" t="s">
        <v>554</v>
      </c>
      <c r="H63" s="651" t="s">
        <v>751</v>
      </c>
      <c r="I63" s="651" t="s">
        <v>752</v>
      </c>
      <c r="J63" s="651" t="s">
        <v>753</v>
      </c>
      <c r="K63" s="651" t="s">
        <v>562</v>
      </c>
      <c r="L63" s="653">
        <v>121.729521416704</v>
      </c>
      <c r="M63" s="653">
        <v>1</v>
      </c>
      <c r="N63" s="654">
        <v>121.729521416704</v>
      </c>
    </row>
    <row r="64" spans="1:14" ht="14.4" customHeight="1" x14ac:dyDescent="0.3">
      <c r="A64" s="649" t="s">
        <v>526</v>
      </c>
      <c r="B64" s="650" t="s">
        <v>527</v>
      </c>
      <c r="C64" s="651" t="s">
        <v>538</v>
      </c>
      <c r="D64" s="652" t="s">
        <v>843</v>
      </c>
      <c r="E64" s="651" t="s">
        <v>550</v>
      </c>
      <c r="F64" s="652" t="s">
        <v>847</v>
      </c>
      <c r="G64" s="651" t="s">
        <v>554</v>
      </c>
      <c r="H64" s="651" t="s">
        <v>639</v>
      </c>
      <c r="I64" s="651" t="s">
        <v>640</v>
      </c>
      <c r="J64" s="651" t="s">
        <v>641</v>
      </c>
      <c r="K64" s="651" t="s">
        <v>642</v>
      </c>
      <c r="L64" s="653">
        <v>34.700000000000003</v>
      </c>
      <c r="M64" s="653">
        <v>1</v>
      </c>
      <c r="N64" s="654">
        <v>34.700000000000003</v>
      </c>
    </row>
    <row r="65" spans="1:14" ht="14.4" customHeight="1" x14ac:dyDescent="0.3">
      <c r="A65" s="649" t="s">
        <v>526</v>
      </c>
      <c r="B65" s="650" t="s">
        <v>527</v>
      </c>
      <c r="C65" s="651" t="s">
        <v>538</v>
      </c>
      <c r="D65" s="652" t="s">
        <v>843</v>
      </c>
      <c r="E65" s="651" t="s">
        <v>550</v>
      </c>
      <c r="F65" s="652" t="s">
        <v>847</v>
      </c>
      <c r="G65" s="651" t="s">
        <v>554</v>
      </c>
      <c r="H65" s="651" t="s">
        <v>754</v>
      </c>
      <c r="I65" s="651" t="s">
        <v>755</v>
      </c>
      <c r="J65" s="651" t="s">
        <v>756</v>
      </c>
      <c r="K65" s="651" t="s">
        <v>757</v>
      </c>
      <c r="L65" s="653">
        <v>147.91999999999999</v>
      </c>
      <c r="M65" s="653">
        <v>1</v>
      </c>
      <c r="N65" s="654">
        <v>147.91999999999999</v>
      </c>
    </row>
    <row r="66" spans="1:14" ht="14.4" customHeight="1" x14ac:dyDescent="0.3">
      <c r="A66" s="649" t="s">
        <v>526</v>
      </c>
      <c r="B66" s="650" t="s">
        <v>527</v>
      </c>
      <c r="C66" s="651" t="s">
        <v>538</v>
      </c>
      <c r="D66" s="652" t="s">
        <v>843</v>
      </c>
      <c r="E66" s="651" t="s">
        <v>550</v>
      </c>
      <c r="F66" s="652" t="s">
        <v>847</v>
      </c>
      <c r="G66" s="651" t="s">
        <v>554</v>
      </c>
      <c r="H66" s="651" t="s">
        <v>758</v>
      </c>
      <c r="I66" s="651" t="s">
        <v>759</v>
      </c>
      <c r="J66" s="651" t="s">
        <v>760</v>
      </c>
      <c r="K66" s="651" t="s">
        <v>761</v>
      </c>
      <c r="L66" s="653">
        <v>38.94</v>
      </c>
      <c r="M66" s="653">
        <v>1</v>
      </c>
      <c r="N66" s="654">
        <v>38.94</v>
      </c>
    </row>
    <row r="67" spans="1:14" ht="14.4" customHeight="1" x14ac:dyDescent="0.3">
      <c r="A67" s="649" t="s">
        <v>526</v>
      </c>
      <c r="B67" s="650" t="s">
        <v>527</v>
      </c>
      <c r="C67" s="651" t="s">
        <v>538</v>
      </c>
      <c r="D67" s="652" t="s">
        <v>843</v>
      </c>
      <c r="E67" s="651" t="s">
        <v>550</v>
      </c>
      <c r="F67" s="652" t="s">
        <v>847</v>
      </c>
      <c r="G67" s="651" t="s">
        <v>554</v>
      </c>
      <c r="H67" s="651" t="s">
        <v>762</v>
      </c>
      <c r="I67" s="651" t="s">
        <v>763</v>
      </c>
      <c r="J67" s="651" t="s">
        <v>668</v>
      </c>
      <c r="K67" s="651" t="s">
        <v>764</v>
      </c>
      <c r="L67" s="653">
        <v>49.43</v>
      </c>
      <c r="M67" s="653">
        <v>6</v>
      </c>
      <c r="N67" s="654">
        <v>296.58</v>
      </c>
    </row>
    <row r="68" spans="1:14" ht="14.4" customHeight="1" x14ac:dyDescent="0.3">
      <c r="A68" s="649" t="s">
        <v>526</v>
      </c>
      <c r="B68" s="650" t="s">
        <v>527</v>
      </c>
      <c r="C68" s="651" t="s">
        <v>538</v>
      </c>
      <c r="D68" s="652" t="s">
        <v>843</v>
      </c>
      <c r="E68" s="651" t="s">
        <v>550</v>
      </c>
      <c r="F68" s="652" t="s">
        <v>847</v>
      </c>
      <c r="G68" s="651" t="s">
        <v>554</v>
      </c>
      <c r="H68" s="651" t="s">
        <v>765</v>
      </c>
      <c r="I68" s="651" t="s">
        <v>237</v>
      </c>
      <c r="J68" s="651" t="s">
        <v>766</v>
      </c>
      <c r="K68" s="651"/>
      <c r="L68" s="653">
        <v>72.156068181828189</v>
      </c>
      <c r="M68" s="653">
        <v>3</v>
      </c>
      <c r="N68" s="654">
        <v>216.46820454548458</v>
      </c>
    </row>
    <row r="69" spans="1:14" ht="14.4" customHeight="1" x14ac:dyDescent="0.3">
      <c r="A69" s="649" t="s">
        <v>526</v>
      </c>
      <c r="B69" s="650" t="s">
        <v>527</v>
      </c>
      <c r="C69" s="651" t="s">
        <v>538</v>
      </c>
      <c r="D69" s="652" t="s">
        <v>843</v>
      </c>
      <c r="E69" s="651" t="s">
        <v>550</v>
      </c>
      <c r="F69" s="652" t="s">
        <v>847</v>
      </c>
      <c r="G69" s="651" t="s">
        <v>554</v>
      </c>
      <c r="H69" s="651" t="s">
        <v>767</v>
      </c>
      <c r="I69" s="651" t="s">
        <v>768</v>
      </c>
      <c r="J69" s="651" t="s">
        <v>769</v>
      </c>
      <c r="K69" s="651" t="s">
        <v>770</v>
      </c>
      <c r="L69" s="653">
        <v>41.340000000000011</v>
      </c>
      <c r="M69" s="653">
        <v>4</v>
      </c>
      <c r="N69" s="654">
        <v>165.36000000000004</v>
      </c>
    </row>
    <row r="70" spans="1:14" ht="14.4" customHeight="1" x14ac:dyDescent="0.3">
      <c r="A70" s="649" t="s">
        <v>526</v>
      </c>
      <c r="B70" s="650" t="s">
        <v>527</v>
      </c>
      <c r="C70" s="651" t="s">
        <v>538</v>
      </c>
      <c r="D70" s="652" t="s">
        <v>843</v>
      </c>
      <c r="E70" s="651" t="s">
        <v>550</v>
      </c>
      <c r="F70" s="652" t="s">
        <v>847</v>
      </c>
      <c r="G70" s="651" t="s">
        <v>554</v>
      </c>
      <c r="H70" s="651" t="s">
        <v>771</v>
      </c>
      <c r="I70" s="651" t="s">
        <v>237</v>
      </c>
      <c r="J70" s="651" t="s">
        <v>772</v>
      </c>
      <c r="K70" s="651"/>
      <c r="L70" s="653">
        <v>407.39</v>
      </c>
      <c r="M70" s="653">
        <v>2</v>
      </c>
      <c r="N70" s="654">
        <v>814.78</v>
      </c>
    </row>
    <row r="71" spans="1:14" ht="14.4" customHeight="1" x14ac:dyDescent="0.3">
      <c r="A71" s="649" t="s">
        <v>526</v>
      </c>
      <c r="B71" s="650" t="s">
        <v>527</v>
      </c>
      <c r="C71" s="651" t="s">
        <v>538</v>
      </c>
      <c r="D71" s="652" t="s">
        <v>843</v>
      </c>
      <c r="E71" s="651" t="s">
        <v>550</v>
      </c>
      <c r="F71" s="652" t="s">
        <v>847</v>
      </c>
      <c r="G71" s="651" t="s">
        <v>690</v>
      </c>
      <c r="H71" s="651" t="s">
        <v>773</v>
      </c>
      <c r="I71" s="651" t="s">
        <v>774</v>
      </c>
      <c r="J71" s="651" t="s">
        <v>775</v>
      </c>
      <c r="K71" s="651" t="s">
        <v>776</v>
      </c>
      <c r="L71" s="653">
        <v>52.810000000000016</v>
      </c>
      <c r="M71" s="653">
        <v>1</v>
      </c>
      <c r="N71" s="654">
        <v>52.810000000000016</v>
      </c>
    </row>
    <row r="72" spans="1:14" ht="14.4" customHeight="1" x14ac:dyDescent="0.3">
      <c r="A72" s="649" t="s">
        <v>526</v>
      </c>
      <c r="B72" s="650" t="s">
        <v>527</v>
      </c>
      <c r="C72" s="651" t="s">
        <v>541</v>
      </c>
      <c r="D72" s="652" t="s">
        <v>844</v>
      </c>
      <c r="E72" s="651" t="s">
        <v>550</v>
      </c>
      <c r="F72" s="652" t="s">
        <v>847</v>
      </c>
      <c r="G72" s="651" t="s">
        <v>554</v>
      </c>
      <c r="H72" s="651" t="s">
        <v>777</v>
      </c>
      <c r="I72" s="651" t="s">
        <v>237</v>
      </c>
      <c r="J72" s="651" t="s">
        <v>778</v>
      </c>
      <c r="K72" s="651" t="s">
        <v>779</v>
      </c>
      <c r="L72" s="653">
        <v>75.019937991689972</v>
      </c>
      <c r="M72" s="653">
        <v>1</v>
      </c>
      <c r="N72" s="654">
        <v>75.019937991689972</v>
      </c>
    </row>
    <row r="73" spans="1:14" ht="14.4" customHeight="1" x14ac:dyDescent="0.3">
      <c r="A73" s="649" t="s">
        <v>526</v>
      </c>
      <c r="B73" s="650" t="s">
        <v>527</v>
      </c>
      <c r="C73" s="651" t="s">
        <v>541</v>
      </c>
      <c r="D73" s="652" t="s">
        <v>844</v>
      </c>
      <c r="E73" s="651" t="s">
        <v>550</v>
      </c>
      <c r="F73" s="652" t="s">
        <v>847</v>
      </c>
      <c r="G73" s="651" t="s">
        <v>554</v>
      </c>
      <c r="H73" s="651" t="s">
        <v>780</v>
      </c>
      <c r="I73" s="651" t="s">
        <v>237</v>
      </c>
      <c r="J73" s="651" t="s">
        <v>781</v>
      </c>
      <c r="K73" s="651" t="s">
        <v>782</v>
      </c>
      <c r="L73" s="653">
        <v>85.873632568194211</v>
      </c>
      <c r="M73" s="653">
        <v>1</v>
      </c>
      <c r="N73" s="654">
        <v>85.873632568194211</v>
      </c>
    </row>
    <row r="74" spans="1:14" ht="14.4" customHeight="1" x14ac:dyDescent="0.3">
      <c r="A74" s="649" t="s">
        <v>526</v>
      </c>
      <c r="B74" s="650" t="s">
        <v>527</v>
      </c>
      <c r="C74" s="651" t="s">
        <v>544</v>
      </c>
      <c r="D74" s="652" t="s">
        <v>845</v>
      </c>
      <c r="E74" s="651" t="s">
        <v>550</v>
      </c>
      <c r="F74" s="652" t="s">
        <v>847</v>
      </c>
      <c r="G74" s="651" t="s">
        <v>554</v>
      </c>
      <c r="H74" s="651" t="s">
        <v>722</v>
      </c>
      <c r="I74" s="651" t="s">
        <v>722</v>
      </c>
      <c r="J74" s="651" t="s">
        <v>723</v>
      </c>
      <c r="K74" s="651" t="s">
        <v>724</v>
      </c>
      <c r="L74" s="653">
        <v>179.39999999999998</v>
      </c>
      <c r="M74" s="653">
        <v>-3</v>
      </c>
      <c r="N74" s="654">
        <v>-538.19999999999993</v>
      </c>
    </row>
    <row r="75" spans="1:14" ht="14.4" customHeight="1" x14ac:dyDescent="0.3">
      <c r="A75" s="649" t="s">
        <v>526</v>
      </c>
      <c r="B75" s="650" t="s">
        <v>527</v>
      </c>
      <c r="C75" s="651" t="s">
        <v>544</v>
      </c>
      <c r="D75" s="652" t="s">
        <v>845</v>
      </c>
      <c r="E75" s="651" t="s">
        <v>550</v>
      </c>
      <c r="F75" s="652" t="s">
        <v>847</v>
      </c>
      <c r="G75" s="651" t="s">
        <v>554</v>
      </c>
      <c r="H75" s="651" t="s">
        <v>783</v>
      </c>
      <c r="I75" s="651" t="s">
        <v>783</v>
      </c>
      <c r="J75" s="651" t="s">
        <v>784</v>
      </c>
      <c r="K75" s="651" t="s">
        <v>727</v>
      </c>
      <c r="L75" s="653">
        <v>181.59</v>
      </c>
      <c r="M75" s="653">
        <v>0.4</v>
      </c>
      <c r="N75" s="654">
        <v>72.63600000000001</v>
      </c>
    </row>
    <row r="76" spans="1:14" ht="14.4" customHeight="1" x14ac:dyDescent="0.3">
      <c r="A76" s="649" t="s">
        <v>526</v>
      </c>
      <c r="B76" s="650" t="s">
        <v>527</v>
      </c>
      <c r="C76" s="651" t="s">
        <v>544</v>
      </c>
      <c r="D76" s="652" t="s">
        <v>845</v>
      </c>
      <c r="E76" s="651" t="s">
        <v>550</v>
      </c>
      <c r="F76" s="652" t="s">
        <v>847</v>
      </c>
      <c r="G76" s="651" t="s">
        <v>554</v>
      </c>
      <c r="H76" s="651" t="s">
        <v>728</v>
      </c>
      <c r="I76" s="651" t="s">
        <v>728</v>
      </c>
      <c r="J76" s="651" t="s">
        <v>723</v>
      </c>
      <c r="K76" s="651" t="s">
        <v>729</v>
      </c>
      <c r="L76" s="653">
        <v>97.18</v>
      </c>
      <c r="M76" s="653">
        <v>8</v>
      </c>
      <c r="N76" s="654">
        <v>777.44</v>
      </c>
    </row>
    <row r="77" spans="1:14" ht="14.4" customHeight="1" x14ac:dyDescent="0.3">
      <c r="A77" s="649" t="s">
        <v>526</v>
      </c>
      <c r="B77" s="650" t="s">
        <v>527</v>
      </c>
      <c r="C77" s="651" t="s">
        <v>544</v>
      </c>
      <c r="D77" s="652" t="s">
        <v>845</v>
      </c>
      <c r="E77" s="651" t="s">
        <v>550</v>
      </c>
      <c r="F77" s="652" t="s">
        <v>847</v>
      </c>
      <c r="G77" s="651" t="s">
        <v>554</v>
      </c>
      <c r="H77" s="651" t="s">
        <v>785</v>
      </c>
      <c r="I77" s="651" t="s">
        <v>785</v>
      </c>
      <c r="J77" s="651" t="s">
        <v>723</v>
      </c>
      <c r="K77" s="651" t="s">
        <v>786</v>
      </c>
      <c r="L77" s="653">
        <v>97.75</v>
      </c>
      <c r="M77" s="653">
        <v>9</v>
      </c>
      <c r="N77" s="654">
        <v>879.75</v>
      </c>
    </row>
    <row r="78" spans="1:14" ht="14.4" customHeight="1" x14ac:dyDescent="0.3">
      <c r="A78" s="649" t="s">
        <v>526</v>
      </c>
      <c r="B78" s="650" t="s">
        <v>527</v>
      </c>
      <c r="C78" s="651" t="s">
        <v>544</v>
      </c>
      <c r="D78" s="652" t="s">
        <v>845</v>
      </c>
      <c r="E78" s="651" t="s">
        <v>550</v>
      </c>
      <c r="F78" s="652" t="s">
        <v>847</v>
      </c>
      <c r="G78" s="651" t="s">
        <v>554</v>
      </c>
      <c r="H78" s="651" t="s">
        <v>559</v>
      </c>
      <c r="I78" s="651" t="s">
        <v>560</v>
      </c>
      <c r="J78" s="651" t="s">
        <v>561</v>
      </c>
      <c r="K78" s="651" t="s">
        <v>562</v>
      </c>
      <c r="L78" s="653">
        <v>84.569999999999979</v>
      </c>
      <c r="M78" s="653">
        <v>2</v>
      </c>
      <c r="N78" s="654">
        <v>169.13999999999996</v>
      </c>
    </row>
    <row r="79" spans="1:14" ht="14.4" customHeight="1" x14ac:dyDescent="0.3">
      <c r="A79" s="649" t="s">
        <v>526</v>
      </c>
      <c r="B79" s="650" t="s">
        <v>527</v>
      </c>
      <c r="C79" s="651" t="s">
        <v>544</v>
      </c>
      <c r="D79" s="652" t="s">
        <v>845</v>
      </c>
      <c r="E79" s="651" t="s">
        <v>550</v>
      </c>
      <c r="F79" s="652" t="s">
        <v>847</v>
      </c>
      <c r="G79" s="651" t="s">
        <v>554</v>
      </c>
      <c r="H79" s="651" t="s">
        <v>787</v>
      </c>
      <c r="I79" s="651" t="s">
        <v>788</v>
      </c>
      <c r="J79" s="651" t="s">
        <v>789</v>
      </c>
      <c r="K79" s="651" t="s">
        <v>790</v>
      </c>
      <c r="L79" s="653">
        <v>73.59</v>
      </c>
      <c r="M79" s="653">
        <v>1</v>
      </c>
      <c r="N79" s="654">
        <v>73.59</v>
      </c>
    </row>
    <row r="80" spans="1:14" ht="14.4" customHeight="1" x14ac:dyDescent="0.3">
      <c r="A80" s="649" t="s">
        <v>526</v>
      </c>
      <c r="B80" s="650" t="s">
        <v>527</v>
      </c>
      <c r="C80" s="651" t="s">
        <v>544</v>
      </c>
      <c r="D80" s="652" t="s">
        <v>845</v>
      </c>
      <c r="E80" s="651" t="s">
        <v>550</v>
      </c>
      <c r="F80" s="652" t="s">
        <v>847</v>
      </c>
      <c r="G80" s="651" t="s">
        <v>554</v>
      </c>
      <c r="H80" s="651" t="s">
        <v>791</v>
      </c>
      <c r="I80" s="651" t="s">
        <v>792</v>
      </c>
      <c r="J80" s="651" t="s">
        <v>793</v>
      </c>
      <c r="K80" s="651" t="s">
        <v>794</v>
      </c>
      <c r="L80" s="653">
        <v>77.150497291782102</v>
      </c>
      <c r="M80" s="653">
        <v>2</v>
      </c>
      <c r="N80" s="654">
        <v>154.3009945835642</v>
      </c>
    </row>
    <row r="81" spans="1:14" ht="14.4" customHeight="1" x14ac:dyDescent="0.3">
      <c r="A81" s="649" t="s">
        <v>526</v>
      </c>
      <c r="B81" s="650" t="s">
        <v>527</v>
      </c>
      <c r="C81" s="651" t="s">
        <v>544</v>
      </c>
      <c r="D81" s="652" t="s">
        <v>845</v>
      </c>
      <c r="E81" s="651" t="s">
        <v>550</v>
      </c>
      <c r="F81" s="652" t="s">
        <v>847</v>
      </c>
      <c r="G81" s="651" t="s">
        <v>554</v>
      </c>
      <c r="H81" s="651" t="s">
        <v>795</v>
      </c>
      <c r="I81" s="651" t="s">
        <v>796</v>
      </c>
      <c r="J81" s="651" t="s">
        <v>797</v>
      </c>
      <c r="K81" s="651" t="s">
        <v>798</v>
      </c>
      <c r="L81" s="653">
        <v>68.44</v>
      </c>
      <c r="M81" s="653">
        <v>10</v>
      </c>
      <c r="N81" s="654">
        <v>684.4</v>
      </c>
    </row>
    <row r="82" spans="1:14" ht="14.4" customHeight="1" x14ac:dyDescent="0.3">
      <c r="A82" s="649" t="s">
        <v>526</v>
      </c>
      <c r="B82" s="650" t="s">
        <v>527</v>
      </c>
      <c r="C82" s="651" t="s">
        <v>544</v>
      </c>
      <c r="D82" s="652" t="s">
        <v>845</v>
      </c>
      <c r="E82" s="651" t="s">
        <v>550</v>
      </c>
      <c r="F82" s="652" t="s">
        <v>847</v>
      </c>
      <c r="G82" s="651" t="s">
        <v>554</v>
      </c>
      <c r="H82" s="651" t="s">
        <v>799</v>
      </c>
      <c r="I82" s="651" t="s">
        <v>800</v>
      </c>
      <c r="J82" s="651" t="s">
        <v>801</v>
      </c>
      <c r="K82" s="651" t="s">
        <v>802</v>
      </c>
      <c r="L82" s="653">
        <v>45.780000000000008</v>
      </c>
      <c r="M82" s="653">
        <v>1</v>
      </c>
      <c r="N82" s="654">
        <v>45.780000000000008</v>
      </c>
    </row>
    <row r="83" spans="1:14" ht="14.4" customHeight="1" x14ac:dyDescent="0.3">
      <c r="A83" s="649" t="s">
        <v>526</v>
      </c>
      <c r="B83" s="650" t="s">
        <v>527</v>
      </c>
      <c r="C83" s="651" t="s">
        <v>544</v>
      </c>
      <c r="D83" s="652" t="s">
        <v>845</v>
      </c>
      <c r="E83" s="651" t="s">
        <v>550</v>
      </c>
      <c r="F83" s="652" t="s">
        <v>847</v>
      </c>
      <c r="G83" s="651" t="s">
        <v>554</v>
      </c>
      <c r="H83" s="651" t="s">
        <v>615</v>
      </c>
      <c r="I83" s="651" t="s">
        <v>237</v>
      </c>
      <c r="J83" s="651" t="s">
        <v>616</v>
      </c>
      <c r="K83" s="651"/>
      <c r="L83" s="653">
        <v>42.422000000000004</v>
      </c>
      <c r="M83" s="653">
        <v>5</v>
      </c>
      <c r="N83" s="654">
        <v>212.11</v>
      </c>
    </row>
    <row r="84" spans="1:14" ht="14.4" customHeight="1" x14ac:dyDescent="0.3">
      <c r="A84" s="649" t="s">
        <v>526</v>
      </c>
      <c r="B84" s="650" t="s">
        <v>527</v>
      </c>
      <c r="C84" s="651" t="s">
        <v>544</v>
      </c>
      <c r="D84" s="652" t="s">
        <v>845</v>
      </c>
      <c r="E84" s="651" t="s">
        <v>550</v>
      </c>
      <c r="F84" s="652" t="s">
        <v>847</v>
      </c>
      <c r="G84" s="651" t="s">
        <v>554</v>
      </c>
      <c r="H84" s="651" t="s">
        <v>803</v>
      </c>
      <c r="I84" s="651" t="s">
        <v>804</v>
      </c>
      <c r="J84" s="651" t="s">
        <v>623</v>
      </c>
      <c r="K84" s="651" t="s">
        <v>805</v>
      </c>
      <c r="L84" s="653">
        <v>59.21</v>
      </c>
      <c r="M84" s="653">
        <v>1</v>
      </c>
      <c r="N84" s="654">
        <v>59.21</v>
      </c>
    </row>
    <row r="85" spans="1:14" ht="14.4" customHeight="1" x14ac:dyDescent="0.3">
      <c r="A85" s="649" t="s">
        <v>526</v>
      </c>
      <c r="B85" s="650" t="s">
        <v>527</v>
      </c>
      <c r="C85" s="651" t="s">
        <v>544</v>
      </c>
      <c r="D85" s="652" t="s">
        <v>845</v>
      </c>
      <c r="E85" s="651" t="s">
        <v>550</v>
      </c>
      <c r="F85" s="652" t="s">
        <v>847</v>
      </c>
      <c r="G85" s="651" t="s">
        <v>554</v>
      </c>
      <c r="H85" s="651" t="s">
        <v>806</v>
      </c>
      <c r="I85" s="651" t="s">
        <v>806</v>
      </c>
      <c r="J85" s="651" t="s">
        <v>723</v>
      </c>
      <c r="K85" s="651" t="s">
        <v>807</v>
      </c>
      <c r="L85" s="653">
        <v>201.25</v>
      </c>
      <c r="M85" s="653">
        <v>14</v>
      </c>
      <c r="N85" s="654">
        <v>2817.5</v>
      </c>
    </row>
    <row r="86" spans="1:14" ht="14.4" customHeight="1" x14ac:dyDescent="0.3">
      <c r="A86" s="649" t="s">
        <v>526</v>
      </c>
      <c r="B86" s="650" t="s">
        <v>527</v>
      </c>
      <c r="C86" s="651" t="s">
        <v>544</v>
      </c>
      <c r="D86" s="652" t="s">
        <v>845</v>
      </c>
      <c r="E86" s="651" t="s">
        <v>550</v>
      </c>
      <c r="F86" s="652" t="s">
        <v>847</v>
      </c>
      <c r="G86" s="651" t="s">
        <v>554</v>
      </c>
      <c r="H86" s="651" t="s">
        <v>754</v>
      </c>
      <c r="I86" s="651" t="s">
        <v>755</v>
      </c>
      <c r="J86" s="651" t="s">
        <v>756</v>
      </c>
      <c r="K86" s="651" t="s">
        <v>757</v>
      </c>
      <c r="L86" s="653">
        <v>148.20999999999995</v>
      </c>
      <c r="M86" s="653">
        <v>1</v>
      </c>
      <c r="N86" s="654">
        <v>148.20999999999995</v>
      </c>
    </row>
    <row r="87" spans="1:14" ht="14.4" customHeight="1" x14ac:dyDescent="0.3">
      <c r="A87" s="649" t="s">
        <v>526</v>
      </c>
      <c r="B87" s="650" t="s">
        <v>527</v>
      </c>
      <c r="C87" s="651" t="s">
        <v>544</v>
      </c>
      <c r="D87" s="652" t="s">
        <v>845</v>
      </c>
      <c r="E87" s="651" t="s">
        <v>550</v>
      </c>
      <c r="F87" s="652" t="s">
        <v>847</v>
      </c>
      <c r="G87" s="651" t="s">
        <v>554</v>
      </c>
      <c r="H87" s="651" t="s">
        <v>654</v>
      </c>
      <c r="I87" s="651" t="s">
        <v>655</v>
      </c>
      <c r="J87" s="651" t="s">
        <v>656</v>
      </c>
      <c r="K87" s="651" t="s">
        <v>657</v>
      </c>
      <c r="L87" s="653">
        <v>67.390024133586678</v>
      </c>
      <c r="M87" s="653">
        <v>1</v>
      </c>
      <c r="N87" s="654">
        <v>67.390024133586678</v>
      </c>
    </row>
    <row r="88" spans="1:14" ht="14.4" customHeight="1" x14ac:dyDescent="0.3">
      <c r="A88" s="649" t="s">
        <v>526</v>
      </c>
      <c r="B88" s="650" t="s">
        <v>527</v>
      </c>
      <c r="C88" s="651" t="s">
        <v>544</v>
      </c>
      <c r="D88" s="652" t="s">
        <v>845</v>
      </c>
      <c r="E88" s="651" t="s">
        <v>550</v>
      </c>
      <c r="F88" s="652" t="s">
        <v>847</v>
      </c>
      <c r="G88" s="651" t="s">
        <v>554</v>
      </c>
      <c r="H88" s="651" t="s">
        <v>758</v>
      </c>
      <c r="I88" s="651" t="s">
        <v>759</v>
      </c>
      <c r="J88" s="651" t="s">
        <v>760</v>
      </c>
      <c r="K88" s="651" t="s">
        <v>761</v>
      </c>
      <c r="L88" s="653">
        <v>38.94</v>
      </c>
      <c r="M88" s="653">
        <v>1</v>
      </c>
      <c r="N88" s="654">
        <v>38.94</v>
      </c>
    </row>
    <row r="89" spans="1:14" ht="14.4" customHeight="1" x14ac:dyDescent="0.3">
      <c r="A89" s="649" t="s">
        <v>526</v>
      </c>
      <c r="B89" s="650" t="s">
        <v>527</v>
      </c>
      <c r="C89" s="651" t="s">
        <v>544</v>
      </c>
      <c r="D89" s="652" t="s">
        <v>845</v>
      </c>
      <c r="E89" s="651" t="s">
        <v>550</v>
      </c>
      <c r="F89" s="652" t="s">
        <v>847</v>
      </c>
      <c r="G89" s="651" t="s">
        <v>554</v>
      </c>
      <c r="H89" s="651" t="s">
        <v>808</v>
      </c>
      <c r="I89" s="651" t="s">
        <v>809</v>
      </c>
      <c r="J89" s="651" t="s">
        <v>810</v>
      </c>
      <c r="K89" s="651" t="s">
        <v>811</v>
      </c>
      <c r="L89" s="653">
        <v>92.896907381250486</v>
      </c>
      <c r="M89" s="653">
        <v>110</v>
      </c>
      <c r="N89" s="654">
        <v>10218.659811937554</v>
      </c>
    </row>
    <row r="90" spans="1:14" ht="14.4" customHeight="1" x14ac:dyDescent="0.3">
      <c r="A90" s="649" t="s">
        <v>526</v>
      </c>
      <c r="B90" s="650" t="s">
        <v>527</v>
      </c>
      <c r="C90" s="651" t="s">
        <v>544</v>
      </c>
      <c r="D90" s="652" t="s">
        <v>845</v>
      </c>
      <c r="E90" s="651" t="s">
        <v>550</v>
      </c>
      <c r="F90" s="652" t="s">
        <v>847</v>
      </c>
      <c r="G90" s="651" t="s">
        <v>554</v>
      </c>
      <c r="H90" s="651" t="s">
        <v>812</v>
      </c>
      <c r="I90" s="651" t="s">
        <v>813</v>
      </c>
      <c r="J90" s="651" t="s">
        <v>814</v>
      </c>
      <c r="K90" s="651" t="s">
        <v>815</v>
      </c>
      <c r="L90" s="653">
        <v>36.319638437479107</v>
      </c>
      <c r="M90" s="653">
        <v>120</v>
      </c>
      <c r="N90" s="654">
        <v>4358.3566124974932</v>
      </c>
    </row>
    <row r="91" spans="1:14" ht="14.4" customHeight="1" x14ac:dyDescent="0.3">
      <c r="A91" s="649" t="s">
        <v>526</v>
      </c>
      <c r="B91" s="650" t="s">
        <v>527</v>
      </c>
      <c r="C91" s="651" t="s">
        <v>544</v>
      </c>
      <c r="D91" s="652" t="s">
        <v>845</v>
      </c>
      <c r="E91" s="651" t="s">
        <v>550</v>
      </c>
      <c r="F91" s="652" t="s">
        <v>847</v>
      </c>
      <c r="G91" s="651" t="s">
        <v>554</v>
      </c>
      <c r="H91" s="651" t="s">
        <v>816</v>
      </c>
      <c r="I91" s="651" t="s">
        <v>237</v>
      </c>
      <c r="J91" s="651" t="s">
        <v>817</v>
      </c>
      <c r="K91" s="651" t="s">
        <v>818</v>
      </c>
      <c r="L91" s="653">
        <v>97.2</v>
      </c>
      <c r="M91" s="653">
        <v>1</v>
      </c>
      <c r="N91" s="654">
        <v>97.2</v>
      </c>
    </row>
    <row r="92" spans="1:14" ht="14.4" customHeight="1" x14ac:dyDescent="0.3">
      <c r="A92" s="649" t="s">
        <v>526</v>
      </c>
      <c r="B92" s="650" t="s">
        <v>527</v>
      </c>
      <c r="C92" s="651" t="s">
        <v>544</v>
      </c>
      <c r="D92" s="652" t="s">
        <v>845</v>
      </c>
      <c r="E92" s="651" t="s">
        <v>550</v>
      </c>
      <c r="F92" s="652" t="s">
        <v>847</v>
      </c>
      <c r="G92" s="651" t="s">
        <v>690</v>
      </c>
      <c r="H92" s="651" t="s">
        <v>819</v>
      </c>
      <c r="I92" s="651" t="s">
        <v>820</v>
      </c>
      <c r="J92" s="651" t="s">
        <v>821</v>
      </c>
      <c r="K92" s="651" t="s">
        <v>822</v>
      </c>
      <c r="L92" s="653">
        <v>472.4799999999999</v>
      </c>
      <c r="M92" s="653">
        <v>1</v>
      </c>
      <c r="N92" s="654">
        <v>472.4799999999999</v>
      </c>
    </row>
    <row r="93" spans="1:14" ht="14.4" customHeight="1" x14ac:dyDescent="0.3">
      <c r="A93" s="649" t="s">
        <v>526</v>
      </c>
      <c r="B93" s="650" t="s">
        <v>527</v>
      </c>
      <c r="C93" s="651" t="s">
        <v>544</v>
      </c>
      <c r="D93" s="652" t="s">
        <v>845</v>
      </c>
      <c r="E93" s="651" t="s">
        <v>550</v>
      </c>
      <c r="F93" s="652" t="s">
        <v>847</v>
      </c>
      <c r="G93" s="651" t="s">
        <v>690</v>
      </c>
      <c r="H93" s="651" t="s">
        <v>773</v>
      </c>
      <c r="I93" s="651" t="s">
        <v>774</v>
      </c>
      <c r="J93" s="651" t="s">
        <v>775</v>
      </c>
      <c r="K93" s="651" t="s">
        <v>776</v>
      </c>
      <c r="L93" s="653">
        <v>52.810637979699308</v>
      </c>
      <c r="M93" s="653">
        <v>1</v>
      </c>
      <c r="N93" s="654">
        <v>52.810637979699308</v>
      </c>
    </row>
    <row r="94" spans="1:14" ht="14.4" customHeight="1" x14ac:dyDescent="0.3">
      <c r="A94" s="649" t="s">
        <v>526</v>
      </c>
      <c r="B94" s="650" t="s">
        <v>527</v>
      </c>
      <c r="C94" s="651" t="s">
        <v>544</v>
      </c>
      <c r="D94" s="652" t="s">
        <v>845</v>
      </c>
      <c r="E94" s="651" t="s">
        <v>823</v>
      </c>
      <c r="F94" s="652" t="s">
        <v>849</v>
      </c>
      <c r="G94" s="651" t="s">
        <v>554</v>
      </c>
      <c r="H94" s="651" t="s">
        <v>824</v>
      </c>
      <c r="I94" s="651" t="s">
        <v>825</v>
      </c>
      <c r="J94" s="651" t="s">
        <v>826</v>
      </c>
      <c r="K94" s="651" t="s">
        <v>827</v>
      </c>
      <c r="L94" s="653">
        <v>1978.046</v>
      </c>
      <c r="M94" s="653">
        <v>25</v>
      </c>
      <c r="N94" s="654">
        <v>49451.15</v>
      </c>
    </row>
    <row r="95" spans="1:14" ht="14.4" customHeight="1" x14ac:dyDescent="0.3">
      <c r="A95" s="649" t="s">
        <v>526</v>
      </c>
      <c r="B95" s="650" t="s">
        <v>527</v>
      </c>
      <c r="C95" s="651" t="s">
        <v>544</v>
      </c>
      <c r="D95" s="652" t="s">
        <v>845</v>
      </c>
      <c r="E95" s="651" t="s">
        <v>823</v>
      </c>
      <c r="F95" s="652" t="s">
        <v>849</v>
      </c>
      <c r="G95" s="651" t="s">
        <v>554</v>
      </c>
      <c r="H95" s="651" t="s">
        <v>828</v>
      </c>
      <c r="I95" s="651" t="s">
        <v>828</v>
      </c>
      <c r="J95" s="651" t="s">
        <v>829</v>
      </c>
      <c r="K95" s="651" t="s">
        <v>830</v>
      </c>
      <c r="L95" s="653">
        <v>2001</v>
      </c>
      <c r="M95" s="653">
        <v>30</v>
      </c>
      <c r="N95" s="654">
        <v>60030</v>
      </c>
    </row>
    <row r="96" spans="1:14" ht="14.4" customHeight="1" x14ac:dyDescent="0.3">
      <c r="A96" s="649" t="s">
        <v>526</v>
      </c>
      <c r="B96" s="650" t="s">
        <v>527</v>
      </c>
      <c r="C96" s="651" t="s">
        <v>544</v>
      </c>
      <c r="D96" s="652" t="s">
        <v>845</v>
      </c>
      <c r="E96" s="651" t="s">
        <v>823</v>
      </c>
      <c r="F96" s="652" t="s">
        <v>849</v>
      </c>
      <c r="G96" s="651" t="s">
        <v>554</v>
      </c>
      <c r="H96" s="651" t="s">
        <v>831</v>
      </c>
      <c r="I96" s="651" t="s">
        <v>832</v>
      </c>
      <c r="J96" s="651" t="s">
        <v>833</v>
      </c>
      <c r="K96" s="651" t="s">
        <v>834</v>
      </c>
      <c r="L96" s="653">
        <v>758.13982222222228</v>
      </c>
      <c r="M96" s="653">
        <v>60</v>
      </c>
      <c r="N96" s="654">
        <v>45488.38933333334</v>
      </c>
    </row>
    <row r="97" spans="1:14" ht="14.4" customHeight="1" x14ac:dyDescent="0.3">
      <c r="A97" s="649" t="s">
        <v>526</v>
      </c>
      <c r="B97" s="650" t="s">
        <v>527</v>
      </c>
      <c r="C97" s="651" t="s">
        <v>544</v>
      </c>
      <c r="D97" s="652" t="s">
        <v>845</v>
      </c>
      <c r="E97" s="651" t="s">
        <v>823</v>
      </c>
      <c r="F97" s="652" t="s">
        <v>849</v>
      </c>
      <c r="G97" s="651" t="s">
        <v>690</v>
      </c>
      <c r="H97" s="651" t="s">
        <v>835</v>
      </c>
      <c r="I97" s="651" t="s">
        <v>836</v>
      </c>
      <c r="J97" s="651" t="s">
        <v>837</v>
      </c>
      <c r="K97" s="651" t="s">
        <v>827</v>
      </c>
      <c r="L97" s="653">
        <v>2184.3227149752579</v>
      </c>
      <c r="M97" s="653">
        <v>700</v>
      </c>
      <c r="N97" s="654">
        <v>1529025.9004826806</v>
      </c>
    </row>
    <row r="98" spans="1:14" ht="14.4" customHeight="1" thickBot="1" x14ac:dyDescent="0.35">
      <c r="A98" s="655" t="s">
        <v>526</v>
      </c>
      <c r="B98" s="656" t="s">
        <v>527</v>
      </c>
      <c r="C98" s="657" t="s">
        <v>547</v>
      </c>
      <c r="D98" s="658" t="s">
        <v>846</v>
      </c>
      <c r="E98" s="657" t="s">
        <v>838</v>
      </c>
      <c r="F98" s="658" t="s">
        <v>850</v>
      </c>
      <c r="G98" s="657" t="s">
        <v>554</v>
      </c>
      <c r="H98" s="657" t="s">
        <v>839</v>
      </c>
      <c r="I98" s="657" t="s">
        <v>839</v>
      </c>
      <c r="J98" s="657" t="s">
        <v>840</v>
      </c>
      <c r="K98" s="657" t="s">
        <v>841</v>
      </c>
      <c r="L98" s="659">
        <v>20359.63</v>
      </c>
      <c r="M98" s="659">
        <v>13</v>
      </c>
      <c r="N98" s="660">
        <v>264675.19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851</v>
      </c>
      <c r="B5" s="647">
        <v>99.689854252317417</v>
      </c>
      <c r="C5" s="665">
        <v>0.11056023628697702</v>
      </c>
      <c r="D5" s="647">
        <v>801.98924485485372</v>
      </c>
      <c r="E5" s="665">
        <v>0.88943976371302291</v>
      </c>
      <c r="F5" s="648">
        <v>901.67909910717117</v>
      </c>
    </row>
    <row r="6" spans="1:6" ht="14.4" customHeight="1" x14ac:dyDescent="0.3">
      <c r="A6" s="676" t="s">
        <v>852</v>
      </c>
      <c r="B6" s="653"/>
      <c r="C6" s="666">
        <v>0</v>
      </c>
      <c r="D6" s="653">
        <v>1529551.1911206604</v>
      </c>
      <c r="E6" s="666">
        <v>1</v>
      </c>
      <c r="F6" s="654">
        <v>1529551.1911206604</v>
      </c>
    </row>
    <row r="7" spans="1:6" ht="14.4" customHeight="1" thickBot="1" x14ac:dyDescent="0.35">
      <c r="A7" s="677" t="s">
        <v>853</v>
      </c>
      <c r="B7" s="668"/>
      <c r="C7" s="669">
        <v>0</v>
      </c>
      <c r="D7" s="668">
        <v>52.810000000000016</v>
      </c>
      <c r="E7" s="669">
        <v>1</v>
      </c>
      <c r="F7" s="670">
        <v>52.810000000000016</v>
      </c>
    </row>
    <row r="8" spans="1:6" ht="14.4" customHeight="1" thickBot="1" x14ac:dyDescent="0.35">
      <c r="A8" s="671" t="s">
        <v>3</v>
      </c>
      <c r="B8" s="672">
        <v>99.689854252317417</v>
      </c>
      <c r="C8" s="673">
        <v>6.5135239640536844E-5</v>
      </c>
      <c r="D8" s="672">
        <v>1530405.9903655152</v>
      </c>
      <c r="E8" s="673">
        <v>0.99993486476035942</v>
      </c>
      <c r="F8" s="674">
        <v>1530505.6802197676</v>
      </c>
    </row>
    <row r="9" spans="1:6" ht="14.4" customHeight="1" thickBot="1" x14ac:dyDescent="0.35"/>
    <row r="10" spans="1:6" ht="14.4" customHeight="1" x14ac:dyDescent="0.3">
      <c r="A10" s="675" t="s">
        <v>854</v>
      </c>
      <c r="B10" s="647">
        <v>99.689854252317417</v>
      </c>
      <c r="C10" s="665">
        <v>0.44546190257543855</v>
      </c>
      <c r="D10" s="647">
        <v>124.09999999999998</v>
      </c>
      <c r="E10" s="665">
        <v>0.55453809742456139</v>
      </c>
      <c r="F10" s="648">
        <v>223.78985425231741</v>
      </c>
    </row>
    <row r="11" spans="1:6" ht="14.4" customHeight="1" x14ac:dyDescent="0.3">
      <c r="A11" s="676" t="s">
        <v>855</v>
      </c>
      <c r="B11" s="653"/>
      <c r="C11" s="666">
        <v>0</v>
      </c>
      <c r="D11" s="653">
        <v>91.169999999999987</v>
      </c>
      <c r="E11" s="666">
        <v>1</v>
      </c>
      <c r="F11" s="654">
        <v>91.169999999999987</v>
      </c>
    </row>
    <row r="12" spans="1:6" ht="14.4" customHeight="1" x14ac:dyDescent="0.3">
      <c r="A12" s="676" t="s">
        <v>856</v>
      </c>
      <c r="B12" s="653"/>
      <c r="C12" s="666">
        <v>0</v>
      </c>
      <c r="D12" s="653">
        <v>472.4799999999999</v>
      </c>
      <c r="E12" s="666">
        <v>1</v>
      </c>
      <c r="F12" s="654">
        <v>472.4799999999999</v>
      </c>
    </row>
    <row r="13" spans="1:6" ht="14.4" customHeight="1" x14ac:dyDescent="0.3">
      <c r="A13" s="676" t="s">
        <v>857</v>
      </c>
      <c r="B13" s="653"/>
      <c r="C13" s="666">
        <v>0</v>
      </c>
      <c r="D13" s="653">
        <v>105.62063797969932</v>
      </c>
      <c r="E13" s="666">
        <v>1</v>
      </c>
      <c r="F13" s="654">
        <v>105.62063797969932</v>
      </c>
    </row>
    <row r="14" spans="1:6" ht="14.4" customHeight="1" x14ac:dyDescent="0.3">
      <c r="A14" s="676" t="s">
        <v>858</v>
      </c>
      <c r="B14" s="653"/>
      <c r="C14" s="666">
        <v>0</v>
      </c>
      <c r="D14" s="653">
        <v>1529025.9004826806</v>
      </c>
      <c r="E14" s="666">
        <v>1</v>
      </c>
      <c r="F14" s="654">
        <v>1529025.9004826806</v>
      </c>
    </row>
    <row r="15" spans="1:6" ht="14.4" customHeight="1" x14ac:dyDescent="0.3">
      <c r="A15" s="676" t="s">
        <v>859</v>
      </c>
      <c r="B15" s="653"/>
      <c r="C15" s="666">
        <v>0</v>
      </c>
      <c r="D15" s="653">
        <v>419.89924485485369</v>
      </c>
      <c r="E15" s="666">
        <v>1</v>
      </c>
      <c r="F15" s="654">
        <v>419.89924485485369</v>
      </c>
    </row>
    <row r="16" spans="1:6" ht="14.4" customHeight="1" thickBot="1" x14ac:dyDescent="0.35">
      <c r="A16" s="677" t="s">
        <v>860</v>
      </c>
      <c r="B16" s="668"/>
      <c r="C16" s="669">
        <v>0</v>
      </c>
      <c r="D16" s="668">
        <v>166.81999999999991</v>
      </c>
      <c r="E16" s="669">
        <v>1</v>
      </c>
      <c r="F16" s="670">
        <v>166.81999999999991</v>
      </c>
    </row>
    <row r="17" spans="1:6" ht="14.4" customHeight="1" thickBot="1" x14ac:dyDescent="0.35">
      <c r="A17" s="671" t="s">
        <v>3</v>
      </c>
      <c r="B17" s="672">
        <v>99.689854252317417</v>
      </c>
      <c r="C17" s="673">
        <v>6.5135239640536844E-5</v>
      </c>
      <c r="D17" s="672">
        <v>1530405.9903655152</v>
      </c>
      <c r="E17" s="673">
        <v>0.99993486476035942</v>
      </c>
      <c r="F17" s="674">
        <v>1530505.6802197676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874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99.689854252317417</v>
      </c>
      <c r="H3" s="48">
        <f>IF(M3=0,0,G3/M3)</f>
        <v>6.5135239640536844E-5</v>
      </c>
      <c r="I3" s="47">
        <f>SUBTOTAL(9,I6:I1048576)</f>
        <v>711</v>
      </c>
      <c r="J3" s="47">
        <f>SUBTOTAL(9,J6:J1048576)</f>
        <v>1530405.9903655152</v>
      </c>
      <c r="K3" s="48">
        <f>IF(M3=0,0,J3/M3)</f>
        <v>0.99993486476035942</v>
      </c>
      <c r="L3" s="47">
        <f>SUBTOTAL(9,L6:L1048576)</f>
        <v>713</v>
      </c>
      <c r="M3" s="49">
        <f>SUBTOTAL(9,M6:M1048576)</f>
        <v>1530505.6802197676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533</v>
      </c>
      <c r="B6" s="644" t="s">
        <v>861</v>
      </c>
      <c r="C6" s="644" t="s">
        <v>699</v>
      </c>
      <c r="D6" s="644" t="s">
        <v>693</v>
      </c>
      <c r="E6" s="644" t="s">
        <v>700</v>
      </c>
      <c r="F6" s="647"/>
      <c r="G6" s="647"/>
      <c r="H6" s="665">
        <v>0</v>
      </c>
      <c r="I6" s="647">
        <v>1</v>
      </c>
      <c r="J6" s="647">
        <v>73.849999999999966</v>
      </c>
      <c r="K6" s="665">
        <v>1</v>
      </c>
      <c r="L6" s="647">
        <v>1</v>
      </c>
      <c r="M6" s="648">
        <v>73.849999999999966</v>
      </c>
    </row>
    <row r="7" spans="1:13" ht="14.4" customHeight="1" x14ac:dyDescent="0.3">
      <c r="A7" s="649" t="s">
        <v>533</v>
      </c>
      <c r="B7" s="650" t="s">
        <v>861</v>
      </c>
      <c r="C7" s="650" t="s">
        <v>692</v>
      </c>
      <c r="D7" s="650" t="s">
        <v>693</v>
      </c>
      <c r="E7" s="650" t="s">
        <v>694</v>
      </c>
      <c r="F7" s="653"/>
      <c r="G7" s="653"/>
      <c r="H7" s="666">
        <v>0</v>
      </c>
      <c r="I7" s="653">
        <v>3</v>
      </c>
      <c r="J7" s="653">
        <v>346.04924485485373</v>
      </c>
      <c r="K7" s="666">
        <v>1</v>
      </c>
      <c r="L7" s="653">
        <v>3</v>
      </c>
      <c r="M7" s="654">
        <v>346.04924485485373</v>
      </c>
    </row>
    <row r="8" spans="1:13" ht="14.4" customHeight="1" x14ac:dyDescent="0.3">
      <c r="A8" s="649" t="s">
        <v>533</v>
      </c>
      <c r="B8" s="650" t="s">
        <v>862</v>
      </c>
      <c r="C8" s="650" t="s">
        <v>551</v>
      </c>
      <c r="D8" s="650" t="s">
        <v>552</v>
      </c>
      <c r="E8" s="650" t="s">
        <v>553</v>
      </c>
      <c r="F8" s="653">
        <v>2</v>
      </c>
      <c r="G8" s="653">
        <v>99.689854252317417</v>
      </c>
      <c r="H8" s="666">
        <v>1</v>
      </c>
      <c r="I8" s="653"/>
      <c r="J8" s="653"/>
      <c r="K8" s="666">
        <v>0</v>
      </c>
      <c r="L8" s="653">
        <v>2</v>
      </c>
      <c r="M8" s="654">
        <v>99.689854252317417</v>
      </c>
    </row>
    <row r="9" spans="1:13" ht="14.4" customHeight="1" x14ac:dyDescent="0.3">
      <c r="A9" s="649" t="s">
        <v>533</v>
      </c>
      <c r="B9" s="650" t="s">
        <v>862</v>
      </c>
      <c r="C9" s="650" t="s">
        <v>696</v>
      </c>
      <c r="D9" s="650" t="s">
        <v>697</v>
      </c>
      <c r="E9" s="650" t="s">
        <v>863</v>
      </c>
      <c r="F9" s="653"/>
      <c r="G9" s="653"/>
      <c r="H9" s="666">
        <v>0</v>
      </c>
      <c r="I9" s="653">
        <v>2</v>
      </c>
      <c r="J9" s="653">
        <v>124.09999999999998</v>
      </c>
      <c r="K9" s="666">
        <v>1</v>
      </c>
      <c r="L9" s="653">
        <v>2</v>
      </c>
      <c r="M9" s="654">
        <v>124.09999999999998</v>
      </c>
    </row>
    <row r="10" spans="1:13" ht="14.4" customHeight="1" x14ac:dyDescent="0.3">
      <c r="A10" s="649" t="s">
        <v>533</v>
      </c>
      <c r="B10" s="650" t="s">
        <v>864</v>
      </c>
      <c r="C10" s="650" t="s">
        <v>715</v>
      </c>
      <c r="D10" s="650" t="s">
        <v>865</v>
      </c>
      <c r="E10" s="650" t="s">
        <v>866</v>
      </c>
      <c r="F10" s="653"/>
      <c r="G10" s="653"/>
      <c r="H10" s="666">
        <v>0</v>
      </c>
      <c r="I10" s="653">
        <v>1</v>
      </c>
      <c r="J10" s="653">
        <v>166.81999999999991</v>
      </c>
      <c r="K10" s="666">
        <v>1</v>
      </c>
      <c r="L10" s="653">
        <v>1</v>
      </c>
      <c r="M10" s="654">
        <v>166.81999999999991</v>
      </c>
    </row>
    <row r="11" spans="1:13" ht="14.4" customHeight="1" x14ac:dyDescent="0.3">
      <c r="A11" s="649" t="s">
        <v>533</v>
      </c>
      <c r="B11" s="650" t="s">
        <v>867</v>
      </c>
      <c r="C11" s="650" t="s">
        <v>702</v>
      </c>
      <c r="D11" s="650" t="s">
        <v>868</v>
      </c>
      <c r="E11" s="650" t="s">
        <v>869</v>
      </c>
      <c r="F11" s="653"/>
      <c r="G11" s="653"/>
      <c r="H11" s="666">
        <v>0</v>
      </c>
      <c r="I11" s="653">
        <v>1</v>
      </c>
      <c r="J11" s="653">
        <v>91.169999999999987</v>
      </c>
      <c r="K11" s="666">
        <v>1</v>
      </c>
      <c r="L11" s="653">
        <v>1</v>
      </c>
      <c r="M11" s="654">
        <v>91.169999999999987</v>
      </c>
    </row>
    <row r="12" spans="1:13" ht="14.4" customHeight="1" x14ac:dyDescent="0.3">
      <c r="A12" s="649" t="s">
        <v>538</v>
      </c>
      <c r="B12" s="650" t="s">
        <v>870</v>
      </c>
      <c r="C12" s="650" t="s">
        <v>774</v>
      </c>
      <c r="D12" s="650" t="s">
        <v>775</v>
      </c>
      <c r="E12" s="650" t="s">
        <v>871</v>
      </c>
      <c r="F12" s="653"/>
      <c r="G12" s="653"/>
      <c r="H12" s="666">
        <v>0</v>
      </c>
      <c r="I12" s="653">
        <v>1</v>
      </c>
      <c r="J12" s="653">
        <v>52.810000000000016</v>
      </c>
      <c r="K12" s="666">
        <v>1</v>
      </c>
      <c r="L12" s="653">
        <v>1</v>
      </c>
      <c r="M12" s="654">
        <v>52.810000000000016</v>
      </c>
    </row>
    <row r="13" spans="1:13" ht="14.4" customHeight="1" x14ac:dyDescent="0.3">
      <c r="A13" s="649" t="s">
        <v>544</v>
      </c>
      <c r="B13" s="650" t="s">
        <v>872</v>
      </c>
      <c r="C13" s="650" t="s">
        <v>820</v>
      </c>
      <c r="D13" s="650" t="s">
        <v>821</v>
      </c>
      <c r="E13" s="650" t="s">
        <v>822</v>
      </c>
      <c r="F13" s="653"/>
      <c r="G13" s="653"/>
      <c r="H13" s="666">
        <v>0</v>
      </c>
      <c r="I13" s="653">
        <v>1</v>
      </c>
      <c r="J13" s="653">
        <v>472.4799999999999</v>
      </c>
      <c r="K13" s="666">
        <v>1</v>
      </c>
      <c r="L13" s="653">
        <v>1</v>
      </c>
      <c r="M13" s="654">
        <v>472.4799999999999</v>
      </c>
    </row>
    <row r="14" spans="1:13" ht="14.4" customHeight="1" x14ac:dyDescent="0.3">
      <c r="A14" s="649" t="s">
        <v>544</v>
      </c>
      <c r="B14" s="650" t="s">
        <v>870</v>
      </c>
      <c r="C14" s="650" t="s">
        <v>774</v>
      </c>
      <c r="D14" s="650" t="s">
        <v>775</v>
      </c>
      <c r="E14" s="650" t="s">
        <v>871</v>
      </c>
      <c r="F14" s="653"/>
      <c r="G14" s="653"/>
      <c r="H14" s="666">
        <v>0</v>
      </c>
      <c r="I14" s="653">
        <v>1</v>
      </c>
      <c r="J14" s="653">
        <v>52.810637979699308</v>
      </c>
      <c r="K14" s="666">
        <v>1</v>
      </c>
      <c r="L14" s="653">
        <v>1</v>
      </c>
      <c r="M14" s="654">
        <v>52.810637979699308</v>
      </c>
    </row>
    <row r="15" spans="1:13" ht="14.4" customHeight="1" thickBot="1" x14ac:dyDescent="0.35">
      <c r="A15" s="655" t="s">
        <v>544</v>
      </c>
      <c r="B15" s="656" t="s">
        <v>873</v>
      </c>
      <c r="C15" s="656" t="s">
        <v>836</v>
      </c>
      <c r="D15" s="656" t="s">
        <v>837</v>
      </c>
      <c r="E15" s="656" t="s">
        <v>827</v>
      </c>
      <c r="F15" s="659"/>
      <c r="G15" s="659"/>
      <c r="H15" s="667">
        <v>0</v>
      </c>
      <c r="I15" s="659">
        <v>700</v>
      </c>
      <c r="J15" s="659">
        <v>1529025.9004826806</v>
      </c>
      <c r="K15" s="667">
        <v>1</v>
      </c>
      <c r="L15" s="659">
        <v>700</v>
      </c>
      <c r="M15" s="660">
        <v>1529025.9004826806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321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333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111</v>
      </c>
      <c r="C3" s="460">
        <f>SUM(C6:C1048576)</f>
        <v>37</v>
      </c>
      <c r="D3" s="460">
        <f>SUM(D6:D1048576)</f>
        <v>0</v>
      </c>
      <c r="E3" s="461">
        <f>SUM(E6:E1048576)</f>
        <v>7</v>
      </c>
      <c r="F3" s="458">
        <f>IF(SUM($B3:$E3)=0,"",B3/SUM($B3:$E3))</f>
        <v>0.71612903225806457</v>
      </c>
      <c r="G3" s="456">
        <f t="shared" ref="G3:I3" si="0">IF(SUM($B3:$E3)=0,"",C3/SUM($B3:$E3))</f>
        <v>0.23870967741935484</v>
      </c>
      <c r="H3" s="456">
        <f t="shared" si="0"/>
        <v>0</v>
      </c>
      <c r="I3" s="457">
        <f t="shared" si="0"/>
        <v>4.5161290322580643E-2</v>
      </c>
      <c r="J3" s="460">
        <f>SUM(J6:J1048576)</f>
        <v>54</v>
      </c>
      <c r="K3" s="460">
        <f>SUM(K6:K1048576)</f>
        <v>9</v>
      </c>
      <c r="L3" s="460">
        <f>SUM(L6:L1048576)</f>
        <v>0</v>
      </c>
      <c r="M3" s="461">
        <f>SUM(M6:M1048576)</f>
        <v>7</v>
      </c>
      <c r="N3" s="458">
        <f>IF(SUM($J3:$M3)=0,"",J3/SUM($J3:$M3))</f>
        <v>0.77142857142857146</v>
      </c>
      <c r="O3" s="456">
        <f t="shared" ref="O3:Q3" si="1">IF(SUM($J3:$M3)=0,"",K3/SUM($J3:$M3))</f>
        <v>0.12857142857142856</v>
      </c>
      <c r="P3" s="456">
        <f t="shared" si="1"/>
        <v>0</v>
      </c>
      <c r="Q3" s="457">
        <f t="shared" si="1"/>
        <v>0.1</v>
      </c>
    </row>
    <row r="4" spans="1:17" ht="14.4" customHeight="1" thickBot="1" x14ac:dyDescent="0.35">
      <c r="A4" s="454"/>
      <c r="B4" s="522" t="s">
        <v>323</v>
      </c>
      <c r="C4" s="523"/>
      <c r="D4" s="523"/>
      <c r="E4" s="524"/>
      <c r="F4" s="519" t="s">
        <v>328</v>
      </c>
      <c r="G4" s="520"/>
      <c r="H4" s="520"/>
      <c r="I4" s="521"/>
      <c r="J4" s="522" t="s">
        <v>329</v>
      </c>
      <c r="K4" s="523"/>
      <c r="L4" s="523"/>
      <c r="M4" s="524"/>
      <c r="N4" s="519" t="s">
        <v>330</v>
      </c>
      <c r="O4" s="520"/>
      <c r="P4" s="520"/>
      <c r="Q4" s="521"/>
    </row>
    <row r="5" spans="1:17" ht="14.4" customHeight="1" thickBot="1" x14ac:dyDescent="0.35">
      <c r="A5" s="682" t="s">
        <v>322</v>
      </c>
      <c r="B5" s="683" t="s">
        <v>324</v>
      </c>
      <c r="C5" s="683" t="s">
        <v>325</v>
      </c>
      <c r="D5" s="683" t="s">
        <v>326</v>
      </c>
      <c r="E5" s="684" t="s">
        <v>327</v>
      </c>
      <c r="F5" s="685" t="s">
        <v>324</v>
      </c>
      <c r="G5" s="686" t="s">
        <v>325</v>
      </c>
      <c r="H5" s="686" t="s">
        <v>326</v>
      </c>
      <c r="I5" s="687" t="s">
        <v>327</v>
      </c>
      <c r="J5" s="683" t="s">
        <v>324</v>
      </c>
      <c r="K5" s="683" t="s">
        <v>325</v>
      </c>
      <c r="L5" s="683" t="s">
        <v>326</v>
      </c>
      <c r="M5" s="684" t="s">
        <v>327</v>
      </c>
      <c r="N5" s="685" t="s">
        <v>324</v>
      </c>
      <c r="O5" s="686" t="s">
        <v>325</v>
      </c>
      <c r="P5" s="686" t="s">
        <v>326</v>
      </c>
      <c r="Q5" s="687" t="s">
        <v>327</v>
      </c>
    </row>
    <row r="6" spans="1:17" ht="14.4" customHeight="1" x14ac:dyDescent="0.3">
      <c r="A6" s="691" t="s">
        <v>875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876</v>
      </c>
      <c r="B7" s="698">
        <v>26</v>
      </c>
      <c r="C7" s="653">
        <v>34</v>
      </c>
      <c r="D7" s="653"/>
      <c r="E7" s="654"/>
      <c r="F7" s="695">
        <v>0.43333333333333335</v>
      </c>
      <c r="G7" s="666">
        <v>0.56666666666666665</v>
      </c>
      <c r="H7" s="666">
        <v>0</v>
      </c>
      <c r="I7" s="701">
        <v>0</v>
      </c>
      <c r="J7" s="698">
        <v>7</v>
      </c>
      <c r="K7" s="653">
        <v>6</v>
      </c>
      <c r="L7" s="653"/>
      <c r="M7" s="654"/>
      <c r="N7" s="695">
        <v>0.53846153846153844</v>
      </c>
      <c r="O7" s="666">
        <v>0.46153846153846156</v>
      </c>
      <c r="P7" s="666">
        <v>0</v>
      </c>
      <c r="Q7" s="689">
        <v>0</v>
      </c>
    </row>
    <row r="8" spans="1:17" ht="14.4" customHeight="1" x14ac:dyDescent="0.3">
      <c r="A8" s="692" t="s">
        <v>877</v>
      </c>
      <c r="B8" s="698">
        <v>24</v>
      </c>
      <c r="C8" s="653">
        <v>1</v>
      </c>
      <c r="D8" s="653"/>
      <c r="E8" s="654"/>
      <c r="F8" s="695">
        <v>0.96</v>
      </c>
      <c r="G8" s="666">
        <v>0.04</v>
      </c>
      <c r="H8" s="666">
        <v>0</v>
      </c>
      <c r="I8" s="701">
        <v>0</v>
      </c>
      <c r="J8" s="698">
        <v>11</v>
      </c>
      <c r="K8" s="653">
        <v>1</v>
      </c>
      <c r="L8" s="653"/>
      <c r="M8" s="654"/>
      <c r="N8" s="695">
        <v>0.91666666666666663</v>
      </c>
      <c r="O8" s="666">
        <v>8.3333333333333329E-2</v>
      </c>
      <c r="P8" s="666">
        <v>0</v>
      </c>
      <c r="Q8" s="689">
        <v>0</v>
      </c>
    </row>
    <row r="9" spans="1:17" ht="14.4" customHeight="1" x14ac:dyDescent="0.3">
      <c r="A9" s="692" t="s">
        <v>878</v>
      </c>
      <c r="B9" s="698">
        <v>11</v>
      </c>
      <c r="C9" s="653"/>
      <c r="D9" s="653"/>
      <c r="E9" s="654"/>
      <c r="F9" s="695">
        <v>1</v>
      </c>
      <c r="G9" s="666">
        <v>0</v>
      </c>
      <c r="H9" s="666">
        <v>0</v>
      </c>
      <c r="I9" s="701">
        <v>0</v>
      </c>
      <c r="J9" s="698">
        <v>4</v>
      </c>
      <c r="K9" s="653"/>
      <c r="L9" s="653"/>
      <c r="M9" s="654"/>
      <c r="N9" s="695">
        <v>1</v>
      </c>
      <c r="O9" s="666">
        <v>0</v>
      </c>
      <c r="P9" s="666">
        <v>0</v>
      </c>
      <c r="Q9" s="689">
        <v>0</v>
      </c>
    </row>
    <row r="10" spans="1:17" ht="14.4" customHeight="1" x14ac:dyDescent="0.3">
      <c r="A10" s="692" t="s">
        <v>879</v>
      </c>
      <c r="B10" s="698">
        <v>50</v>
      </c>
      <c r="C10" s="653">
        <v>2</v>
      </c>
      <c r="D10" s="653"/>
      <c r="E10" s="654"/>
      <c r="F10" s="695">
        <v>0.96153846153846156</v>
      </c>
      <c r="G10" s="666">
        <v>3.8461538461538464E-2</v>
      </c>
      <c r="H10" s="666">
        <v>0</v>
      </c>
      <c r="I10" s="701">
        <v>0</v>
      </c>
      <c r="J10" s="698">
        <v>32</v>
      </c>
      <c r="K10" s="653">
        <v>2</v>
      </c>
      <c r="L10" s="653"/>
      <c r="M10" s="654"/>
      <c r="N10" s="695">
        <v>0.94117647058823528</v>
      </c>
      <c r="O10" s="666">
        <v>5.8823529411764705E-2</v>
      </c>
      <c r="P10" s="666">
        <v>0</v>
      </c>
      <c r="Q10" s="689">
        <v>0</v>
      </c>
    </row>
    <row r="11" spans="1:17" ht="14.4" customHeight="1" thickBot="1" x14ac:dyDescent="0.35">
      <c r="A11" s="693" t="s">
        <v>880</v>
      </c>
      <c r="B11" s="699"/>
      <c r="C11" s="659"/>
      <c r="D11" s="659"/>
      <c r="E11" s="660">
        <v>7</v>
      </c>
      <c r="F11" s="696">
        <v>0</v>
      </c>
      <c r="G11" s="667">
        <v>0</v>
      </c>
      <c r="H11" s="667">
        <v>0</v>
      </c>
      <c r="I11" s="702">
        <v>1</v>
      </c>
      <c r="J11" s="699"/>
      <c r="K11" s="659"/>
      <c r="L11" s="659"/>
      <c r="M11" s="660">
        <v>7</v>
      </c>
      <c r="N11" s="696">
        <v>0</v>
      </c>
      <c r="O11" s="667">
        <v>0</v>
      </c>
      <c r="P11" s="667">
        <v>0</v>
      </c>
      <c r="Q11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333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22</v>
      </c>
      <c r="B5" s="634" t="s">
        <v>527</v>
      </c>
      <c r="C5" s="637">
        <v>177810.38000000006</v>
      </c>
      <c r="D5" s="637">
        <v>1262</v>
      </c>
      <c r="E5" s="637">
        <v>52365.850000000013</v>
      </c>
      <c r="F5" s="703">
        <v>0.29450389791642084</v>
      </c>
      <c r="G5" s="637">
        <v>373</v>
      </c>
      <c r="H5" s="703">
        <v>0.29556259904912835</v>
      </c>
      <c r="I5" s="637">
        <v>125444.53000000006</v>
      </c>
      <c r="J5" s="703">
        <v>0.70549610208357927</v>
      </c>
      <c r="K5" s="637">
        <v>889</v>
      </c>
      <c r="L5" s="703">
        <v>0.7044374009508716</v>
      </c>
      <c r="M5" s="637" t="s">
        <v>74</v>
      </c>
      <c r="N5" s="277"/>
    </row>
    <row r="6" spans="1:14" ht="14.4" customHeight="1" x14ac:dyDescent="0.3">
      <c r="A6" s="633">
        <v>22</v>
      </c>
      <c r="B6" s="634" t="s">
        <v>881</v>
      </c>
      <c r="C6" s="637">
        <v>177810.38000000006</v>
      </c>
      <c r="D6" s="637">
        <v>1261</v>
      </c>
      <c r="E6" s="637">
        <v>52365.850000000013</v>
      </c>
      <c r="F6" s="703">
        <v>0.29450389791642084</v>
      </c>
      <c r="G6" s="637">
        <v>372</v>
      </c>
      <c r="H6" s="703">
        <v>0.2950039651070579</v>
      </c>
      <c r="I6" s="637">
        <v>125444.53000000006</v>
      </c>
      <c r="J6" s="703">
        <v>0.70549610208357927</v>
      </c>
      <c r="K6" s="637">
        <v>889</v>
      </c>
      <c r="L6" s="703">
        <v>0.70499603489294216</v>
      </c>
      <c r="M6" s="637" t="s">
        <v>1</v>
      </c>
      <c r="N6" s="277"/>
    </row>
    <row r="7" spans="1:14" ht="14.4" customHeight="1" x14ac:dyDescent="0.3">
      <c r="A7" s="633">
        <v>22</v>
      </c>
      <c r="B7" s="634" t="s">
        <v>882</v>
      </c>
      <c r="C7" s="637">
        <v>0</v>
      </c>
      <c r="D7" s="637">
        <v>1</v>
      </c>
      <c r="E7" s="637">
        <v>0</v>
      </c>
      <c r="F7" s="703" t="s">
        <v>528</v>
      </c>
      <c r="G7" s="637">
        <v>1</v>
      </c>
      <c r="H7" s="703">
        <v>1</v>
      </c>
      <c r="I7" s="637" t="s">
        <v>528</v>
      </c>
      <c r="J7" s="703" t="s">
        <v>528</v>
      </c>
      <c r="K7" s="637" t="s">
        <v>528</v>
      </c>
      <c r="L7" s="703">
        <v>0</v>
      </c>
      <c r="M7" s="637" t="s">
        <v>1</v>
      </c>
      <c r="N7" s="277"/>
    </row>
    <row r="8" spans="1:14" ht="14.4" customHeight="1" x14ac:dyDescent="0.3">
      <c r="A8" s="633" t="s">
        <v>526</v>
      </c>
      <c r="B8" s="634" t="s">
        <v>3</v>
      </c>
      <c r="C8" s="637">
        <v>177810.38000000006</v>
      </c>
      <c r="D8" s="637">
        <v>1262</v>
      </c>
      <c r="E8" s="637">
        <v>52365.850000000013</v>
      </c>
      <c r="F8" s="703">
        <v>0.29450389791642084</v>
      </c>
      <c r="G8" s="637">
        <v>373</v>
      </c>
      <c r="H8" s="703">
        <v>0.29556259904912835</v>
      </c>
      <c r="I8" s="637">
        <v>125444.53000000006</v>
      </c>
      <c r="J8" s="703">
        <v>0.70549610208357927</v>
      </c>
      <c r="K8" s="637">
        <v>889</v>
      </c>
      <c r="L8" s="703">
        <v>0.7044374009508716</v>
      </c>
      <c r="M8" s="637" t="s">
        <v>532</v>
      </c>
      <c r="N8" s="277"/>
    </row>
    <row r="10" spans="1:14" ht="14.4" customHeight="1" x14ac:dyDescent="0.3">
      <c r="A10" s="633">
        <v>22</v>
      </c>
      <c r="B10" s="634" t="s">
        <v>527</v>
      </c>
      <c r="C10" s="637" t="s">
        <v>528</v>
      </c>
      <c r="D10" s="637" t="s">
        <v>528</v>
      </c>
      <c r="E10" s="637" t="s">
        <v>528</v>
      </c>
      <c r="F10" s="703" t="s">
        <v>528</v>
      </c>
      <c r="G10" s="637" t="s">
        <v>528</v>
      </c>
      <c r="H10" s="703" t="s">
        <v>528</v>
      </c>
      <c r="I10" s="637" t="s">
        <v>528</v>
      </c>
      <c r="J10" s="703" t="s">
        <v>528</v>
      </c>
      <c r="K10" s="637" t="s">
        <v>528</v>
      </c>
      <c r="L10" s="703" t="s">
        <v>528</v>
      </c>
      <c r="M10" s="637" t="s">
        <v>74</v>
      </c>
      <c r="N10" s="277"/>
    </row>
    <row r="11" spans="1:14" ht="14.4" customHeight="1" x14ac:dyDescent="0.3">
      <c r="A11" s="633">
        <v>89301221</v>
      </c>
      <c r="B11" s="634" t="s">
        <v>881</v>
      </c>
      <c r="C11" s="637">
        <v>30272.14000000001</v>
      </c>
      <c r="D11" s="637">
        <v>203</v>
      </c>
      <c r="E11" s="637">
        <v>4859.5400000000009</v>
      </c>
      <c r="F11" s="703">
        <v>0.16052845950104616</v>
      </c>
      <c r="G11" s="637">
        <v>31</v>
      </c>
      <c r="H11" s="703">
        <v>0.15270935960591134</v>
      </c>
      <c r="I11" s="637">
        <v>25412.600000000009</v>
      </c>
      <c r="J11" s="703">
        <v>0.83947154049895389</v>
      </c>
      <c r="K11" s="637">
        <v>172</v>
      </c>
      <c r="L11" s="703">
        <v>0.84729064039408863</v>
      </c>
      <c r="M11" s="637" t="s">
        <v>1</v>
      </c>
      <c r="N11" s="277"/>
    </row>
    <row r="12" spans="1:14" ht="14.4" customHeight="1" x14ac:dyDescent="0.3">
      <c r="A12" s="633" t="s">
        <v>883</v>
      </c>
      <c r="B12" s="634" t="s">
        <v>884</v>
      </c>
      <c r="C12" s="637">
        <v>30272.14000000001</v>
      </c>
      <c r="D12" s="637">
        <v>203</v>
      </c>
      <c r="E12" s="637">
        <v>4859.5400000000009</v>
      </c>
      <c r="F12" s="703">
        <v>0.16052845950104616</v>
      </c>
      <c r="G12" s="637">
        <v>31</v>
      </c>
      <c r="H12" s="703">
        <v>0.15270935960591134</v>
      </c>
      <c r="I12" s="637">
        <v>25412.600000000009</v>
      </c>
      <c r="J12" s="703">
        <v>0.83947154049895389</v>
      </c>
      <c r="K12" s="637">
        <v>172</v>
      </c>
      <c r="L12" s="703">
        <v>0.84729064039408863</v>
      </c>
      <c r="M12" s="637" t="s">
        <v>536</v>
      </c>
      <c r="N12" s="277"/>
    </row>
    <row r="13" spans="1:14" ht="14.4" customHeight="1" x14ac:dyDescent="0.3">
      <c r="A13" s="633" t="s">
        <v>528</v>
      </c>
      <c r="B13" s="634" t="s">
        <v>528</v>
      </c>
      <c r="C13" s="637" t="s">
        <v>528</v>
      </c>
      <c r="D13" s="637" t="s">
        <v>528</v>
      </c>
      <c r="E13" s="637" t="s">
        <v>528</v>
      </c>
      <c r="F13" s="703" t="s">
        <v>528</v>
      </c>
      <c r="G13" s="637" t="s">
        <v>528</v>
      </c>
      <c r="H13" s="703" t="s">
        <v>528</v>
      </c>
      <c r="I13" s="637" t="s">
        <v>528</v>
      </c>
      <c r="J13" s="703" t="s">
        <v>528</v>
      </c>
      <c r="K13" s="637" t="s">
        <v>528</v>
      </c>
      <c r="L13" s="703" t="s">
        <v>528</v>
      </c>
      <c r="M13" s="637" t="s">
        <v>537</v>
      </c>
      <c r="N13" s="277"/>
    </row>
    <row r="14" spans="1:14" ht="14.4" customHeight="1" x14ac:dyDescent="0.3">
      <c r="A14" s="633">
        <v>89301222</v>
      </c>
      <c r="B14" s="634" t="s">
        <v>881</v>
      </c>
      <c r="C14" s="637">
        <v>147538.24000000011</v>
      </c>
      <c r="D14" s="637">
        <v>1058</v>
      </c>
      <c r="E14" s="637">
        <v>47506.310000000019</v>
      </c>
      <c r="F14" s="703">
        <v>0.32199319986465874</v>
      </c>
      <c r="G14" s="637">
        <v>341</v>
      </c>
      <c r="H14" s="703">
        <v>0.32230623818525522</v>
      </c>
      <c r="I14" s="637">
        <v>100031.93000000008</v>
      </c>
      <c r="J14" s="703">
        <v>0.6780068001353412</v>
      </c>
      <c r="K14" s="637">
        <v>717</v>
      </c>
      <c r="L14" s="703">
        <v>0.67769376181474483</v>
      </c>
      <c r="M14" s="637" t="s">
        <v>1</v>
      </c>
      <c r="N14" s="277"/>
    </row>
    <row r="15" spans="1:14" ht="14.4" customHeight="1" x14ac:dyDescent="0.3">
      <c r="A15" s="633">
        <v>89301222</v>
      </c>
      <c r="B15" s="634" t="s">
        <v>882</v>
      </c>
      <c r="C15" s="637">
        <v>0</v>
      </c>
      <c r="D15" s="637">
        <v>1</v>
      </c>
      <c r="E15" s="637">
        <v>0</v>
      </c>
      <c r="F15" s="703" t="s">
        <v>528</v>
      </c>
      <c r="G15" s="637">
        <v>1</v>
      </c>
      <c r="H15" s="703">
        <v>1</v>
      </c>
      <c r="I15" s="637" t="s">
        <v>528</v>
      </c>
      <c r="J15" s="703" t="s">
        <v>528</v>
      </c>
      <c r="K15" s="637" t="s">
        <v>528</v>
      </c>
      <c r="L15" s="703">
        <v>0</v>
      </c>
      <c r="M15" s="637" t="s">
        <v>1</v>
      </c>
      <c r="N15" s="277"/>
    </row>
    <row r="16" spans="1:14" ht="14.4" customHeight="1" x14ac:dyDescent="0.3">
      <c r="A16" s="633" t="s">
        <v>885</v>
      </c>
      <c r="B16" s="634" t="s">
        <v>886</v>
      </c>
      <c r="C16" s="637">
        <v>147538.24000000011</v>
      </c>
      <c r="D16" s="637">
        <v>1059</v>
      </c>
      <c r="E16" s="637">
        <v>47506.310000000019</v>
      </c>
      <c r="F16" s="703">
        <v>0.32199319986465874</v>
      </c>
      <c r="G16" s="637">
        <v>342</v>
      </c>
      <c r="H16" s="703">
        <v>0.32294617563739375</v>
      </c>
      <c r="I16" s="637">
        <v>100031.93000000008</v>
      </c>
      <c r="J16" s="703">
        <v>0.6780068001353412</v>
      </c>
      <c r="K16" s="637">
        <v>717</v>
      </c>
      <c r="L16" s="703">
        <v>0.67705382436260619</v>
      </c>
      <c r="M16" s="637" t="s">
        <v>536</v>
      </c>
      <c r="N16" s="277"/>
    </row>
    <row r="17" spans="1:14" ht="14.4" customHeight="1" x14ac:dyDescent="0.3">
      <c r="A17" s="633" t="s">
        <v>528</v>
      </c>
      <c r="B17" s="634" t="s">
        <v>528</v>
      </c>
      <c r="C17" s="637" t="s">
        <v>528</v>
      </c>
      <c r="D17" s="637" t="s">
        <v>528</v>
      </c>
      <c r="E17" s="637" t="s">
        <v>528</v>
      </c>
      <c r="F17" s="703" t="s">
        <v>528</v>
      </c>
      <c r="G17" s="637" t="s">
        <v>528</v>
      </c>
      <c r="H17" s="703" t="s">
        <v>528</v>
      </c>
      <c r="I17" s="637" t="s">
        <v>528</v>
      </c>
      <c r="J17" s="703" t="s">
        <v>528</v>
      </c>
      <c r="K17" s="637" t="s">
        <v>528</v>
      </c>
      <c r="L17" s="703" t="s">
        <v>528</v>
      </c>
      <c r="M17" s="637" t="s">
        <v>537</v>
      </c>
      <c r="N17" s="277"/>
    </row>
    <row r="18" spans="1:14" ht="14.4" customHeight="1" x14ac:dyDescent="0.3">
      <c r="A18" s="633" t="s">
        <v>526</v>
      </c>
      <c r="B18" s="634" t="s">
        <v>531</v>
      </c>
      <c r="C18" s="637">
        <v>177810.38000000012</v>
      </c>
      <c r="D18" s="637">
        <v>1262</v>
      </c>
      <c r="E18" s="637">
        <v>52365.85000000002</v>
      </c>
      <c r="F18" s="703">
        <v>0.29450389791642079</v>
      </c>
      <c r="G18" s="637">
        <v>373</v>
      </c>
      <c r="H18" s="703">
        <v>0.29556259904912835</v>
      </c>
      <c r="I18" s="637">
        <v>125444.53000000009</v>
      </c>
      <c r="J18" s="703">
        <v>0.70549610208357916</v>
      </c>
      <c r="K18" s="637">
        <v>889</v>
      </c>
      <c r="L18" s="703">
        <v>0.7044374009508716</v>
      </c>
      <c r="M18" s="637" t="s">
        <v>532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333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887</v>
      </c>
      <c r="B5" s="697">
        <v>37638.300000000003</v>
      </c>
      <c r="C5" s="644">
        <v>1</v>
      </c>
      <c r="D5" s="708">
        <v>273</v>
      </c>
      <c r="E5" s="711" t="s">
        <v>887</v>
      </c>
      <c r="F5" s="697">
        <v>7528.4800000000005</v>
      </c>
      <c r="G5" s="665">
        <v>0.20002178631872322</v>
      </c>
      <c r="H5" s="647">
        <v>55</v>
      </c>
      <c r="I5" s="688">
        <v>0.20146520146520147</v>
      </c>
      <c r="J5" s="714">
        <v>30109.820000000003</v>
      </c>
      <c r="K5" s="665">
        <v>0.79997821368127686</v>
      </c>
      <c r="L5" s="647">
        <v>218</v>
      </c>
      <c r="M5" s="688">
        <v>0.79853479853479858</v>
      </c>
    </row>
    <row r="6" spans="1:13" ht="14.4" customHeight="1" x14ac:dyDescent="0.3">
      <c r="A6" s="705" t="s">
        <v>888</v>
      </c>
      <c r="B6" s="698">
        <v>31888.629999999997</v>
      </c>
      <c r="C6" s="650">
        <v>1</v>
      </c>
      <c r="D6" s="709">
        <v>238</v>
      </c>
      <c r="E6" s="712" t="s">
        <v>888</v>
      </c>
      <c r="F6" s="698">
        <v>8770.6600000000017</v>
      </c>
      <c r="G6" s="666">
        <v>0.27504035137288751</v>
      </c>
      <c r="H6" s="653">
        <v>75</v>
      </c>
      <c r="I6" s="689">
        <v>0.31512605042016806</v>
      </c>
      <c r="J6" s="715">
        <v>23117.969999999998</v>
      </c>
      <c r="K6" s="666">
        <v>0.72495964862711249</v>
      </c>
      <c r="L6" s="653">
        <v>163</v>
      </c>
      <c r="M6" s="689">
        <v>0.68487394957983194</v>
      </c>
    </row>
    <row r="7" spans="1:13" ht="14.4" customHeight="1" x14ac:dyDescent="0.3">
      <c r="A7" s="705" t="s">
        <v>889</v>
      </c>
      <c r="B7" s="698">
        <v>0</v>
      </c>
      <c r="C7" s="650"/>
      <c r="D7" s="709">
        <v>1</v>
      </c>
      <c r="E7" s="712" t="s">
        <v>889</v>
      </c>
      <c r="F7" s="698">
        <v>0</v>
      </c>
      <c r="G7" s="666"/>
      <c r="H7" s="653">
        <v>1</v>
      </c>
      <c r="I7" s="689">
        <v>1</v>
      </c>
      <c r="J7" s="715"/>
      <c r="K7" s="666"/>
      <c r="L7" s="653"/>
      <c r="M7" s="689">
        <v>0</v>
      </c>
    </row>
    <row r="8" spans="1:13" ht="14.4" customHeight="1" x14ac:dyDescent="0.3">
      <c r="A8" s="705" t="s">
        <v>890</v>
      </c>
      <c r="B8" s="698">
        <v>48781.96</v>
      </c>
      <c r="C8" s="650">
        <v>1</v>
      </c>
      <c r="D8" s="709">
        <v>338</v>
      </c>
      <c r="E8" s="712" t="s">
        <v>890</v>
      </c>
      <c r="F8" s="698">
        <v>12697.36</v>
      </c>
      <c r="G8" s="666">
        <v>0.26028802450742039</v>
      </c>
      <c r="H8" s="653">
        <v>91</v>
      </c>
      <c r="I8" s="689">
        <v>0.26923076923076922</v>
      </c>
      <c r="J8" s="715">
        <v>36084.6</v>
      </c>
      <c r="K8" s="666">
        <v>0.73971197549257961</v>
      </c>
      <c r="L8" s="653">
        <v>247</v>
      </c>
      <c r="M8" s="689">
        <v>0.73076923076923073</v>
      </c>
    </row>
    <row r="9" spans="1:13" ht="14.4" customHeight="1" x14ac:dyDescent="0.3">
      <c r="A9" s="705" t="s">
        <v>891</v>
      </c>
      <c r="B9" s="698">
        <v>1313.5700000000002</v>
      </c>
      <c r="C9" s="650">
        <v>1</v>
      </c>
      <c r="D9" s="709">
        <v>5</v>
      </c>
      <c r="E9" s="712" t="s">
        <v>891</v>
      </c>
      <c r="F9" s="698">
        <v>1313.5700000000002</v>
      </c>
      <c r="G9" s="666">
        <v>1</v>
      </c>
      <c r="H9" s="653">
        <v>5</v>
      </c>
      <c r="I9" s="689">
        <v>1</v>
      </c>
      <c r="J9" s="715"/>
      <c r="K9" s="666">
        <v>0</v>
      </c>
      <c r="L9" s="653"/>
      <c r="M9" s="689">
        <v>0</v>
      </c>
    </row>
    <row r="10" spans="1:13" ht="14.4" customHeight="1" x14ac:dyDescent="0.3">
      <c r="A10" s="705" t="s">
        <v>892</v>
      </c>
      <c r="B10" s="698">
        <v>1059.54</v>
      </c>
      <c r="C10" s="650">
        <v>1</v>
      </c>
      <c r="D10" s="709">
        <v>15</v>
      </c>
      <c r="E10" s="712" t="s">
        <v>892</v>
      </c>
      <c r="F10" s="698">
        <v>618.54999999999995</v>
      </c>
      <c r="G10" s="666">
        <v>0.58379107914755457</v>
      </c>
      <c r="H10" s="653">
        <v>8</v>
      </c>
      <c r="I10" s="689">
        <v>0.53333333333333333</v>
      </c>
      <c r="J10" s="715">
        <v>440.99</v>
      </c>
      <c r="K10" s="666">
        <v>0.41620892085244543</v>
      </c>
      <c r="L10" s="653">
        <v>7</v>
      </c>
      <c r="M10" s="689">
        <v>0.46666666666666667</v>
      </c>
    </row>
    <row r="11" spans="1:13" ht="14.4" customHeight="1" x14ac:dyDescent="0.3">
      <c r="A11" s="705" t="s">
        <v>893</v>
      </c>
      <c r="B11" s="698">
        <v>23616.15</v>
      </c>
      <c r="C11" s="650">
        <v>1</v>
      </c>
      <c r="D11" s="709">
        <v>195</v>
      </c>
      <c r="E11" s="712" t="s">
        <v>893</v>
      </c>
      <c r="F11" s="698">
        <v>10710.46</v>
      </c>
      <c r="G11" s="666">
        <v>0.45352269527420846</v>
      </c>
      <c r="H11" s="653">
        <v>77</v>
      </c>
      <c r="I11" s="689">
        <v>0.39487179487179486</v>
      </c>
      <c r="J11" s="715">
        <v>12905.690000000004</v>
      </c>
      <c r="K11" s="666">
        <v>0.54647730472579159</v>
      </c>
      <c r="L11" s="653">
        <v>118</v>
      </c>
      <c r="M11" s="689">
        <v>0.60512820512820509</v>
      </c>
    </row>
    <row r="12" spans="1:13" ht="14.4" customHeight="1" x14ac:dyDescent="0.3">
      <c r="A12" s="705" t="s">
        <v>894</v>
      </c>
      <c r="B12" s="698">
        <v>4053.4800000000005</v>
      </c>
      <c r="C12" s="650">
        <v>1</v>
      </c>
      <c r="D12" s="709">
        <v>14</v>
      </c>
      <c r="E12" s="712" t="s">
        <v>894</v>
      </c>
      <c r="F12" s="698">
        <v>2879.05</v>
      </c>
      <c r="G12" s="666">
        <v>0.71026624036630248</v>
      </c>
      <c r="H12" s="653">
        <v>7</v>
      </c>
      <c r="I12" s="689">
        <v>0.5</v>
      </c>
      <c r="J12" s="715">
        <v>1174.43</v>
      </c>
      <c r="K12" s="666">
        <v>0.28973375963369746</v>
      </c>
      <c r="L12" s="653">
        <v>7</v>
      </c>
      <c r="M12" s="689">
        <v>0.5</v>
      </c>
    </row>
    <row r="13" spans="1:13" ht="14.4" customHeight="1" x14ac:dyDescent="0.3">
      <c r="A13" s="705" t="s">
        <v>895</v>
      </c>
      <c r="B13" s="698">
        <v>12033.35</v>
      </c>
      <c r="C13" s="650">
        <v>1</v>
      </c>
      <c r="D13" s="709">
        <v>97</v>
      </c>
      <c r="E13" s="712" t="s">
        <v>895</v>
      </c>
      <c r="F13" s="698">
        <v>2805.360000000001</v>
      </c>
      <c r="G13" s="666">
        <v>0.23313208707467173</v>
      </c>
      <c r="H13" s="653">
        <v>27</v>
      </c>
      <c r="I13" s="689">
        <v>0.27835051546391754</v>
      </c>
      <c r="J13" s="715">
        <v>9227.99</v>
      </c>
      <c r="K13" s="666">
        <v>0.7668679129253283</v>
      </c>
      <c r="L13" s="653">
        <v>70</v>
      </c>
      <c r="M13" s="689">
        <v>0.72164948453608246</v>
      </c>
    </row>
    <row r="14" spans="1:13" ht="14.4" customHeight="1" thickBot="1" x14ac:dyDescent="0.35">
      <c r="A14" s="706" t="s">
        <v>896</v>
      </c>
      <c r="B14" s="699">
        <v>17425.400000000001</v>
      </c>
      <c r="C14" s="656">
        <v>1</v>
      </c>
      <c r="D14" s="710">
        <v>86</v>
      </c>
      <c r="E14" s="713" t="s">
        <v>896</v>
      </c>
      <c r="F14" s="699">
        <v>5042.3600000000006</v>
      </c>
      <c r="G14" s="667">
        <v>0.28936839326500396</v>
      </c>
      <c r="H14" s="659">
        <v>27</v>
      </c>
      <c r="I14" s="690">
        <v>0.31395348837209303</v>
      </c>
      <c r="J14" s="716">
        <v>12383.040000000003</v>
      </c>
      <c r="K14" s="667">
        <v>0.71063160673499615</v>
      </c>
      <c r="L14" s="659">
        <v>59</v>
      </c>
      <c r="M14" s="690">
        <v>0.68604651162790697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1327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333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177810.38000000003</v>
      </c>
      <c r="N3" s="70">
        <f>SUBTOTAL(9,N7:N1048576)</f>
        <v>1772</v>
      </c>
      <c r="O3" s="70">
        <f>SUBTOTAL(9,O7:O1048576)</f>
        <v>1262</v>
      </c>
      <c r="P3" s="70">
        <f>SUBTOTAL(9,P7:P1048576)</f>
        <v>52365.85</v>
      </c>
      <c r="Q3" s="71">
        <f>IF(M3=0,0,P3/M3)</f>
        <v>0.29450389791642079</v>
      </c>
      <c r="R3" s="70">
        <f>SUBTOTAL(9,R7:R1048576)</f>
        <v>530</v>
      </c>
      <c r="S3" s="71">
        <f>IF(N3=0,0,R3/N3)</f>
        <v>0.29909706546275394</v>
      </c>
      <c r="T3" s="70">
        <f>SUBTOTAL(9,T7:T1048576)</f>
        <v>373</v>
      </c>
      <c r="U3" s="72">
        <f>IF(O3=0,0,T3/O3)</f>
        <v>0.29556259904912835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22</v>
      </c>
      <c r="B7" s="723" t="s">
        <v>527</v>
      </c>
      <c r="C7" s="723">
        <v>89301221</v>
      </c>
      <c r="D7" s="724" t="s">
        <v>1325</v>
      </c>
      <c r="E7" s="725" t="s">
        <v>887</v>
      </c>
      <c r="F7" s="723" t="s">
        <v>881</v>
      </c>
      <c r="G7" s="723" t="s">
        <v>897</v>
      </c>
      <c r="H7" s="723" t="s">
        <v>528</v>
      </c>
      <c r="I7" s="723" t="s">
        <v>663</v>
      </c>
      <c r="J7" s="723" t="s">
        <v>664</v>
      </c>
      <c r="K7" s="723" t="s">
        <v>665</v>
      </c>
      <c r="L7" s="726">
        <v>0</v>
      </c>
      <c r="M7" s="726">
        <v>0</v>
      </c>
      <c r="N7" s="723">
        <v>1</v>
      </c>
      <c r="O7" s="727">
        <v>1</v>
      </c>
      <c r="P7" s="726"/>
      <c r="Q7" s="728"/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22</v>
      </c>
      <c r="B8" s="650" t="s">
        <v>527</v>
      </c>
      <c r="C8" s="650">
        <v>89301221</v>
      </c>
      <c r="D8" s="729" t="s">
        <v>1325</v>
      </c>
      <c r="E8" s="730" t="s">
        <v>887</v>
      </c>
      <c r="F8" s="650" t="s">
        <v>881</v>
      </c>
      <c r="G8" s="650" t="s">
        <v>898</v>
      </c>
      <c r="H8" s="650" t="s">
        <v>528</v>
      </c>
      <c r="I8" s="650" t="s">
        <v>899</v>
      </c>
      <c r="J8" s="650" t="s">
        <v>581</v>
      </c>
      <c r="K8" s="650" t="s">
        <v>900</v>
      </c>
      <c r="L8" s="651">
        <v>0</v>
      </c>
      <c r="M8" s="651">
        <v>0</v>
      </c>
      <c r="N8" s="650">
        <v>5</v>
      </c>
      <c r="O8" s="731">
        <v>4</v>
      </c>
      <c r="P8" s="651"/>
      <c r="Q8" s="666"/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22</v>
      </c>
      <c r="B9" s="650" t="s">
        <v>527</v>
      </c>
      <c r="C9" s="650">
        <v>89301221</v>
      </c>
      <c r="D9" s="729" t="s">
        <v>1325</v>
      </c>
      <c r="E9" s="730" t="s">
        <v>887</v>
      </c>
      <c r="F9" s="650" t="s">
        <v>881</v>
      </c>
      <c r="G9" s="650" t="s">
        <v>901</v>
      </c>
      <c r="H9" s="650" t="s">
        <v>528</v>
      </c>
      <c r="I9" s="650" t="s">
        <v>902</v>
      </c>
      <c r="J9" s="650" t="s">
        <v>903</v>
      </c>
      <c r="K9" s="650" t="s">
        <v>904</v>
      </c>
      <c r="L9" s="651">
        <v>0</v>
      </c>
      <c r="M9" s="651">
        <v>0</v>
      </c>
      <c r="N9" s="650">
        <v>1</v>
      </c>
      <c r="O9" s="731">
        <v>0.5</v>
      </c>
      <c r="P9" s="651"/>
      <c r="Q9" s="666"/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22</v>
      </c>
      <c r="B10" s="650" t="s">
        <v>527</v>
      </c>
      <c r="C10" s="650">
        <v>89301221</v>
      </c>
      <c r="D10" s="729" t="s">
        <v>1325</v>
      </c>
      <c r="E10" s="730" t="s">
        <v>887</v>
      </c>
      <c r="F10" s="650" t="s">
        <v>881</v>
      </c>
      <c r="G10" s="650" t="s">
        <v>901</v>
      </c>
      <c r="H10" s="650" t="s">
        <v>528</v>
      </c>
      <c r="I10" s="650" t="s">
        <v>905</v>
      </c>
      <c r="J10" s="650" t="s">
        <v>906</v>
      </c>
      <c r="K10" s="650" t="s">
        <v>907</v>
      </c>
      <c r="L10" s="651">
        <v>0</v>
      </c>
      <c r="M10" s="651">
        <v>0</v>
      </c>
      <c r="N10" s="650">
        <v>5</v>
      </c>
      <c r="O10" s="731">
        <v>5</v>
      </c>
      <c r="P10" s="651"/>
      <c r="Q10" s="666"/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22</v>
      </c>
      <c r="B11" s="650" t="s">
        <v>527</v>
      </c>
      <c r="C11" s="650">
        <v>89301221</v>
      </c>
      <c r="D11" s="729" t="s">
        <v>1325</v>
      </c>
      <c r="E11" s="730" t="s">
        <v>887</v>
      </c>
      <c r="F11" s="650" t="s">
        <v>881</v>
      </c>
      <c r="G11" s="650" t="s">
        <v>901</v>
      </c>
      <c r="H11" s="650" t="s">
        <v>528</v>
      </c>
      <c r="I11" s="650" t="s">
        <v>908</v>
      </c>
      <c r="J11" s="650" t="s">
        <v>909</v>
      </c>
      <c r="K11" s="650" t="s">
        <v>910</v>
      </c>
      <c r="L11" s="651">
        <v>108.46</v>
      </c>
      <c r="M11" s="651">
        <v>108.46</v>
      </c>
      <c r="N11" s="650">
        <v>1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22</v>
      </c>
      <c r="B12" s="650" t="s">
        <v>527</v>
      </c>
      <c r="C12" s="650">
        <v>89301221</v>
      </c>
      <c r="D12" s="729" t="s">
        <v>1325</v>
      </c>
      <c r="E12" s="730" t="s">
        <v>887</v>
      </c>
      <c r="F12" s="650" t="s">
        <v>881</v>
      </c>
      <c r="G12" s="650" t="s">
        <v>901</v>
      </c>
      <c r="H12" s="650" t="s">
        <v>690</v>
      </c>
      <c r="I12" s="650" t="s">
        <v>911</v>
      </c>
      <c r="J12" s="650" t="s">
        <v>909</v>
      </c>
      <c r="K12" s="650" t="s">
        <v>910</v>
      </c>
      <c r="L12" s="651">
        <v>108.46</v>
      </c>
      <c r="M12" s="651">
        <v>1952.2800000000002</v>
      </c>
      <c r="N12" s="650">
        <v>18</v>
      </c>
      <c r="O12" s="731">
        <v>17.5</v>
      </c>
      <c r="P12" s="651">
        <v>325.38</v>
      </c>
      <c r="Q12" s="666">
        <v>0.16666666666666666</v>
      </c>
      <c r="R12" s="650">
        <v>3</v>
      </c>
      <c r="S12" s="666">
        <v>0.16666666666666666</v>
      </c>
      <c r="T12" s="731">
        <v>3</v>
      </c>
      <c r="U12" s="689">
        <v>0.17142857142857143</v>
      </c>
    </row>
    <row r="13" spans="1:21" ht="14.4" customHeight="1" x14ac:dyDescent="0.3">
      <c r="A13" s="649">
        <v>22</v>
      </c>
      <c r="B13" s="650" t="s">
        <v>527</v>
      </c>
      <c r="C13" s="650">
        <v>89301221</v>
      </c>
      <c r="D13" s="729" t="s">
        <v>1325</v>
      </c>
      <c r="E13" s="730" t="s">
        <v>887</v>
      </c>
      <c r="F13" s="650" t="s">
        <v>881</v>
      </c>
      <c r="G13" s="650" t="s">
        <v>901</v>
      </c>
      <c r="H13" s="650" t="s">
        <v>528</v>
      </c>
      <c r="I13" s="650" t="s">
        <v>626</v>
      </c>
      <c r="J13" s="650" t="s">
        <v>912</v>
      </c>
      <c r="K13" s="650" t="s">
        <v>913</v>
      </c>
      <c r="L13" s="651">
        <v>108.46</v>
      </c>
      <c r="M13" s="651">
        <v>216.92</v>
      </c>
      <c r="N13" s="650">
        <v>2</v>
      </c>
      <c r="O13" s="731">
        <v>2</v>
      </c>
      <c r="P13" s="651">
        <v>108.46</v>
      </c>
      <c r="Q13" s="666">
        <v>0.5</v>
      </c>
      <c r="R13" s="650">
        <v>1</v>
      </c>
      <c r="S13" s="666">
        <v>0.5</v>
      </c>
      <c r="T13" s="731">
        <v>1</v>
      </c>
      <c r="U13" s="689">
        <v>0.5</v>
      </c>
    </row>
    <row r="14" spans="1:21" ht="14.4" customHeight="1" x14ac:dyDescent="0.3">
      <c r="A14" s="649">
        <v>22</v>
      </c>
      <c r="B14" s="650" t="s">
        <v>527</v>
      </c>
      <c r="C14" s="650">
        <v>89301221</v>
      </c>
      <c r="D14" s="729" t="s">
        <v>1325</v>
      </c>
      <c r="E14" s="730" t="s">
        <v>887</v>
      </c>
      <c r="F14" s="650" t="s">
        <v>881</v>
      </c>
      <c r="G14" s="650" t="s">
        <v>901</v>
      </c>
      <c r="H14" s="650" t="s">
        <v>690</v>
      </c>
      <c r="I14" s="650" t="s">
        <v>914</v>
      </c>
      <c r="J14" s="650" t="s">
        <v>915</v>
      </c>
      <c r="K14" s="650" t="s">
        <v>916</v>
      </c>
      <c r="L14" s="651">
        <v>130.15</v>
      </c>
      <c r="M14" s="651">
        <v>5336.1500000000005</v>
      </c>
      <c r="N14" s="650">
        <v>41</v>
      </c>
      <c r="O14" s="731">
        <v>31</v>
      </c>
      <c r="P14" s="651">
        <v>650.75</v>
      </c>
      <c r="Q14" s="666">
        <v>0.12195121951219511</v>
      </c>
      <c r="R14" s="650">
        <v>5</v>
      </c>
      <c r="S14" s="666">
        <v>0.12195121951219512</v>
      </c>
      <c r="T14" s="731">
        <v>4.5</v>
      </c>
      <c r="U14" s="689">
        <v>0.14516129032258066</v>
      </c>
    </row>
    <row r="15" spans="1:21" ht="14.4" customHeight="1" x14ac:dyDescent="0.3">
      <c r="A15" s="649">
        <v>22</v>
      </c>
      <c r="B15" s="650" t="s">
        <v>527</v>
      </c>
      <c r="C15" s="650">
        <v>89301221</v>
      </c>
      <c r="D15" s="729" t="s">
        <v>1325</v>
      </c>
      <c r="E15" s="730" t="s">
        <v>887</v>
      </c>
      <c r="F15" s="650" t="s">
        <v>881</v>
      </c>
      <c r="G15" s="650" t="s">
        <v>901</v>
      </c>
      <c r="H15" s="650" t="s">
        <v>528</v>
      </c>
      <c r="I15" s="650" t="s">
        <v>917</v>
      </c>
      <c r="J15" s="650" t="s">
        <v>697</v>
      </c>
      <c r="K15" s="650" t="s">
        <v>918</v>
      </c>
      <c r="L15" s="651">
        <v>0</v>
      </c>
      <c r="M15" s="651">
        <v>0</v>
      </c>
      <c r="N15" s="650">
        <v>1</v>
      </c>
      <c r="O15" s="731">
        <v>0.5</v>
      </c>
      <c r="P15" s="651"/>
      <c r="Q15" s="666"/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22</v>
      </c>
      <c r="B16" s="650" t="s">
        <v>527</v>
      </c>
      <c r="C16" s="650">
        <v>89301221</v>
      </c>
      <c r="D16" s="729" t="s">
        <v>1325</v>
      </c>
      <c r="E16" s="730" t="s">
        <v>887</v>
      </c>
      <c r="F16" s="650" t="s">
        <v>881</v>
      </c>
      <c r="G16" s="650" t="s">
        <v>901</v>
      </c>
      <c r="H16" s="650" t="s">
        <v>690</v>
      </c>
      <c r="I16" s="650" t="s">
        <v>696</v>
      </c>
      <c r="J16" s="650" t="s">
        <v>697</v>
      </c>
      <c r="K16" s="650" t="s">
        <v>863</v>
      </c>
      <c r="L16" s="651">
        <v>86.76</v>
      </c>
      <c r="M16" s="651">
        <v>3990.9600000000037</v>
      </c>
      <c r="N16" s="650">
        <v>46</v>
      </c>
      <c r="O16" s="731">
        <v>27</v>
      </c>
      <c r="P16" s="651">
        <v>260.28000000000003</v>
      </c>
      <c r="Q16" s="666">
        <v>6.5217391304347769E-2</v>
      </c>
      <c r="R16" s="650">
        <v>3</v>
      </c>
      <c r="S16" s="666">
        <v>6.5217391304347824E-2</v>
      </c>
      <c r="T16" s="731">
        <v>2.5</v>
      </c>
      <c r="U16" s="689">
        <v>9.2592592592592587E-2</v>
      </c>
    </row>
    <row r="17" spans="1:21" ht="14.4" customHeight="1" x14ac:dyDescent="0.3">
      <c r="A17" s="649">
        <v>22</v>
      </c>
      <c r="B17" s="650" t="s">
        <v>527</v>
      </c>
      <c r="C17" s="650">
        <v>89301221</v>
      </c>
      <c r="D17" s="729" t="s">
        <v>1325</v>
      </c>
      <c r="E17" s="730" t="s">
        <v>887</v>
      </c>
      <c r="F17" s="650" t="s">
        <v>881</v>
      </c>
      <c r="G17" s="650" t="s">
        <v>901</v>
      </c>
      <c r="H17" s="650" t="s">
        <v>528</v>
      </c>
      <c r="I17" s="650" t="s">
        <v>919</v>
      </c>
      <c r="J17" s="650" t="s">
        <v>920</v>
      </c>
      <c r="K17" s="650" t="s">
        <v>916</v>
      </c>
      <c r="L17" s="651">
        <v>130.15</v>
      </c>
      <c r="M17" s="651">
        <v>390.45000000000005</v>
      </c>
      <c r="N17" s="650">
        <v>3</v>
      </c>
      <c r="O17" s="731">
        <v>2</v>
      </c>
      <c r="P17" s="651">
        <v>260.3</v>
      </c>
      <c r="Q17" s="666">
        <v>0.66666666666666663</v>
      </c>
      <c r="R17" s="650">
        <v>2</v>
      </c>
      <c r="S17" s="666">
        <v>0.66666666666666663</v>
      </c>
      <c r="T17" s="731">
        <v>1.5</v>
      </c>
      <c r="U17" s="689">
        <v>0.75</v>
      </c>
    </row>
    <row r="18" spans="1:21" ht="14.4" customHeight="1" x14ac:dyDescent="0.3">
      <c r="A18" s="649">
        <v>22</v>
      </c>
      <c r="B18" s="650" t="s">
        <v>527</v>
      </c>
      <c r="C18" s="650">
        <v>89301221</v>
      </c>
      <c r="D18" s="729" t="s">
        <v>1325</v>
      </c>
      <c r="E18" s="730" t="s">
        <v>887</v>
      </c>
      <c r="F18" s="650" t="s">
        <v>881</v>
      </c>
      <c r="G18" s="650" t="s">
        <v>901</v>
      </c>
      <c r="H18" s="650" t="s">
        <v>528</v>
      </c>
      <c r="I18" s="650" t="s">
        <v>634</v>
      </c>
      <c r="J18" s="650" t="s">
        <v>921</v>
      </c>
      <c r="K18" s="650" t="s">
        <v>922</v>
      </c>
      <c r="L18" s="651">
        <v>86.76</v>
      </c>
      <c r="M18" s="651">
        <v>347.04</v>
      </c>
      <c r="N18" s="650">
        <v>4</v>
      </c>
      <c r="O18" s="731">
        <v>2.5</v>
      </c>
      <c r="P18" s="651">
        <v>86.76</v>
      </c>
      <c r="Q18" s="666">
        <v>0.25</v>
      </c>
      <c r="R18" s="650">
        <v>1</v>
      </c>
      <c r="S18" s="666">
        <v>0.25</v>
      </c>
      <c r="T18" s="731">
        <v>0.5</v>
      </c>
      <c r="U18" s="689">
        <v>0.2</v>
      </c>
    </row>
    <row r="19" spans="1:21" ht="14.4" customHeight="1" x14ac:dyDescent="0.3">
      <c r="A19" s="649">
        <v>22</v>
      </c>
      <c r="B19" s="650" t="s">
        <v>527</v>
      </c>
      <c r="C19" s="650">
        <v>89301221</v>
      </c>
      <c r="D19" s="729" t="s">
        <v>1325</v>
      </c>
      <c r="E19" s="730" t="s">
        <v>887</v>
      </c>
      <c r="F19" s="650" t="s">
        <v>881</v>
      </c>
      <c r="G19" s="650" t="s">
        <v>901</v>
      </c>
      <c r="H19" s="650" t="s">
        <v>528</v>
      </c>
      <c r="I19" s="650" t="s">
        <v>923</v>
      </c>
      <c r="J19" s="650" t="s">
        <v>697</v>
      </c>
      <c r="K19" s="650" t="s">
        <v>924</v>
      </c>
      <c r="L19" s="651">
        <v>0</v>
      </c>
      <c r="M19" s="651">
        <v>0</v>
      </c>
      <c r="N19" s="650">
        <v>1</v>
      </c>
      <c r="O19" s="731">
        <v>0.5</v>
      </c>
      <c r="P19" s="651"/>
      <c r="Q19" s="666"/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22</v>
      </c>
      <c r="B20" s="650" t="s">
        <v>527</v>
      </c>
      <c r="C20" s="650">
        <v>89301221</v>
      </c>
      <c r="D20" s="729" t="s">
        <v>1325</v>
      </c>
      <c r="E20" s="730" t="s">
        <v>887</v>
      </c>
      <c r="F20" s="650" t="s">
        <v>881</v>
      </c>
      <c r="G20" s="650" t="s">
        <v>901</v>
      </c>
      <c r="H20" s="650" t="s">
        <v>528</v>
      </c>
      <c r="I20" s="650" t="s">
        <v>925</v>
      </c>
      <c r="J20" s="650" t="s">
        <v>915</v>
      </c>
      <c r="K20" s="650" t="s">
        <v>926</v>
      </c>
      <c r="L20" s="651">
        <v>0</v>
      </c>
      <c r="M20" s="651">
        <v>0</v>
      </c>
      <c r="N20" s="650">
        <v>4</v>
      </c>
      <c r="O20" s="731">
        <v>2</v>
      </c>
      <c r="P20" s="651"/>
      <c r="Q20" s="666"/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22</v>
      </c>
      <c r="B21" s="650" t="s">
        <v>527</v>
      </c>
      <c r="C21" s="650">
        <v>89301221</v>
      </c>
      <c r="D21" s="729" t="s">
        <v>1325</v>
      </c>
      <c r="E21" s="730" t="s">
        <v>887</v>
      </c>
      <c r="F21" s="650" t="s">
        <v>881</v>
      </c>
      <c r="G21" s="650" t="s">
        <v>901</v>
      </c>
      <c r="H21" s="650" t="s">
        <v>528</v>
      </c>
      <c r="I21" s="650" t="s">
        <v>927</v>
      </c>
      <c r="J21" s="650" t="s">
        <v>920</v>
      </c>
      <c r="K21" s="650" t="s">
        <v>926</v>
      </c>
      <c r="L21" s="651">
        <v>0</v>
      </c>
      <c r="M21" s="651">
        <v>0</v>
      </c>
      <c r="N21" s="650">
        <v>2</v>
      </c>
      <c r="O21" s="731">
        <v>2</v>
      </c>
      <c r="P21" s="651">
        <v>0</v>
      </c>
      <c r="Q21" s="666"/>
      <c r="R21" s="650">
        <v>1</v>
      </c>
      <c r="S21" s="666">
        <v>0.5</v>
      </c>
      <c r="T21" s="731">
        <v>1</v>
      </c>
      <c r="U21" s="689">
        <v>0.5</v>
      </c>
    </row>
    <row r="22" spans="1:21" ht="14.4" customHeight="1" x14ac:dyDescent="0.3">
      <c r="A22" s="649">
        <v>22</v>
      </c>
      <c r="B22" s="650" t="s">
        <v>527</v>
      </c>
      <c r="C22" s="650">
        <v>89301221</v>
      </c>
      <c r="D22" s="729" t="s">
        <v>1325</v>
      </c>
      <c r="E22" s="730" t="s">
        <v>887</v>
      </c>
      <c r="F22" s="650" t="s">
        <v>881</v>
      </c>
      <c r="G22" s="650" t="s">
        <v>901</v>
      </c>
      <c r="H22" s="650" t="s">
        <v>528</v>
      </c>
      <c r="I22" s="650" t="s">
        <v>928</v>
      </c>
      <c r="J22" s="650" t="s">
        <v>697</v>
      </c>
      <c r="K22" s="650" t="s">
        <v>929</v>
      </c>
      <c r="L22" s="651">
        <v>0</v>
      </c>
      <c r="M22" s="651">
        <v>0</v>
      </c>
      <c r="N22" s="650">
        <v>1</v>
      </c>
      <c r="O22" s="731">
        <v>0.5</v>
      </c>
      <c r="P22" s="651"/>
      <c r="Q22" s="666"/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22</v>
      </c>
      <c r="B23" s="650" t="s">
        <v>527</v>
      </c>
      <c r="C23" s="650">
        <v>89301221</v>
      </c>
      <c r="D23" s="729" t="s">
        <v>1325</v>
      </c>
      <c r="E23" s="730" t="s">
        <v>887</v>
      </c>
      <c r="F23" s="650" t="s">
        <v>881</v>
      </c>
      <c r="G23" s="650" t="s">
        <v>930</v>
      </c>
      <c r="H23" s="650" t="s">
        <v>528</v>
      </c>
      <c r="I23" s="650" t="s">
        <v>931</v>
      </c>
      <c r="J23" s="650" t="s">
        <v>932</v>
      </c>
      <c r="K23" s="650" t="s">
        <v>933</v>
      </c>
      <c r="L23" s="651">
        <v>0</v>
      </c>
      <c r="M23" s="651">
        <v>0</v>
      </c>
      <c r="N23" s="650">
        <v>2</v>
      </c>
      <c r="O23" s="731">
        <v>0.5</v>
      </c>
      <c r="P23" s="651">
        <v>0</v>
      </c>
      <c r="Q23" s="666"/>
      <c r="R23" s="650">
        <v>2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22</v>
      </c>
      <c r="B24" s="650" t="s">
        <v>527</v>
      </c>
      <c r="C24" s="650">
        <v>89301221</v>
      </c>
      <c r="D24" s="729" t="s">
        <v>1325</v>
      </c>
      <c r="E24" s="730" t="s">
        <v>887</v>
      </c>
      <c r="F24" s="650" t="s">
        <v>881</v>
      </c>
      <c r="G24" s="650" t="s">
        <v>930</v>
      </c>
      <c r="H24" s="650" t="s">
        <v>528</v>
      </c>
      <c r="I24" s="650" t="s">
        <v>934</v>
      </c>
      <c r="J24" s="650" t="s">
        <v>935</v>
      </c>
      <c r="K24" s="650" t="s">
        <v>936</v>
      </c>
      <c r="L24" s="651">
        <v>314.89999999999998</v>
      </c>
      <c r="M24" s="651">
        <v>629.79999999999995</v>
      </c>
      <c r="N24" s="650">
        <v>2</v>
      </c>
      <c r="O24" s="731">
        <v>1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22</v>
      </c>
      <c r="B25" s="650" t="s">
        <v>527</v>
      </c>
      <c r="C25" s="650">
        <v>89301221</v>
      </c>
      <c r="D25" s="729" t="s">
        <v>1325</v>
      </c>
      <c r="E25" s="730" t="s">
        <v>887</v>
      </c>
      <c r="F25" s="650" t="s">
        <v>881</v>
      </c>
      <c r="G25" s="650" t="s">
        <v>930</v>
      </c>
      <c r="H25" s="650" t="s">
        <v>528</v>
      </c>
      <c r="I25" s="650" t="s">
        <v>937</v>
      </c>
      <c r="J25" s="650" t="s">
        <v>938</v>
      </c>
      <c r="K25" s="650" t="s">
        <v>939</v>
      </c>
      <c r="L25" s="651">
        <v>0</v>
      </c>
      <c r="M25" s="651">
        <v>0</v>
      </c>
      <c r="N25" s="650">
        <v>1</v>
      </c>
      <c r="O25" s="731">
        <v>0.5</v>
      </c>
      <c r="P25" s="651"/>
      <c r="Q25" s="666"/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22</v>
      </c>
      <c r="B26" s="650" t="s">
        <v>527</v>
      </c>
      <c r="C26" s="650">
        <v>89301221</v>
      </c>
      <c r="D26" s="729" t="s">
        <v>1325</v>
      </c>
      <c r="E26" s="730" t="s">
        <v>887</v>
      </c>
      <c r="F26" s="650" t="s">
        <v>881</v>
      </c>
      <c r="G26" s="650" t="s">
        <v>930</v>
      </c>
      <c r="H26" s="650" t="s">
        <v>528</v>
      </c>
      <c r="I26" s="650" t="s">
        <v>940</v>
      </c>
      <c r="J26" s="650" t="s">
        <v>585</v>
      </c>
      <c r="K26" s="650" t="s">
        <v>941</v>
      </c>
      <c r="L26" s="651">
        <v>314.89999999999998</v>
      </c>
      <c r="M26" s="651">
        <v>629.79999999999995</v>
      </c>
      <c r="N26" s="650">
        <v>2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22</v>
      </c>
      <c r="B27" s="650" t="s">
        <v>527</v>
      </c>
      <c r="C27" s="650">
        <v>89301221</v>
      </c>
      <c r="D27" s="729" t="s">
        <v>1325</v>
      </c>
      <c r="E27" s="730" t="s">
        <v>887</v>
      </c>
      <c r="F27" s="650" t="s">
        <v>881</v>
      </c>
      <c r="G27" s="650" t="s">
        <v>942</v>
      </c>
      <c r="H27" s="650" t="s">
        <v>528</v>
      </c>
      <c r="I27" s="650" t="s">
        <v>648</v>
      </c>
      <c r="J27" s="650" t="s">
        <v>943</v>
      </c>
      <c r="K27" s="650" t="s">
        <v>944</v>
      </c>
      <c r="L27" s="651">
        <v>91.52</v>
      </c>
      <c r="M27" s="651">
        <v>1189.76</v>
      </c>
      <c r="N27" s="650">
        <v>13</v>
      </c>
      <c r="O27" s="731">
        <v>3</v>
      </c>
      <c r="P27" s="651">
        <v>274.56</v>
      </c>
      <c r="Q27" s="666">
        <v>0.23076923076923078</v>
      </c>
      <c r="R27" s="650">
        <v>3</v>
      </c>
      <c r="S27" s="666">
        <v>0.23076923076923078</v>
      </c>
      <c r="T27" s="731">
        <v>0.5</v>
      </c>
      <c r="U27" s="689">
        <v>0.16666666666666666</v>
      </c>
    </row>
    <row r="28" spans="1:21" ht="14.4" customHeight="1" x14ac:dyDescent="0.3">
      <c r="A28" s="649">
        <v>22</v>
      </c>
      <c r="B28" s="650" t="s">
        <v>527</v>
      </c>
      <c r="C28" s="650">
        <v>89301221</v>
      </c>
      <c r="D28" s="729" t="s">
        <v>1325</v>
      </c>
      <c r="E28" s="730" t="s">
        <v>887</v>
      </c>
      <c r="F28" s="650" t="s">
        <v>881</v>
      </c>
      <c r="G28" s="650" t="s">
        <v>945</v>
      </c>
      <c r="H28" s="650" t="s">
        <v>528</v>
      </c>
      <c r="I28" s="650" t="s">
        <v>946</v>
      </c>
      <c r="J28" s="650" t="s">
        <v>947</v>
      </c>
      <c r="K28" s="650" t="s">
        <v>612</v>
      </c>
      <c r="L28" s="651">
        <v>0</v>
      </c>
      <c r="M28" s="651">
        <v>0</v>
      </c>
      <c r="N28" s="650">
        <v>1</v>
      </c>
      <c r="O28" s="731">
        <v>1</v>
      </c>
      <c r="P28" s="651"/>
      <c r="Q28" s="666"/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22</v>
      </c>
      <c r="B29" s="650" t="s">
        <v>527</v>
      </c>
      <c r="C29" s="650">
        <v>89301221</v>
      </c>
      <c r="D29" s="729" t="s">
        <v>1325</v>
      </c>
      <c r="E29" s="730" t="s">
        <v>887</v>
      </c>
      <c r="F29" s="650" t="s">
        <v>881</v>
      </c>
      <c r="G29" s="650" t="s">
        <v>945</v>
      </c>
      <c r="H29" s="650" t="s">
        <v>528</v>
      </c>
      <c r="I29" s="650" t="s">
        <v>948</v>
      </c>
      <c r="J29" s="650" t="s">
        <v>947</v>
      </c>
      <c r="K29" s="650" t="s">
        <v>949</v>
      </c>
      <c r="L29" s="651">
        <v>137.04</v>
      </c>
      <c r="M29" s="651">
        <v>274.08</v>
      </c>
      <c r="N29" s="650">
        <v>2</v>
      </c>
      <c r="O29" s="731">
        <v>1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22</v>
      </c>
      <c r="B30" s="650" t="s">
        <v>527</v>
      </c>
      <c r="C30" s="650">
        <v>89301221</v>
      </c>
      <c r="D30" s="729" t="s">
        <v>1325</v>
      </c>
      <c r="E30" s="730" t="s">
        <v>887</v>
      </c>
      <c r="F30" s="650" t="s">
        <v>881</v>
      </c>
      <c r="G30" s="650" t="s">
        <v>950</v>
      </c>
      <c r="H30" s="650" t="s">
        <v>528</v>
      </c>
      <c r="I30" s="650" t="s">
        <v>659</v>
      </c>
      <c r="J30" s="650" t="s">
        <v>660</v>
      </c>
      <c r="K30" s="650" t="s">
        <v>951</v>
      </c>
      <c r="L30" s="651">
        <v>0</v>
      </c>
      <c r="M30" s="651">
        <v>0</v>
      </c>
      <c r="N30" s="650">
        <v>2</v>
      </c>
      <c r="O30" s="731">
        <v>1</v>
      </c>
      <c r="P30" s="651">
        <v>0</v>
      </c>
      <c r="Q30" s="666"/>
      <c r="R30" s="650">
        <v>2</v>
      </c>
      <c r="S30" s="666">
        <v>1</v>
      </c>
      <c r="T30" s="731">
        <v>1</v>
      </c>
      <c r="U30" s="689">
        <v>1</v>
      </c>
    </row>
    <row r="31" spans="1:21" ht="14.4" customHeight="1" x14ac:dyDescent="0.3">
      <c r="A31" s="649">
        <v>22</v>
      </c>
      <c r="B31" s="650" t="s">
        <v>527</v>
      </c>
      <c r="C31" s="650">
        <v>89301221</v>
      </c>
      <c r="D31" s="729" t="s">
        <v>1325</v>
      </c>
      <c r="E31" s="730" t="s">
        <v>888</v>
      </c>
      <c r="F31" s="650" t="s">
        <v>881</v>
      </c>
      <c r="G31" s="650" t="s">
        <v>952</v>
      </c>
      <c r="H31" s="650" t="s">
        <v>528</v>
      </c>
      <c r="I31" s="650" t="s">
        <v>953</v>
      </c>
      <c r="J31" s="650" t="s">
        <v>954</v>
      </c>
      <c r="K31" s="650"/>
      <c r="L31" s="651">
        <v>0</v>
      </c>
      <c r="M31" s="651">
        <v>0</v>
      </c>
      <c r="N31" s="650">
        <v>1</v>
      </c>
      <c r="O31" s="731">
        <v>1</v>
      </c>
      <c r="P31" s="651"/>
      <c r="Q31" s="666"/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22</v>
      </c>
      <c r="B32" s="650" t="s">
        <v>527</v>
      </c>
      <c r="C32" s="650">
        <v>89301221</v>
      </c>
      <c r="D32" s="729" t="s">
        <v>1325</v>
      </c>
      <c r="E32" s="730" t="s">
        <v>888</v>
      </c>
      <c r="F32" s="650" t="s">
        <v>881</v>
      </c>
      <c r="G32" s="650" t="s">
        <v>901</v>
      </c>
      <c r="H32" s="650" t="s">
        <v>528</v>
      </c>
      <c r="I32" s="650" t="s">
        <v>902</v>
      </c>
      <c r="J32" s="650" t="s">
        <v>903</v>
      </c>
      <c r="K32" s="650" t="s">
        <v>904</v>
      </c>
      <c r="L32" s="651">
        <v>0</v>
      </c>
      <c r="M32" s="651">
        <v>0</v>
      </c>
      <c r="N32" s="650">
        <v>1</v>
      </c>
      <c r="O32" s="731">
        <v>0.5</v>
      </c>
      <c r="P32" s="651"/>
      <c r="Q32" s="666"/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22</v>
      </c>
      <c r="B33" s="650" t="s">
        <v>527</v>
      </c>
      <c r="C33" s="650">
        <v>89301221</v>
      </c>
      <c r="D33" s="729" t="s">
        <v>1325</v>
      </c>
      <c r="E33" s="730" t="s">
        <v>888</v>
      </c>
      <c r="F33" s="650" t="s">
        <v>881</v>
      </c>
      <c r="G33" s="650" t="s">
        <v>901</v>
      </c>
      <c r="H33" s="650" t="s">
        <v>528</v>
      </c>
      <c r="I33" s="650" t="s">
        <v>955</v>
      </c>
      <c r="J33" s="650" t="s">
        <v>956</v>
      </c>
      <c r="K33" s="650" t="s">
        <v>957</v>
      </c>
      <c r="L33" s="651">
        <v>0</v>
      </c>
      <c r="M33" s="651">
        <v>0</v>
      </c>
      <c r="N33" s="650">
        <v>1</v>
      </c>
      <c r="O33" s="731">
        <v>0.5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22</v>
      </c>
      <c r="B34" s="650" t="s">
        <v>527</v>
      </c>
      <c r="C34" s="650">
        <v>89301221</v>
      </c>
      <c r="D34" s="729" t="s">
        <v>1325</v>
      </c>
      <c r="E34" s="730" t="s">
        <v>888</v>
      </c>
      <c r="F34" s="650" t="s">
        <v>881</v>
      </c>
      <c r="G34" s="650" t="s">
        <v>901</v>
      </c>
      <c r="H34" s="650" t="s">
        <v>690</v>
      </c>
      <c r="I34" s="650" t="s">
        <v>911</v>
      </c>
      <c r="J34" s="650" t="s">
        <v>909</v>
      </c>
      <c r="K34" s="650" t="s">
        <v>910</v>
      </c>
      <c r="L34" s="651">
        <v>108.46</v>
      </c>
      <c r="M34" s="651">
        <v>108.46</v>
      </c>
      <c r="N34" s="650">
        <v>1</v>
      </c>
      <c r="O34" s="731">
        <v>1</v>
      </c>
      <c r="P34" s="651"/>
      <c r="Q34" s="666">
        <v>0</v>
      </c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22</v>
      </c>
      <c r="B35" s="650" t="s">
        <v>527</v>
      </c>
      <c r="C35" s="650">
        <v>89301221</v>
      </c>
      <c r="D35" s="729" t="s">
        <v>1325</v>
      </c>
      <c r="E35" s="730" t="s">
        <v>888</v>
      </c>
      <c r="F35" s="650" t="s">
        <v>881</v>
      </c>
      <c r="G35" s="650" t="s">
        <v>901</v>
      </c>
      <c r="H35" s="650" t="s">
        <v>528</v>
      </c>
      <c r="I35" s="650" t="s">
        <v>958</v>
      </c>
      <c r="J35" s="650" t="s">
        <v>959</v>
      </c>
      <c r="K35" s="650" t="s">
        <v>960</v>
      </c>
      <c r="L35" s="651">
        <v>65.069999999999993</v>
      </c>
      <c r="M35" s="651">
        <v>65.069999999999993</v>
      </c>
      <c r="N35" s="650">
        <v>1</v>
      </c>
      <c r="O35" s="731">
        <v>1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22</v>
      </c>
      <c r="B36" s="650" t="s">
        <v>527</v>
      </c>
      <c r="C36" s="650">
        <v>89301221</v>
      </c>
      <c r="D36" s="729" t="s">
        <v>1325</v>
      </c>
      <c r="E36" s="730" t="s">
        <v>888</v>
      </c>
      <c r="F36" s="650" t="s">
        <v>881</v>
      </c>
      <c r="G36" s="650" t="s">
        <v>901</v>
      </c>
      <c r="H36" s="650" t="s">
        <v>690</v>
      </c>
      <c r="I36" s="650" t="s">
        <v>914</v>
      </c>
      <c r="J36" s="650" t="s">
        <v>915</v>
      </c>
      <c r="K36" s="650" t="s">
        <v>916</v>
      </c>
      <c r="L36" s="651">
        <v>130.15</v>
      </c>
      <c r="M36" s="651">
        <v>390.45000000000005</v>
      </c>
      <c r="N36" s="650">
        <v>3</v>
      </c>
      <c r="O36" s="731">
        <v>3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22</v>
      </c>
      <c r="B37" s="650" t="s">
        <v>527</v>
      </c>
      <c r="C37" s="650">
        <v>89301221</v>
      </c>
      <c r="D37" s="729" t="s">
        <v>1325</v>
      </c>
      <c r="E37" s="730" t="s">
        <v>888</v>
      </c>
      <c r="F37" s="650" t="s">
        <v>881</v>
      </c>
      <c r="G37" s="650" t="s">
        <v>901</v>
      </c>
      <c r="H37" s="650" t="s">
        <v>528</v>
      </c>
      <c r="I37" s="650" t="s">
        <v>919</v>
      </c>
      <c r="J37" s="650" t="s">
        <v>920</v>
      </c>
      <c r="K37" s="650" t="s">
        <v>916</v>
      </c>
      <c r="L37" s="651">
        <v>130.15</v>
      </c>
      <c r="M37" s="651">
        <v>390.45000000000005</v>
      </c>
      <c r="N37" s="650">
        <v>3</v>
      </c>
      <c r="O37" s="731">
        <v>2.5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22</v>
      </c>
      <c r="B38" s="650" t="s">
        <v>527</v>
      </c>
      <c r="C38" s="650">
        <v>89301221</v>
      </c>
      <c r="D38" s="729" t="s">
        <v>1325</v>
      </c>
      <c r="E38" s="730" t="s">
        <v>888</v>
      </c>
      <c r="F38" s="650" t="s">
        <v>881</v>
      </c>
      <c r="G38" s="650" t="s">
        <v>901</v>
      </c>
      <c r="H38" s="650" t="s">
        <v>528</v>
      </c>
      <c r="I38" s="650" t="s">
        <v>634</v>
      </c>
      <c r="J38" s="650" t="s">
        <v>921</v>
      </c>
      <c r="K38" s="650" t="s">
        <v>922</v>
      </c>
      <c r="L38" s="651">
        <v>86.76</v>
      </c>
      <c r="M38" s="651">
        <v>260.28000000000003</v>
      </c>
      <c r="N38" s="650">
        <v>3</v>
      </c>
      <c r="O38" s="731">
        <v>1.5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22</v>
      </c>
      <c r="B39" s="650" t="s">
        <v>527</v>
      </c>
      <c r="C39" s="650">
        <v>89301221</v>
      </c>
      <c r="D39" s="729" t="s">
        <v>1325</v>
      </c>
      <c r="E39" s="730" t="s">
        <v>890</v>
      </c>
      <c r="F39" s="650" t="s">
        <v>881</v>
      </c>
      <c r="G39" s="650" t="s">
        <v>961</v>
      </c>
      <c r="H39" s="650" t="s">
        <v>528</v>
      </c>
      <c r="I39" s="650" t="s">
        <v>962</v>
      </c>
      <c r="J39" s="650" t="s">
        <v>963</v>
      </c>
      <c r="K39" s="650" t="s">
        <v>964</v>
      </c>
      <c r="L39" s="651">
        <v>45.75</v>
      </c>
      <c r="M39" s="651">
        <v>45.75</v>
      </c>
      <c r="N39" s="650">
        <v>1</v>
      </c>
      <c r="O39" s="731">
        <v>1</v>
      </c>
      <c r="P39" s="651">
        <v>45.75</v>
      </c>
      <c r="Q39" s="666">
        <v>1</v>
      </c>
      <c r="R39" s="650">
        <v>1</v>
      </c>
      <c r="S39" s="666">
        <v>1</v>
      </c>
      <c r="T39" s="731">
        <v>1</v>
      </c>
      <c r="U39" s="689">
        <v>1</v>
      </c>
    </row>
    <row r="40" spans="1:21" ht="14.4" customHeight="1" x14ac:dyDescent="0.3">
      <c r="A40" s="649">
        <v>22</v>
      </c>
      <c r="B40" s="650" t="s">
        <v>527</v>
      </c>
      <c r="C40" s="650">
        <v>89301221</v>
      </c>
      <c r="D40" s="729" t="s">
        <v>1325</v>
      </c>
      <c r="E40" s="730" t="s">
        <v>890</v>
      </c>
      <c r="F40" s="650" t="s">
        <v>881</v>
      </c>
      <c r="G40" s="650" t="s">
        <v>965</v>
      </c>
      <c r="H40" s="650" t="s">
        <v>528</v>
      </c>
      <c r="I40" s="650" t="s">
        <v>966</v>
      </c>
      <c r="J40" s="650" t="s">
        <v>967</v>
      </c>
      <c r="K40" s="650" t="s">
        <v>968</v>
      </c>
      <c r="L40" s="651">
        <v>201.75</v>
      </c>
      <c r="M40" s="651">
        <v>201.75</v>
      </c>
      <c r="N40" s="650">
        <v>1</v>
      </c>
      <c r="O40" s="731">
        <v>1</v>
      </c>
      <c r="P40" s="651"/>
      <c r="Q40" s="666">
        <v>0</v>
      </c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22</v>
      </c>
      <c r="B41" s="650" t="s">
        <v>527</v>
      </c>
      <c r="C41" s="650">
        <v>89301221</v>
      </c>
      <c r="D41" s="729" t="s">
        <v>1325</v>
      </c>
      <c r="E41" s="730" t="s">
        <v>890</v>
      </c>
      <c r="F41" s="650" t="s">
        <v>881</v>
      </c>
      <c r="G41" s="650" t="s">
        <v>969</v>
      </c>
      <c r="H41" s="650" t="s">
        <v>528</v>
      </c>
      <c r="I41" s="650" t="s">
        <v>970</v>
      </c>
      <c r="J41" s="650" t="s">
        <v>971</v>
      </c>
      <c r="K41" s="650" t="s">
        <v>972</v>
      </c>
      <c r="L41" s="651">
        <v>163.9</v>
      </c>
      <c r="M41" s="651">
        <v>163.9</v>
      </c>
      <c r="N41" s="650">
        <v>1</v>
      </c>
      <c r="O41" s="731">
        <v>1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22</v>
      </c>
      <c r="B42" s="650" t="s">
        <v>527</v>
      </c>
      <c r="C42" s="650">
        <v>89301221</v>
      </c>
      <c r="D42" s="729" t="s">
        <v>1325</v>
      </c>
      <c r="E42" s="730" t="s">
        <v>890</v>
      </c>
      <c r="F42" s="650" t="s">
        <v>881</v>
      </c>
      <c r="G42" s="650" t="s">
        <v>898</v>
      </c>
      <c r="H42" s="650" t="s">
        <v>528</v>
      </c>
      <c r="I42" s="650" t="s">
        <v>899</v>
      </c>
      <c r="J42" s="650" t="s">
        <v>581</v>
      </c>
      <c r="K42" s="650" t="s">
        <v>900</v>
      </c>
      <c r="L42" s="651">
        <v>0</v>
      </c>
      <c r="M42" s="651">
        <v>0</v>
      </c>
      <c r="N42" s="650">
        <v>2</v>
      </c>
      <c r="O42" s="731">
        <v>1.5</v>
      </c>
      <c r="P42" s="651"/>
      <c r="Q42" s="666"/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22</v>
      </c>
      <c r="B43" s="650" t="s">
        <v>527</v>
      </c>
      <c r="C43" s="650">
        <v>89301221</v>
      </c>
      <c r="D43" s="729" t="s">
        <v>1325</v>
      </c>
      <c r="E43" s="730" t="s">
        <v>890</v>
      </c>
      <c r="F43" s="650" t="s">
        <v>881</v>
      </c>
      <c r="G43" s="650" t="s">
        <v>901</v>
      </c>
      <c r="H43" s="650" t="s">
        <v>528</v>
      </c>
      <c r="I43" s="650" t="s">
        <v>973</v>
      </c>
      <c r="J43" s="650" t="s">
        <v>974</v>
      </c>
      <c r="K43" s="650" t="s">
        <v>975</v>
      </c>
      <c r="L43" s="651">
        <v>0</v>
      </c>
      <c r="M43" s="651">
        <v>0</v>
      </c>
      <c r="N43" s="650">
        <v>1</v>
      </c>
      <c r="O43" s="731">
        <v>1</v>
      </c>
      <c r="P43" s="651"/>
      <c r="Q43" s="666"/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22</v>
      </c>
      <c r="B44" s="650" t="s">
        <v>527</v>
      </c>
      <c r="C44" s="650">
        <v>89301221</v>
      </c>
      <c r="D44" s="729" t="s">
        <v>1325</v>
      </c>
      <c r="E44" s="730" t="s">
        <v>890</v>
      </c>
      <c r="F44" s="650" t="s">
        <v>881</v>
      </c>
      <c r="G44" s="650" t="s">
        <v>901</v>
      </c>
      <c r="H44" s="650" t="s">
        <v>690</v>
      </c>
      <c r="I44" s="650" t="s">
        <v>911</v>
      </c>
      <c r="J44" s="650" t="s">
        <v>909</v>
      </c>
      <c r="K44" s="650" t="s">
        <v>910</v>
      </c>
      <c r="L44" s="651">
        <v>108.46</v>
      </c>
      <c r="M44" s="651">
        <v>867.68000000000006</v>
      </c>
      <c r="N44" s="650">
        <v>8</v>
      </c>
      <c r="O44" s="731">
        <v>7.5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22</v>
      </c>
      <c r="B45" s="650" t="s">
        <v>527</v>
      </c>
      <c r="C45" s="650">
        <v>89301221</v>
      </c>
      <c r="D45" s="729" t="s">
        <v>1325</v>
      </c>
      <c r="E45" s="730" t="s">
        <v>890</v>
      </c>
      <c r="F45" s="650" t="s">
        <v>881</v>
      </c>
      <c r="G45" s="650" t="s">
        <v>901</v>
      </c>
      <c r="H45" s="650" t="s">
        <v>690</v>
      </c>
      <c r="I45" s="650" t="s">
        <v>914</v>
      </c>
      <c r="J45" s="650" t="s">
        <v>915</v>
      </c>
      <c r="K45" s="650" t="s">
        <v>916</v>
      </c>
      <c r="L45" s="651">
        <v>130.15</v>
      </c>
      <c r="M45" s="651">
        <v>4815.550000000002</v>
      </c>
      <c r="N45" s="650">
        <v>37</v>
      </c>
      <c r="O45" s="731">
        <v>27</v>
      </c>
      <c r="P45" s="651">
        <v>780.9</v>
      </c>
      <c r="Q45" s="666">
        <v>0.16216216216216209</v>
      </c>
      <c r="R45" s="650">
        <v>6</v>
      </c>
      <c r="S45" s="666">
        <v>0.16216216216216217</v>
      </c>
      <c r="T45" s="731">
        <v>4.5</v>
      </c>
      <c r="U45" s="689">
        <v>0.16666666666666666</v>
      </c>
    </row>
    <row r="46" spans="1:21" ht="14.4" customHeight="1" x14ac:dyDescent="0.3">
      <c r="A46" s="649">
        <v>22</v>
      </c>
      <c r="B46" s="650" t="s">
        <v>527</v>
      </c>
      <c r="C46" s="650">
        <v>89301221</v>
      </c>
      <c r="D46" s="729" t="s">
        <v>1325</v>
      </c>
      <c r="E46" s="730" t="s">
        <v>890</v>
      </c>
      <c r="F46" s="650" t="s">
        <v>881</v>
      </c>
      <c r="G46" s="650" t="s">
        <v>901</v>
      </c>
      <c r="H46" s="650" t="s">
        <v>690</v>
      </c>
      <c r="I46" s="650" t="s">
        <v>696</v>
      </c>
      <c r="J46" s="650" t="s">
        <v>697</v>
      </c>
      <c r="K46" s="650" t="s">
        <v>863</v>
      </c>
      <c r="L46" s="651">
        <v>86.76</v>
      </c>
      <c r="M46" s="651">
        <v>3470.4000000000015</v>
      </c>
      <c r="N46" s="650">
        <v>40</v>
      </c>
      <c r="O46" s="731">
        <v>22</v>
      </c>
      <c r="P46" s="651">
        <v>780.84</v>
      </c>
      <c r="Q46" s="666">
        <v>0.22499999999999992</v>
      </c>
      <c r="R46" s="650">
        <v>9</v>
      </c>
      <c r="S46" s="666">
        <v>0.22500000000000001</v>
      </c>
      <c r="T46" s="731">
        <v>4.5</v>
      </c>
      <c r="U46" s="689">
        <v>0.20454545454545456</v>
      </c>
    </row>
    <row r="47" spans="1:21" ht="14.4" customHeight="1" x14ac:dyDescent="0.3">
      <c r="A47" s="649">
        <v>22</v>
      </c>
      <c r="B47" s="650" t="s">
        <v>527</v>
      </c>
      <c r="C47" s="650">
        <v>89301221</v>
      </c>
      <c r="D47" s="729" t="s">
        <v>1325</v>
      </c>
      <c r="E47" s="730" t="s">
        <v>890</v>
      </c>
      <c r="F47" s="650" t="s">
        <v>881</v>
      </c>
      <c r="G47" s="650" t="s">
        <v>901</v>
      </c>
      <c r="H47" s="650" t="s">
        <v>528</v>
      </c>
      <c r="I47" s="650" t="s">
        <v>919</v>
      </c>
      <c r="J47" s="650" t="s">
        <v>920</v>
      </c>
      <c r="K47" s="650" t="s">
        <v>916</v>
      </c>
      <c r="L47" s="651">
        <v>130.15</v>
      </c>
      <c r="M47" s="651">
        <v>911.05</v>
      </c>
      <c r="N47" s="650">
        <v>7</v>
      </c>
      <c r="O47" s="731">
        <v>6</v>
      </c>
      <c r="P47" s="651">
        <v>130.15</v>
      </c>
      <c r="Q47" s="666">
        <v>0.14285714285714288</v>
      </c>
      <c r="R47" s="650">
        <v>1</v>
      </c>
      <c r="S47" s="666">
        <v>0.14285714285714285</v>
      </c>
      <c r="T47" s="731">
        <v>1</v>
      </c>
      <c r="U47" s="689">
        <v>0.16666666666666666</v>
      </c>
    </row>
    <row r="48" spans="1:21" ht="14.4" customHeight="1" x14ac:dyDescent="0.3">
      <c r="A48" s="649">
        <v>22</v>
      </c>
      <c r="B48" s="650" t="s">
        <v>527</v>
      </c>
      <c r="C48" s="650">
        <v>89301221</v>
      </c>
      <c r="D48" s="729" t="s">
        <v>1325</v>
      </c>
      <c r="E48" s="730" t="s">
        <v>890</v>
      </c>
      <c r="F48" s="650" t="s">
        <v>881</v>
      </c>
      <c r="G48" s="650" t="s">
        <v>901</v>
      </c>
      <c r="H48" s="650" t="s">
        <v>528</v>
      </c>
      <c r="I48" s="650" t="s">
        <v>634</v>
      </c>
      <c r="J48" s="650" t="s">
        <v>921</v>
      </c>
      <c r="K48" s="650" t="s">
        <v>922</v>
      </c>
      <c r="L48" s="651">
        <v>86.76</v>
      </c>
      <c r="M48" s="651">
        <v>347.04</v>
      </c>
      <c r="N48" s="650">
        <v>4</v>
      </c>
      <c r="O48" s="731">
        <v>3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22</v>
      </c>
      <c r="B49" s="650" t="s">
        <v>527</v>
      </c>
      <c r="C49" s="650">
        <v>89301221</v>
      </c>
      <c r="D49" s="729" t="s">
        <v>1325</v>
      </c>
      <c r="E49" s="730" t="s">
        <v>890</v>
      </c>
      <c r="F49" s="650" t="s">
        <v>881</v>
      </c>
      <c r="G49" s="650" t="s">
        <v>930</v>
      </c>
      <c r="H49" s="650" t="s">
        <v>528</v>
      </c>
      <c r="I49" s="650" t="s">
        <v>976</v>
      </c>
      <c r="J49" s="650" t="s">
        <v>935</v>
      </c>
      <c r="K49" s="650" t="s">
        <v>586</v>
      </c>
      <c r="L49" s="651">
        <v>97.97</v>
      </c>
      <c r="M49" s="651">
        <v>391.88</v>
      </c>
      <c r="N49" s="650">
        <v>4</v>
      </c>
      <c r="O49" s="731">
        <v>1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22</v>
      </c>
      <c r="B50" s="650" t="s">
        <v>527</v>
      </c>
      <c r="C50" s="650">
        <v>89301221</v>
      </c>
      <c r="D50" s="729" t="s">
        <v>1325</v>
      </c>
      <c r="E50" s="730" t="s">
        <v>890</v>
      </c>
      <c r="F50" s="650" t="s">
        <v>881</v>
      </c>
      <c r="G50" s="650" t="s">
        <v>942</v>
      </c>
      <c r="H50" s="650" t="s">
        <v>528</v>
      </c>
      <c r="I50" s="650" t="s">
        <v>648</v>
      </c>
      <c r="J50" s="650" t="s">
        <v>943</v>
      </c>
      <c r="K50" s="650" t="s">
        <v>944</v>
      </c>
      <c r="L50" s="651">
        <v>91.52</v>
      </c>
      <c r="M50" s="651">
        <v>549.12</v>
      </c>
      <c r="N50" s="650">
        <v>6</v>
      </c>
      <c r="O50" s="731">
        <v>1</v>
      </c>
      <c r="P50" s="651"/>
      <c r="Q50" s="666">
        <v>0</v>
      </c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22</v>
      </c>
      <c r="B51" s="650" t="s">
        <v>527</v>
      </c>
      <c r="C51" s="650">
        <v>89301221</v>
      </c>
      <c r="D51" s="729" t="s">
        <v>1325</v>
      </c>
      <c r="E51" s="730" t="s">
        <v>890</v>
      </c>
      <c r="F51" s="650" t="s">
        <v>881</v>
      </c>
      <c r="G51" s="650" t="s">
        <v>945</v>
      </c>
      <c r="H51" s="650" t="s">
        <v>528</v>
      </c>
      <c r="I51" s="650" t="s">
        <v>946</v>
      </c>
      <c r="J51" s="650" t="s">
        <v>947</v>
      </c>
      <c r="K51" s="650" t="s">
        <v>612</v>
      </c>
      <c r="L51" s="651">
        <v>0</v>
      </c>
      <c r="M51" s="651">
        <v>0</v>
      </c>
      <c r="N51" s="650">
        <v>1</v>
      </c>
      <c r="O51" s="731">
        <v>0.5</v>
      </c>
      <c r="P51" s="651"/>
      <c r="Q51" s="666"/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22</v>
      </c>
      <c r="B52" s="650" t="s">
        <v>527</v>
      </c>
      <c r="C52" s="650">
        <v>89301221</v>
      </c>
      <c r="D52" s="729" t="s">
        <v>1325</v>
      </c>
      <c r="E52" s="730" t="s">
        <v>890</v>
      </c>
      <c r="F52" s="650" t="s">
        <v>881</v>
      </c>
      <c r="G52" s="650" t="s">
        <v>977</v>
      </c>
      <c r="H52" s="650" t="s">
        <v>528</v>
      </c>
      <c r="I52" s="650" t="s">
        <v>978</v>
      </c>
      <c r="J52" s="650" t="s">
        <v>979</v>
      </c>
      <c r="K52" s="650" t="s">
        <v>980</v>
      </c>
      <c r="L52" s="651">
        <v>161.16999999999999</v>
      </c>
      <c r="M52" s="651">
        <v>161.16999999999999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22</v>
      </c>
      <c r="B53" s="650" t="s">
        <v>527</v>
      </c>
      <c r="C53" s="650">
        <v>89301221</v>
      </c>
      <c r="D53" s="729" t="s">
        <v>1325</v>
      </c>
      <c r="E53" s="730" t="s">
        <v>893</v>
      </c>
      <c r="F53" s="650" t="s">
        <v>881</v>
      </c>
      <c r="G53" s="650" t="s">
        <v>981</v>
      </c>
      <c r="H53" s="650" t="s">
        <v>528</v>
      </c>
      <c r="I53" s="650" t="s">
        <v>982</v>
      </c>
      <c r="J53" s="650" t="s">
        <v>983</v>
      </c>
      <c r="K53" s="650" t="s">
        <v>984</v>
      </c>
      <c r="L53" s="651">
        <v>0</v>
      </c>
      <c r="M53" s="651">
        <v>0</v>
      </c>
      <c r="N53" s="650">
        <v>2</v>
      </c>
      <c r="O53" s="731">
        <v>0.5</v>
      </c>
      <c r="P53" s="651">
        <v>0</v>
      </c>
      <c r="Q53" s="666"/>
      <c r="R53" s="650">
        <v>2</v>
      </c>
      <c r="S53" s="666">
        <v>1</v>
      </c>
      <c r="T53" s="731">
        <v>0.5</v>
      </c>
      <c r="U53" s="689">
        <v>1</v>
      </c>
    </row>
    <row r="54" spans="1:21" ht="14.4" customHeight="1" x14ac:dyDescent="0.3">
      <c r="A54" s="649">
        <v>22</v>
      </c>
      <c r="B54" s="650" t="s">
        <v>527</v>
      </c>
      <c r="C54" s="650">
        <v>89301221</v>
      </c>
      <c r="D54" s="729" t="s">
        <v>1325</v>
      </c>
      <c r="E54" s="730" t="s">
        <v>893</v>
      </c>
      <c r="F54" s="650" t="s">
        <v>881</v>
      </c>
      <c r="G54" s="650" t="s">
        <v>898</v>
      </c>
      <c r="H54" s="650" t="s">
        <v>528</v>
      </c>
      <c r="I54" s="650" t="s">
        <v>899</v>
      </c>
      <c r="J54" s="650" t="s">
        <v>581</v>
      </c>
      <c r="K54" s="650" t="s">
        <v>900</v>
      </c>
      <c r="L54" s="651">
        <v>0</v>
      </c>
      <c r="M54" s="651">
        <v>0</v>
      </c>
      <c r="N54" s="650">
        <v>1</v>
      </c>
      <c r="O54" s="731">
        <v>1</v>
      </c>
      <c r="P54" s="651">
        <v>0</v>
      </c>
      <c r="Q54" s="666"/>
      <c r="R54" s="650">
        <v>1</v>
      </c>
      <c r="S54" s="666">
        <v>1</v>
      </c>
      <c r="T54" s="731">
        <v>1</v>
      </c>
      <c r="U54" s="689">
        <v>1</v>
      </c>
    </row>
    <row r="55" spans="1:21" ht="14.4" customHeight="1" x14ac:dyDescent="0.3">
      <c r="A55" s="649">
        <v>22</v>
      </c>
      <c r="B55" s="650" t="s">
        <v>527</v>
      </c>
      <c r="C55" s="650">
        <v>89301221</v>
      </c>
      <c r="D55" s="729" t="s">
        <v>1325</v>
      </c>
      <c r="E55" s="730" t="s">
        <v>893</v>
      </c>
      <c r="F55" s="650" t="s">
        <v>881</v>
      </c>
      <c r="G55" s="650" t="s">
        <v>901</v>
      </c>
      <c r="H55" s="650" t="s">
        <v>528</v>
      </c>
      <c r="I55" s="650" t="s">
        <v>905</v>
      </c>
      <c r="J55" s="650" t="s">
        <v>906</v>
      </c>
      <c r="K55" s="650" t="s">
        <v>907</v>
      </c>
      <c r="L55" s="651">
        <v>0</v>
      </c>
      <c r="M55" s="651">
        <v>0</v>
      </c>
      <c r="N55" s="650">
        <v>1</v>
      </c>
      <c r="O55" s="731">
        <v>1</v>
      </c>
      <c r="P55" s="651"/>
      <c r="Q55" s="666"/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22</v>
      </c>
      <c r="B56" s="650" t="s">
        <v>527</v>
      </c>
      <c r="C56" s="650">
        <v>89301221</v>
      </c>
      <c r="D56" s="729" t="s">
        <v>1325</v>
      </c>
      <c r="E56" s="730" t="s">
        <v>893</v>
      </c>
      <c r="F56" s="650" t="s">
        <v>881</v>
      </c>
      <c r="G56" s="650" t="s">
        <v>901</v>
      </c>
      <c r="H56" s="650" t="s">
        <v>690</v>
      </c>
      <c r="I56" s="650" t="s">
        <v>914</v>
      </c>
      <c r="J56" s="650" t="s">
        <v>915</v>
      </c>
      <c r="K56" s="650" t="s">
        <v>916</v>
      </c>
      <c r="L56" s="651">
        <v>130.15</v>
      </c>
      <c r="M56" s="651">
        <v>650.75</v>
      </c>
      <c r="N56" s="650">
        <v>5</v>
      </c>
      <c r="O56" s="731">
        <v>4</v>
      </c>
      <c r="P56" s="651"/>
      <c r="Q56" s="666">
        <v>0</v>
      </c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22</v>
      </c>
      <c r="B57" s="650" t="s">
        <v>527</v>
      </c>
      <c r="C57" s="650">
        <v>89301221</v>
      </c>
      <c r="D57" s="729" t="s">
        <v>1325</v>
      </c>
      <c r="E57" s="730" t="s">
        <v>893</v>
      </c>
      <c r="F57" s="650" t="s">
        <v>881</v>
      </c>
      <c r="G57" s="650" t="s">
        <v>901</v>
      </c>
      <c r="H57" s="650" t="s">
        <v>690</v>
      </c>
      <c r="I57" s="650" t="s">
        <v>696</v>
      </c>
      <c r="J57" s="650" t="s">
        <v>697</v>
      </c>
      <c r="K57" s="650" t="s">
        <v>863</v>
      </c>
      <c r="L57" s="651">
        <v>86.76</v>
      </c>
      <c r="M57" s="651">
        <v>260.28000000000003</v>
      </c>
      <c r="N57" s="650">
        <v>3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22</v>
      </c>
      <c r="B58" s="650" t="s">
        <v>527</v>
      </c>
      <c r="C58" s="650">
        <v>89301221</v>
      </c>
      <c r="D58" s="729" t="s">
        <v>1325</v>
      </c>
      <c r="E58" s="730" t="s">
        <v>893</v>
      </c>
      <c r="F58" s="650" t="s">
        <v>881</v>
      </c>
      <c r="G58" s="650" t="s">
        <v>901</v>
      </c>
      <c r="H58" s="650" t="s">
        <v>528</v>
      </c>
      <c r="I58" s="650" t="s">
        <v>919</v>
      </c>
      <c r="J58" s="650" t="s">
        <v>920</v>
      </c>
      <c r="K58" s="650" t="s">
        <v>916</v>
      </c>
      <c r="L58" s="651">
        <v>130.15</v>
      </c>
      <c r="M58" s="651">
        <v>260.3</v>
      </c>
      <c r="N58" s="650">
        <v>2</v>
      </c>
      <c r="O58" s="731">
        <v>1</v>
      </c>
      <c r="P58" s="651">
        <v>260.3</v>
      </c>
      <c r="Q58" s="666">
        <v>1</v>
      </c>
      <c r="R58" s="650">
        <v>2</v>
      </c>
      <c r="S58" s="666">
        <v>1</v>
      </c>
      <c r="T58" s="731">
        <v>1</v>
      </c>
      <c r="U58" s="689">
        <v>1</v>
      </c>
    </row>
    <row r="59" spans="1:21" ht="14.4" customHeight="1" x14ac:dyDescent="0.3">
      <c r="A59" s="649">
        <v>22</v>
      </c>
      <c r="B59" s="650" t="s">
        <v>527</v>
      </c>
      <c r="C59" s="650">
        <v>89301221</v>
      </c>
      <c r="D59" s="729" t="s">
        <v>1325</v>
      </c>
      <c r="E59" s="730" t="s">
        <v>893</v>
      </c>
      <c r="F59" s="650" t="s">
        <v>881</v>
      </c>
      <c r="G59" s="650" t="s">
        <v>942</v>
      </c>
      <c r="H59" s="650" t="s">
        <v>528</v>
      </c>
      <c r="I59" s="650" t="s">
        <v>648</v>
      </c>
      <c r="J59" s="650" t="s">
        <v>943</v>
      </c>
      <c r="K59" s="650" t="s">
        <v>944</v>
      </c>
      <c r="L59" s="651">
        <v>91.52</v>
      </c>
      <c r="M59" s="651">
        <v>274.56</v>
      </c>
      <c r="N59" s="650">
        <v>3</v>
      </c>
      <c r="O59" s="731">
        <v>0.5</v>
      </c>
      <c r="P59" s="651">
        <v>274.56</v>
      </c>
      <c r="Q59" s="666">
        <v>1</v>
      </c>
      <c r="R59" s="650">
        <v>3</v>
      </c>
      <c r="S59" s="666">
        <v>1</v>
      </c>
      <c r="T59" s="731">
        <v>0.5</v>
      </c>
      <c r="U59" s="689">
        <v>1</v>
      </c>
    </row>
    <row r="60" spans="1:21" ht="14.4" customHeight="1" x14ac:dyDescent="0.3">
      <c r="A60" s="649">
        <v>22</v>
      </c>
      <c r="B60" s="650" t="s">
        <v>527</v>
      </c>
      <c r="C60" s="650">
        <v>89301221</v>
      </c>
      <c r="D60" s="729" t="s">
        <v>1325</v>
      </c>
      <c r="E60" s="730" t="s">
        <v>893</v>
      </c>
      <c r="F60" s="650" t="s">
        <v>881</v>
      </c>
      <c r="G60" s="650" t="s">
        <v>945</v>
      </c>
      <c r="H60" s="650" t="s">
        <v>528</v>
      </c>
      <c r="I60" s="650" t="s">
        <v>948</v>
      </c>
      <c r="J60" s="650" t="s">
        <v>947</v>
      </c>
      <c r="K60" s="650" t="s">
        <v>949</v>
      </c>
      <c r="L60" s="651">
        <v>137.04</v>
      </c>
      <c r="M60" s="651">
        <v>137.04</v>
      </c>
      <c r="N60" s="650">
        <v>1</v>
      </c>
      <c r="O60" s="731">
        <v>0.5</v>
      </c>
      <c r="P60" s="651">
        <v>137.04</v>
      </c>
      <c r="Q60" s="666">
        <v>1</v>
      </c>
      <c r="R60" s="650">
        <v>1</v>
      </c>
      <c r="S60" s="666">
        <v>1</v>
      </c>
      <c r="T60" s="731">
        <v>0.5</v>
      </c>
      <c r="U60" s="689">
        <v>1</v>
      </c>
    </row>
    <row r="61" spans="1:21" ht="14.4" customHeight="1" x14ac:dyDescent="0.3">
      <c r="A61" s="649">
        <v>22</v>
      </c>
      <c r="B61" s="650" t="s">
        <v>527</v>
      </c>
      <c r="C61" s="650">
        <v>89301221</v>
      </c>
      <c r="D61" s="729" t="s">
        <v>1325</v>
      </c>
      <c r="E61" s="730" t="s">
        <v>893</v>
      </c>
      <c r="F61" s="650" t="s">
        <v>881</v>
      </c>
      <c r="G61" s="650" t="s">
        <v>977</v>
      </c>
      <c r="H61" s="650" t="s">
        <v>528</v>
      </c>
      <c r="I61" s="650" t="s">
        <v>978</v>
      </c>
      <c r="J61" s="650" t="s">
        <v>979</v>
      </c>
      <c r="K61" s="650" t="s">
        <v>980</v>
      </c>
      <c r="L61" s="651">
        <v>161.16999999999999</v>
      </c>
      <c r="M61" s="651">
        <v>483.51</v>
      </c>
      <c r="N61" s="650">
        <v>3</v>
      </c>
      <c r="O61" s="731">
        <v>0.5</v>
      </c>
      <c r="P61" s="651">
        <v>483.51</v>
      </c>
      <c r="Q61" s="666">
        <v>1</v>
      </c>
      <c r="R61" s="650">
        <v>3</v>
      </c>
      <c r="S61" s="666">
        <v>1</v>
      </c>
      <c r="T61" s="731">
        <v>0.5</v>
      </c>
      <c r="U61" s="689">
        <v>1</v>
      </c>
    </row>
    <row r="62" spans="1:21" ht="14.4" customHeight="1" x14ac:dyDescent="0.3">
      <c r="A62" s="649">
        <v>22</v>
      </c>
      <c r="B62" s="650" t="s">
        <v>527</v>
      </c>
      <c r="C62" s="650">
        <v>89301222</v>
      </c>
      <c r="D62" s="729" t="s">
        <v>1326</v>
      </c>
      <c r="E62" s="730" t="s">
        <v>887</v>
      </c>
      <c r="F62" s="650" t="s">
        <v>881</v>
      </c>
      <c r="G62" s="650" t="s">
        <v>985</v>
      </c>
      <c r="H62" s="650" t="s">
        <v>528</v>
      </c>
      <c r="I62" s="650" t="s">
        <v>986</v>
      </c>
      <c r="J62" s="650" t="s">
        <v>987</v>
      </c>
      <c r="K62" s="650" t="s">
        <v>624</v>
      </c>
      <c r="L62" s="651">
        <v>44.89</v>
      </c>
      <c r="M62" s="651">
        <v>89.78</v>
      </c>
      <c r="N62" s="650">
        <v>2</v>
      </c>
      <c r="O62" s="731">
        <v>0.5</v>
      </c>
      <c r="P62" s="651">
        <v>89.78</v>
      </c>
      <c r="Q62" s="666">
        <v>1</v>
      </c>
      <c r="R62" s="650">
        <v>2</v>
      </c>
      <c r="S62" s="666">
        <v>1</v>
      </c>
      <c r="T62" s="731">
        <v>0.5</v>
      </c>
      <c r="U62" s="689">
        <v>1</v>
      </c>
    </row>
    <row r="63" spans="1:21" ht="14.4" customHeight="1" x14ac:dyDescent="0.3">
      <c r="A63" s="649">
        <v>22</v>
      </c>
      <c r="B63" s="650" t="s">
        <v>527</v>
      </c>
      <c r="C63" s="650">
        <v>89301222</v>
      </c>
      <c r="D63" s="729" t="s">
        <v>1326</v>
      </c>
      <c r="E63" s="730" t="s">
        <v>887</v>
      </c>
      <c r="F63" s="650" t="s">
        <v>881</v>
      </c>
      <c r="G63" s="650" t="s">
        <v>988</v>
      </c>
      <c r="H63" s="650" t="s">
        <v>528</v>
      </c>
      <c r="I63" s="650" t="s">
        <v>989</v>
      </c>
      <c r="J63" s="650" t="s">
        <v>990</v>
      </c>
      <c r="K63" s="650" t="s">
        <v>991</v>
      </c>
      <c r="L63" s="651">
        <v>99.04</v>
      </c>
      <c r="M63" s="651">
        <v>99.04</v>
      </c>
      <c r="N63" s="650">
        <v>1</v>
      </c>
      <c r="O63" s="731">
        <v>0.5</v>
      </c>
      <c r="P63" s="651">
        <v>99.04</v>
      </c>
      <c r="Q63" s="666">
        <v>1</v>
      </c>
      <c r="R63" s="650">
        <v>1</v>
      </c>
      <c r="S63" s="666">
        <v>1</v>
      </c>
      <c r="T63" s="731">
        <v>0.5</v>
      </c>
      <c r="U63" s="689">
        <v>1</v>
      </c>
    </row>
    <row r="64" spans="1:21" ht="14.4" customHeight="1" x14ac:dyDescent="0.3">
      <c r="A64" s="649">
        <v>22</v>
      </c>
      <c r="B64" s="650" t="s">
        <v>527</v>
      </c>
      <c r="C64" s="650">
        <v>89301222</v>
      </c>
      <c r="D64" s="729" t="s">
        <v>1326</v>
      </c>
      <c r="E64" s="730" t="s">
        <v>887</v>
      </c>
      <c r="F64" s="650" t="s">
        <v>881</v>
      </c>
      <c r="G64" s="650" t="s">
        <v>992</v>
      </c>
      <c r="H64" s="650" t="s">
        <v>690</v>
      </c>
      <c r="I64" s="650" t="s">
        <v>993</v>
      </c>
      <c r="J64" s="650" t="s">
        <v>994</v>
      </c>
      <c r="K64" s="650" t="s">
        <v>995</v>
      </c>
      <c r="L64" s="651">
        <v>10.73</v>
      </c>
      <c r="M64" s="651">
        <v>21.46</v>
      </c>
      <c r="N64" s="650">
        <v>2</v>
      </c>
      <c r="O64" s="731">
        <v>1.5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22</v>
      </c>
      <c r="B65" s="650" t="s">
        <v>527</v>
      </c>
      <c r="C65" s="650">
        <v>89301222</v>
      </c>
      <c r="D65" s="729" t="s">
        <v>1326</v>
      </c>
      <c r="E65" s="730" t="s">
        <v>887</v>
      </c>
      <c r="F65" s="650" t="s">
        <v>881</v>
      </c>
      <c r="G65" s="650" t="s">
        <v>992</v>
      </c>
      <c r="H65" s="650" t="s">
        <v>528</v>
      </c>
      <c r="I65" s="650" t="s">
        <v>996</v>
      </c>
      <c r="J65" s="650" t="s">
        <v>994</v>
      </c>
      <c r="K65" s="650" t="s">
        <v>997</v>
      </c>
      <c r="L65" s="651">
        <v>0</v>
      </c>
      <c r="M65" s="651">
        <v>0</v>
      </c>
      <c r="N65" s="650">
        <v>1</v>
      </c>
      <c r="O65" s="731">
        <v>0.5</v>
      </c>
      <c r="P65" s="651"/>
      <c r="Q65" s="666"/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22</v>
      </c>
      <c r="B66" s="650" t="s">
        <v>527</v>
      </c>
      <c r="C66" s="650">
        <v>89301222</v>
      </c>
      <c r="D66" s="729" t="s">
        <v>1326</v>
      </c>
      <c r="E66" s="730" t="s">
        <v>887</v>
      </c>
      <c r="F66" s="650" t="s">
        <v>881</v>
      </c>
      <c r="G66" s="650" t="s">
        <v>998</v>
      </c>
      <c r="H66" s="650" t="s">
        <v>528</v>
      </c>
      <c r="I66" s="650" t="s">
        <v>999</v>
      </c>
      <c r="J66" s="650" t="s">
        <v>1000</v>
      </c>
      <c r="K66" s="650" t="s">
        <v>1001</v>
      </c>
      <c r="L66" s="651">
        <v>0</v>
      </c>
      <c r="M66" s="651">
        <v>0</v>
      </c>
      <c r="N66" s="650">
        <v>1</v>
      </c>
      <c r="O66" s="731">
        <v>1</v>
      </c>
      <c r="P66" s="651"/>
      <c r="Q66" s="666"/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22</v>
      </c>
      <c r="B67" s="650" t="s">
        <v>527</v>
      </c>
      <c r="C67" s="650">
        <v>89301222</v>
      </c>
      <c r="D67" s="729" t="s">
        <v>1326</v>
      </c>
      <c r="E67" s="730" t="s">
        <v>887</v>
      </c>
      <c r="F67" s="650" t="s">
        <v>881</v>
      </c>
      <c r="G67" s="650" t="s">
        <v>1002</v>
      </c>
      <c r="H67" s="650" t="s">
        <v>528</v>
      </c>
      <c r="I67" s="650" t="s">
        <v>1003</v>
      </c>
      <c r="J67" s="650" t="s">
        <v>1004</v>
      </c>
      <c r="K67" s="650" t="s">
        <v>1005</v>
      </c>
      <c r="L67" s="651">
        <v>0</v>
      </c>
      <c r="M67" s="651">
        <v>0</v>
      </c>
      <c r="N67" s="650">
        <v>1</v>
      </c>
      <c r="O67" s="731">
        <v>1</v>
      </c>
      <c r="P67" s="651">
        <v>0</v>
      </c>
      <c r="Q67" s="666"/>
      <c r="R67" s="650">
        <v>1</v>
      </c>
      <c r="S67" s="666">
        <v>1</v>
      </c>
      <c r="T67" s="731">
        <v>1</v>
      </c>
      <c r="U67" s="689">
        <v>1</v>
      </c>
    </row>
    <row r="68" spans="1:21" ht="14.4" customHeight="1" x14ac:dyDescent="0.3">
      <c r="A68" s="649">
        <v>22</v>
      </c>
      <c r="B68" s="650" t="s">
        <v>527</v>
      </c>
      <c r="C68" s="650">
        <v>89301222</v>
      </c>
      <c r="D68" s="729" t="s">
        <v>1326</v>
      </c>
      <c r="E68" s="730" t="s">
        <v>887</v>
      </c>
      <c r="F68" s="650" t="s">
        <v>881</v>
      </c>
      <c r="G68" s="650" t="s">
        <v>1006</v>
      </c>
      <c r="H68" s="650" t="s">
        <v>528</v>
      </c>
      <c r="I68" s="650" t="s">
        <v>1007</v>
      </c>
      <c r="J68" s="650" t="s">
        <v>1008</v>
      </c>
      <c r="K68" s="650" t="s">
        <v>1009</v>
      </c>
      <c r="L68" s="651">
        <v>222.25</v>
      </c>
      <c r="M68" s="651">
        <v>222.25</v>
      </c>
      <c r="N68" s="650">
        <v>1</v>
      </c>
      <c r="O68" s="731">
        <v>1</v>
      </c>
      <c r="P68" s="651"/>
      <c r="Q68" s="666">
        <v>0</v>
      </c>
      <c r="R68" s="650"/>
      <c r="S68" s="666">
        <v>0</v>
      </c>
      <c r="T68" s="731"/>
      <c r="U68" s="689">
        <v>0</v>
      </c>
    </row>
    <row r="69" spans="1:21" ht="14.4" customHeight="1" x14ac:dyDescent="0.3">
      <c r="A69" s="649">
        <v>22</v>
      </c>
      <c r="B69" s="650" t="s">
        <v>527</v>
      </c>
      <c r="C69" s="650">
        <v>89301222</v>
      </c>
      <c r="D69" s="729" t="s">
        <v>1326</v>
      </c>
      <c r="E69" s="730" t="s">
        <v>887</v>
      </c>
      <c r="F69" s="650" t="s">
        <v>881</v>
      </c>
      <c r="G69" s="650" t="s">
        <v>1010</v>
      </c>
      <c r="H69" s="650" t="s">
        <v>690</v>
      </c>
      <c r="I69" s="650" t="s">
        <v>1011</v>
      </c>
      <c r="J69" s="650" t="s">
        <v>1012</v>
      </c>
      <c r="K69" s="650" t="s">
        <v>1013</v>
      </c>
      <c r="L69" s="651">
        <v>162.13</v>
      </c>
      <c r="M69" s="651">
        <v>162.13</v>
      </c>
      <c r="N69" s="650">
        <v>1</v>
      </c>
      <c r="O69" s="731">
        <v>1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22</v>
      </c>
      <c r="B70" s="650" t="s">
        <v>527</v>
      </c>
      <c r="C70" s="650">
        <v>89301222</v>
      </c>
      <c r="D70" s="729" t="s">
        <v>1326</v>
      </c>
      <c r="E70" s="730" t="s">
        <v>887</v>
      </c>
      <c r="F70" s="650" t="s">
        <v>881</v>
      </c>
      <c r="G70" s="650" t="s">
        <v>1010</v>
      </c>
      <c r="H70" s="650" t="s">
        <v>528</v>
      </c>
      <c r="I70" s="650" t="s">
        <v>1014</v>
      </c>
      <c r="J70" s="650" t="s">
        <v>1012</v>
      </c>
      <c r="K70" s="650" t="s">
        <v>1015</v>
      </c>
      <c r="L70" s="651">
        <v>0</v>
      </c>
      <c r="M70" s="651">
        <v>0</v>
      </c>
      <c r="N70" s="650">
        <v>1</v>
      </c>
      <c r="O70" s="731">
        <v>0.5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22</v>
      </c>
      <c r="B71" s="650" t="s">
        <v>527</v>
      </c>
      <c r="C71" s="650">
        <v>89301222</v>
      </c>
      <c r="D71" s="729" t="s">
        <v>1326</v>
      </c>
      <c r="E71" s="730" t="s">
        <v>887</v>
      </c>
      <c r="F71" s="650" t="s">
        <v>881</v>
      </c>
      <c r="G71" s="650" t="s">
        <v>1016</v>
      </c>
      <c r="H71" s="650" t="s">
        <v>528</v>
      </c>
      <c r="I71" s="650" t="s">
        <v>1017</v>
      </c>
      <c r="J71" s="650" t="s">
        <v>1018</v>
      </c>
      <c r="K71" s="650" t="s">
        <v>1019</v>
      </c>
      <c r="L71" s="651">
        <v>229.57</v>
      </c>
      <c r="M71" s="651">
        <v>459.14</v>
      </c>
      <c r="N71" s="650">
        <v>2</v>
      </c>
      <c r="O71" s="731">
        <v>2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22</v>
      </c>
      <c r="B72" s="650" t="s">
        <v>527</v>
      </c>
      <c r="C72" s="650">
        <v>89301222</v>
      </c>
      <c r="D72" s="729" t="s">
        <v>1326</v>
      </c>
      <c r="E72" s="730" t="s">
        <v>887</v>
      </c>
      <c r="F72" s="650" t="s">
        <v>881</v>
      </c>
      <c r="G72" s="650" t="s">
        <v>1016</v>
      </c>
      <c r="H72" s="650" t="s">
        <v>528</v>
      </c>
      <c r="I72" s="650" t="s">
        <v>1020</v>
      </c>
      <c r="J72" s="650" t="s">
        <v>1018</v>
      </c>
      <c r="K72" s="650" t="s">
        <v>1021</v>
      </c>
      <c r="L72" s="651">
        <v>356.47</v>
      </c>
      <c r="M72" s="651">
        <v>356.47</v>
      </c>
      <c r="N72" s="650">
        <v>1</v>
      </c>
      <c r="O72" s="731">
        <v>1</v>
      </c>
      <c r="P72" s="651"/>
      <c r="Q72" s="666">
        <v>0</v>
      </c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22</v>
      </c>
      <c r="B73" s="650" t="s">
        <v>527</v>
      </c>
      <c r="C73" s="650">
        <v>89301222</v>
      </c>
      <c r="D73" s="729" t="s">
        <v>1326</v>
      </c>
      <c r="E73" s="730" t="s">
        <v>887</v>
      </c>
      <c r="F73" s="650" t="s">
        <v>881</v>
      </c>
      <c r="G73" s="650" t="s">
        <v>1022</v>
      </c>
      <c r="H73" s="650" t="s">
        <v>528</v>
      </c>
      <c r="I73" s="650" t="s">
        <v>1023</v>
      </c>
      <c r="J73" s="650" t="s">
        <v>1024</v>
      </c>
      <c r="K73" s="650" t="s">
        <v>1025</v>
      </c>
      <c r="L73" s="651">
        <v>114.39</v>
      </c>
      <c r="M73" s="651">
        <v>114.39</v>
      </c>
      <c r="N73" s="650">
        <v>1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22</v>
      </c>
      <c r="B74" s="650" t="s">
        <v>527</v>
      </c>
      <c r="C74" s="650">
        <v>89301222</v>
      </c>
      <c r="D74" s="729" t="s">
        <v>1326</v>
      </c>
      <c r="E74" s="730" t="s">
        <v>887</v>
      </c>
      <c r="F74" s="650" t="s">
        <v>881</v>
      </c>
      <c r="G74" s="650" t="s">
        <v>1026</v>
      </c>
      <c r="H74" s="650" t="s">
        <v>528</v>
      </c>
      <c r="I74" s="650" t="s">
        <v>1027</v>
      </c>
      <c r="J74" s="650" t="s">
        <v>1028</v>
      </c>
      <c r="K74" s="650" t="s">
        <v>1029</v>
      </c>
      <c r="L74" s="651">
        <v>39.39</v>
      </c>
      <c r="M74" s="651">
        <v>78.78</v>
      </c>
      <c r="N74" s="650">
        <v>2</v>
      </c>
      <c r="O74" s="731">
        <v>1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22</v>
      </c>
      <c r="B75" s="650" t="s">
        <v>527</v>
      </c>
      <c r="C75" s="650">
        <v>89301222</v>
      </c>
      <c r="D75" s="729" t="s">
        <v>1326</v>
      </c>
      <c r="E75" s="730" t="s">
        <v>887</v>
      </c>
      <c r="F75" s="650" t="s">
        <v>881</v>
      </c>
      <c r="G75" s="650" t="s">
        <v>1030</v>
      </c>
      <c r="H75" s="650" t="s">
        <v>528</v>
      </c>
      <c r="I75" s="650" t="s">
        <v>1031</v>
      </c>
      <c r="J75" s="650" t="s">
        <v>1032</v>
      </c>
      <c r="K75" s="650" t="s">
        <v>1033</v>
      </c>
      <c r="L75" s="651">
        <v>23.72</v>
      </c>
      <c r="M75" s="651">
        <v>23.72</v>
      </c>
      <c r="N75" s="650">
        <v>1</v>
      </c>
      <c r="O75" s="731">
        <v>1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22</v>
      </c>
      <c r="B76" s="650" t="s">
        <v>527</v>
      </c>
      <c r="C76" s="650">
        <v>89301222</v>
      </c>
      <c r="D76" s="729" t="s">
        <v>1326</v>
      </c>
      <c r="E76" s="730" t="s">
        <v>887</v>
      </c>
      <c r="F76" s="650" t="s">
        <v>881</v>
      </c>
      <c r="G76" s="650" t="s">
        <v>1034</v>
      </c>
      <c r="H76" s="650" t="s">
        <v>528</v>
      </c>
      <c r="I76" s="650" t="s">
        <v>1035</v>
      </c>
      <c r="J76" s="650" t="s">
        <v>1036</v>
      </c>
      <c r="K76" s="650" t="s">
        <v>1037</v>
      </c>
      <c r="L76" s="651">
        <v>40.46</v>
      </c>
      <c r="M76" s="651">
        <v>40.46</v>
      </c>
      <c r="N76" s="650">
        <v>1</v>
      </c>
      <c r="O76" s="731">
        <v>1</v>
      </c>
      <c r="P76" s="651">
        <v>40.46</v>
      </c>
      <c r="Q76" s="666">
        <v>1</v>
      </c>
      <c r="R76" s="650">
        <v>1</v>
      </c>
      <c r="S76" s="666">
        <v>1</v>
      </c>
      <c r="T76" s="731">
        <v>1</v>
      </c>
      <c r="U76" s="689">
        <v>1</v>
      </c>
    </row>
    <row r="77" spans="1:21" ht="14.4" customHeight="1" x14ac:dyDescent="0.3">
      <c r="A77" s="649">
        <v>22</v>
      </c>
      <c r="B77" s="650" t="s">
        <v>527</v>
      </c>
      <c r="C77" s="650">
        <v>89301222</v>
      </c>
      <c r="D77" s="729" t="s">
        <v>1326</v>
      </c>
      <c r="E77" s="730" t="s">
        <v>887</v>
      </c>
      <c r="F77" s="650" t="s">
        <v>881</v>
      </c>
      <c r="G77" s="650" t="s">
        <v>1038</v>
      </c>
      <c r="H77" s="650" t="s">
        <v>528</v>
      </c>
      <c r="I77" s="650" t="s">
        <v>1039</v>
      </c>
      <c r="J77" s="650" t="s">
        <v>1040</v>
      </c>
      <c r="K77" s="650" t="s">
        <v>1041</v>
      </c>
      <c r="L77" s="651">
        <v>96.8</v>
      </c>
      <c r="M77" s="651">
        <v>96.8</v>
      </c>
      <c r="N77" s="650">
        <v>1</v>
      </c>
      <c r="O77" s="731">
        <v>0.5</v>
      </c>
      <c r="P77" s="651">
        <v>96.8</v>
      </c>
      <c r="Q77" s="666">
        <v>1</v>
      </c>
      <c r="R77" s="650">
        <v>1</v>
      </c>
      <c r="S77" s="666">
        <v>1</v>
      </c>
      <c r="T77" s="731">
        <v>0.5</v>
      </c>
      <c r="U77" s="689">
        <v>1</v>
      </c>
    </row>
    <row r="78" spans="1:21" ht="14.4" customHeight="1" x14ac:dyDescent="0.3">
      <c r="A78" s="649">
        <v>22</v>
      </c>
      <c r="B78" s="650" t="s">
        <v>527</v>
      </c>
      <c r="C78" s="650">
        <v>89301222</v>
      </c>
      <c r="D78" s="729" t="s">
        <v>1326</v>
      </c>
      <c r="E78" s="730" t="s">
        <v>887</v>
      </c>
      <c r="F78" s="650" t="s">
        <v>881</v>
      </c>
      <c r="G78" s="650" t="s">
        <v>952</v>
      </c>
      <c r="H78" s="650" t="s">
        <v>528</v>
      </c>
      <c r="I78" s="650" t="s">
        <v>953</v>
      </c>
      <c r="J78" s="650" t="s">
        <v>954</v>
      </c>
      <c r="K78" s="650"/>
      <c r="L78" s="651">
        <v>0</v>
      </c>
      <c r="M78" s="651">
        <v>0</v>
      </c>
      <c r="N78" s="650">
        <v>3</v>
      </c>
      <c r="O78" s="731">
        <v>2</v>
      </c>
      <c r="P78" s="651">
        <v>0</v>
      </c>
      <c r="Q78" s="666"/>
      <c r="R78" s="650">
        <v>3</v>
      </c>
      <c r="S78" s="666">
        <v>1</v>
      </c>
      <c r="T78" s="731">
        <v>2</v>
      </c>
      <c r="U78" s="689">
        <v>1</v>
      </c>
    </row>
    <row r="79" spans="1:21" ht="14.4" customHeight="1" x14ac:dyDescent="0.3">
      <c r="A79" s="649">
        <v>22</v>
      </c>
      <c r="B79" s="650" t="s">
        <v>527</v>
      </c>
      <c r="C79" s="650">
        <v>89301222</v>
      </c>
      <c r="D79" s="729" t="s">
        <v>1326</v>
      </c>
      <c r="E79" s="730" t="s">
        <v>887</v>
      </c>
      <c r="F79" s="650" t="s">
        <v>881</v>
      </c>
      <c r="G79" s="650" t="s">
        <v>1042</v>
      </c>
      <c r="H79" s="650" t="s">
        <v>528</v>
      </c>
      <c r="I79" s="650" t="s">
        <v>707</v>
      </c>
      <c r="J79" s="650" t="s">
        <v>708</v>
      </c>
      <c r="K79" s="650" t="s">
        <v>1043</v>
      </c>
      <c r="L79" s="651">
        <v>50.27</v>
      </c>
      <c r="M79" s="651">
        <v>100.54</v>
      </c>
      <c r="N79" s="650">
        <v>2</v>
      </c>
      <c r="O79" s="731">
        <v>1</v>
      </c>
      <c r="P79" s="651"/>
      <c r="Q79" s="666">
        <v>0</v>
      </c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22</v>
      </c>
      <c r="B80" s="650" t="s">
        <v>527</v>
      </c>
      <c r="C80" s="650">
        <v>89301222</v>
      </c>
      <c r="D80" s="729" t="s">
        <v>1326</v>
      </c>
      <c r="E80" s="730" t="s">
        <v>887</v>
      </c>
      <c r="F80" s="650" t="s">
        <v>881</v>
      </c>
      <c r="G80" s="650" t="s">
        <v>1044</v>
      </c>
      <c r="H80" s="650" t="s">
        <v>528</v>
      </c>
      <c r="I80" s="650" t="s">
        <v>1045</v>
      </c>
      <c r="J80" s="650" t="s">
        <v>1046</v>
      </c>
      <c r="K80" s="650" t="s">
        <v>1047</v>
      </c>
      <c r="L80" s="651">
        <v>418.67</v>
      </c>
      <c r="M80" s="651">
        <v>837.34</v>
      </c>
      <c r="N80" s="650">
        <v>2</v>
      </c>
      <c r="O80" s="731">
        <v>1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22</v>
      </c>
      <c r="B81" s="650" t="s">
        <v>527</v>
      </c>
      <c r="C81" s="650">
        <v>89301222</v>
      </c>
      <c r="D81" s="729" t="s">
        <v>1326</v>
      </c>
      <c r="E81" s="730" t="s">
        <v>887</v>
      </c>
      <c r="F81" s="650" t="s">
        <v>881</v>
      </c>
      <c r="G81" s="650" t="s">
        <v>1048</v>
      </c>
      <c r="H81" s="650" t="s">
        <v>528</v>
      </c>
      <c r="I81" s="650" t="s">
        <v>1049</v>
      </c>
      <c r="J81" s="650" t="s">
        <v>1050</v>
      </c>
      <c r="K81" s="650" t="s">
        <v>1051</v>
      </c>
      <c r="L81" s="651">
        <v>0</v>
      </c>
      <c r="M81" s="651">
        <v>0</v>
      </c>
      <c r="N81" s="650">
        <v>1</v>
      </c>
      <c r="O81" s="731">
        <v>0.5</v>
      </c>
      <c r="P81" s="651">
        <v>0</v>
      </c>
      <c r="Q81" s="666"/>
      <c r="R81" s="650">
        <v>1</v>
      </c>
      <c r="S81" s="666">
        <v>1</v>
      </c>
      <c r="T81" s="731">
        <v>0.5</v>
      </c>
      <c r="U81" s="689">
        <v>1</v>
      </c>
    </row>
    <row r="82" spans="1:21" ht="14.4" customHeight="1" x14ac:dyDescent="0.3">
      <c r="A82" s="649">
        <v>22</v>
      </c>
      <c r="B82" s="650" t="s">
        <v>527</v>
      </c>
      <c r="C82" s="650">
        <v>89301222</v>
      </c>
      <c r="D82" s="729" t="s">
        <v>1326</v>
      </c>
      <c r="E82" s="730" t="s">
        <v>887</v>
      </c>
      <c r="F82" s="650" t="s">
        <v>881</v>
      </c>
      <c r="G82" s="650" t="s">
        <v>1052</v>
      </c>
      <c r="H82" s="650" t="s">
        <v>528</v>
      </c>
      <c r="I82" s="650" t="s">
        <v>1053</v>
      </c>
      <c r="J82" s="650" t="s">
        <v>1054</v>
      </c>
      <c r="K82" s="650" t="s">
        <v>1055</v>
      </c>
      <c r="L82" s="651">
        <v>0</v>
      </c>
      <c r="M82" s="651">
        <v>0</v>
      </c>
      <c r="N82" s="650">
        <v>1</v>
      </c>
      <c r="O82" s="731">
        <v>1</v>
      </c>
      <c r="P82" s="651">
        <v>0</v>
      </c>
      <c r="Q82" s="666"/>
      <c r="R82" s="650">
        <v>1</v>
      </c>
      <c r="S82" s="666">
        <v>1</v>
      </c>
      <c r="T82" s="731">
        <v>1</v>
      </c>
      <c r="U82" s="689">
        <v>1</v>
      </c>
    </row>
    <row r="83" spans="1:21" ht="14.4" customHeight="1" x14ac:dyDescent="0.3">
      <c r="A83" s="649">
        <v>22</v>
      </c>
      <c r="B83" s="650" t="s">
        <v>527</v>
      </c>
      <c r="C83" s="650">
        <v>89301222</v>
      </c>
      <c r="D83" s="729" t="s">
        <v>1326</v>
      </c>
      <c r="E83" s="730" t="s">
        <v>887</v>
      </c>
      <c r="F83" s="650" t="s">
        <v>881</v>
      </c>
      <c r="G83" s="650" t="s">
        <v>901</v>
      </c>
      <c r="H83" s="650" t="s">
        <v>528</v>
      </c>
      <c r="I83" s="650" t="s">
        <v>905</v>
      </c>
      <c r="J83" s="650" t="s">
        <v>906</v>
      </c>
      <c r="K83" s="650" t="s">
        <v>907</v>
      </c>
      <c r="L83" s="651">
        <v>0</v>
      </c>
      <c r="M83" s="651">
        <v>0</v>
      </c>
      <c r="N83" s="650">
        <v>2</v>
      </c>
      <c r="O83" s="731">
        <v>2</v>
      </c>
      <c r="P83" s="651"/>
      <c r="Q83" s="666"/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22</v>
      </c>
      <c r="B84" s="650" t="s">
        <v>527</v>
      </c>
      <c r="C84" s="650">
        <v>89301222</v>
      </c>
      <c r="D84" s="729" t="s">
        <v>1326</v>
      </c>
      <c r="E84" s="730" t="s">
        <v>887</v>
      </c>
      <c r="F84" s="650" t="s">
        <v>881</v>
      </c>
      <c r="G84" s="650" t="s">
        <v>901</v>
      </c>
      <c r="H84" s="650" t="s">
        <v>528</v>
      </c>
      <c r="I84" s="650" t="s">
        <v>1056</v>
      </c>
      <c r="J84" s="650" t="s">
        <v>906</v>
      </c>
      <c r="K84" s="650" t="s">
        <v>1057</v>
      </c>
      <c r="L84" s="651">
        <v>118.87</v>
      </c>
      <c r="M84" s="651">
        <v>118.87</v>
      </c>
      <c r="N84" s="650">
        <v>1</v>
      </c>
      <c r="O84" s="731">
        <v>1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22</v>
      </c>
      <c r="B85" s="650" t="s">
        <v>527</v>
      </c>
      <c r="C85" s="650">
        <v>89301222</v>
      </c>
      <c r="D85" s="729" t="s">
        <v>1326</v>
      </c>
      <c r="E85" s="730" t="s">
        <v>887</v>
      </c>
      <c r="F85" s="650" t="s">
        <v>881</v>
      </c>
      <c r="G85" s="650" t="s">
        <v>901</v>
      </c>
      <c r="H85" s="650" t="s">
        <v>528</v>
      </c>
      <c r="I85" s="650" t="s">
        <v>1058</v>
      </c>
      <c r="J85" s="650" t="s">
        <v>1059</v>
      </c>
      <c r="K85" s="650" t="s">
        <v>1060</v>
      </c>
      <c r="L85" s="651">
        <v>86.76</v>
      </c>
      <c r="M85" s="651">
        <v>780.84000000000015</v>
      </c>
      <c r="N85" s="650">
        <v>9</v>
      </c>
      <c r="O85" s="731">
        <v>7</v>
      </c>
      <c r="P85" s="651">
        <v>260.28000000000003</v>
      </c>
      <c r="Q85" s="666">
        <v>0.33333333333333331</v>
      </c>
      <c r="R85" s="650">
        <v>3</v>
      </c>
      <c r="S85" s="666">
        <v>0.33333333333333331</v>
      </c>
      <c r="T85" s="731">
        <v>2</v>
      </c>
      <c r="U85" s="689">
        <v>0.2857142857142857</v>
      </c>
    </row>
    <row r="86" spans="1:21" ht="14.4" customHeight="1" x14ac:dyDescent="0.3">
      <c r="A86" s="649">
        <v>22</v>
      </c>
      <c r="B86" s="650" t="s">
        <v>527</v>
      </c>
      <c r="C86" s="650">
        <v>89301222</v>
      </c>
      <c r="D86" s="729" t="s">
        <v>1326</v>
      </c>
      <c r="E86" s="730" t="s">
        <v>887</v>
      </c>
      <c r="F86" s="650" t="s">
        <v>881</v>
      </c>
      <c r="G86" s="650" t="s">
        <v>901</v>
      </c>
      <c r="H86" s="650" t="s">
        <v>528</v>
      </c>
      <c r="I86" s="650" t="s">
        <v>1061</v>
      </c>
      <c r="J86" s="650" t="s">
        <v>697</v>
      </c>
      <c r="K86" s="650" t="s">
        <v>1062</v>
      </c>
      <c r="L86" s="651">
        <v>86.76</v>
      </c>
      <c r="M86" s="651">
        <v>86.76</v>
      </c>
      <c r="N86" s="650">
        <v>1</v>
      </c>
      <c r="O86" s="731">
        <v>0.5</v>
      </c>
      <c r="P86" s="651"/>
      <c r="Q86" s="666">
        <v>0</v>
      </c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22</v>
      </c>
      <c r="B87" s="650" t="s">
        <v>527</v>
      </c>
      <c r="C87" s="650">
        <v>89301222</v>
      </c>
      <c r="D87" s="729" t="s">
        <v>1326</v>
      </c>
      <c r="E87" s="730" t="s">
        <v>887</v>
      </c>
      <c r="F87" s="650" t="s">
        <v>881</v>
      </c>
      <c r="G87" s="650" t="s">
        <v>901</v>
      </c>
      <c r="H87" s="650" t="s">
        <v>690</v>
      </c>
      <c r="I87" s="650" t="s">
        <v>1063</v>
      </c>
      <c r="J87" s="650" t="s">
        <v>1064</v>
      </c>
      <c r="K87" s="650" t="s">
        <v>1065</v>
      </c>
      <c r="L87" s="651">
        <v>65.069999999999993</v>
      </c>
      <c r="M87" s="651">
        <v>260.27999999999997</v>
      </c>
      <c r="N87" s="650">
        <v>4</v>
      </c>
      <c r="O87" s="731">
        <v>3</v>
      </c>
      <c r="P87" s="651"/>
      <c r="Q87" s="666">
        <v>0</v>
      </c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22</v>
      </c>
      <c r="B88" s="650" t="s">
        <v>527</v>
      </c>
      <c r="C88" s="650">
        <v>89301222</v>
      </c>
      <c r="D88" s="729" t="s">
        <v>1326</v>
      </c>
      <c r="E88" s="730" t="s">
        <v>887</v>
      </c>
      <c r="F88" s="650" t="s">
        <v>881</v>
      </c>
      <c r="G88" s="650" t="s">
        <v>901</v>
      </c>
      <c r="H88" s="650" t="s">
        <v>690</v>
      </c>
      <c r="I88" s="650" t="s">
        <v>911</v>
      </c>
      <c r="J88" s="650" t="s">
        <v>909</v>
      </c>
      <c r="K88" s="650" t="s">
        <v>910</v>
      </c>
      <c r="L88" s="651">
        <v>108.46</v>
      </c>
      <c r="M88" s="651">
        <v>1193.0600000000002</v>
      </c>
      <c r="N88" s="650">
        <v>11</v>
      </c>
      <c r="O88" s="731">
        <v>9.5</v>
      </c>
      <c r="P88" s="651">
        <v>108.46</v>
      </c>
      <c r="Q88" s="666">
        <v>9.0909090909090884E-2</v>
      </c>
      <c r="R88" s="650">
        <v>1</v>
      </c>
      <c r="S88" s="666">
        <v>9.0909090909090912E-2</v>
      </c>
      <c r="T88" s="731">
        <v>1</v>
      </c>
      <c r="U88" s="689">
        <v>0.10526315789473684</v>
      </c>
    </row>
    <row r="89" spans="1:21" ht="14.4" customHeight="1" x14ac:dyDescent="0.3">
      <c r="A89" s="649">
        <v>22</v>
      </c>
      <c r="B89" s="650" t="s">
        <v>527</v>
      </c>
      <c r="C89" s="650">
        <v>89301222</v>
      </c>
      <c r="D89" s="729" t="s">
        <v>1326</v>
      </c>
      <c r="E89" s="730" t="s">
        <v>887</v>
      </c>
      <c r="F89" s="650" t="s">
        <v>881</v>
      </c>
      <c r="G89" s="650" t="s">
        <v>901</v>
      </c>
      <c r="H89" s="650" t="s">
        <v>528</v>
      </c>
      <c r="I89" s="650" t="s">
        <v>958</v>
      </c>
      <c r="J89" s="650" t="s">
        <v>959</v>
      </c>
      <c r="K89" s="650" t="s">
        <v>960</v>
      </c>
      <c r="L89" s="651">
        <v>65.069999999999993</v>
      </c>
      <c r="M89" s="651">
        <v>195.20999999999998</v>
      </c>
      <c r="N89" s="650">
        <v>3</v>
      </c>
      <c r="O89" s="731">
        <v>1.5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22</v>
      </c>
      <c r="B90" s="650" t="s">
        <v>527</v>
      </c>
      <c r="C90" s="650">
        <v>89301222</v>
      </c>
      <c r="D90" s="729" t="s">
        <v>1326</v>
      </c>
      <c r="E90" s="730" t="s">
        <v>887</v>
      </c>
      <c r="F90" s="650" t="s">
        <v>881</v>
      </c>
      <c r="G90" s="650" t="s">
        <v>901</v>
      </c>
      <c r="H90" s="650" t="s">
        <v>528</v>
      </c>
      <c r="I90" s="650" t="s">
        <v>626</v>
      </c>
      <c r="J90" s="650" t="s">
        <v>912</v>
      </c>
      <c r="K90" s="650" t="s">
        <v>913</v>
      </c>
      <c r="L90" s="651">
        <v>108.46</v>
      </c>
      <c r="M90" s="651">
        <v>216.92</v>
      </c>
      <c r="N90" s="650">
        <v>2</v>
      </c>
      <c r="O90" s="731">
        <v>1.5</v>
      </c>
      <c r="P90" s="651">
        <v>216.92</v>
      </c>
      <c r="Q90" s="666">
        <v>1</v>
      </c>
      <c r="R90" s="650">
        <v>2</v>
      </c>
      <c r="S90" s="666">
        <v>1</v>
      </c>
      <c r="T90" s="731">
        <v>1.5</v>
      </c>
      <c r="U90" s="689">
        <v>1</v>
      </c>
    </row>
    <row r="91" spans="1:21" ht="14.4" customHeight="1" x14ac:dyDescent="0.3">
      <c r="A91" s="649">
        <v>22</v>
      </c>
      <c r="B91" s="650" t="s">
        <v>527</v>
      </c>
      <c r="C91" s="650">
        <v>89301222</v>
      </c>
      <c r="D91" s="729" t="s">
        <v>1326</v>
      </c>
      <c r="E91" s="730" t="s">
        <v>887</v>
      </c>
      <c r="F91" s="650" t="s">
        <v>881</v>
      </c>
      <c r="G91" s="650" t="s">
        <v>901</v>
      </c>
      <c r="H91" s="650" t="s">
        <v>690</v>
      </c>
      <c r="I91" s="650" t="s">
        <v>914</v>
      </c>
      <c r="J91" s="650" t="s">
        <v>915</v>
      </c>
      <c r="K91" s="650" t="s">
        <v>916</v>
      </c>
      <c r="L91" s="651">
        <v>130.15</v>
      </c>
      <c r="M91" s="651">
        <v>7288.3999999999978</v>
      </c>
      <c r="N91" s="650">
        <v>56</v>
      </c>
      <c r="O91" s="731">
        <v>36</v>
      </c>
      <c r="P91" s="651">
        <v>1952.2500000000005</v>
      </c>
      <c r="Q91" s="666">
        <v>0.26785714285714302</v>
      </c>
      <c r="R91" s="650">
        <v>15</v>
      </c>
      <c r="S91" s="666">
        <v>0.26785714285714285</v>
      </c>
      <c r="T91" s="731">
        <v>7.5</v>
      </c>
      <c r="U91" s="689">
        <v>0.20833333333333334</v>
      </c>
    </row>
    <row r="92" spans="1:21" ht="14.4" customHeight="1" x14ac:dyDescent="0.3">
      <c r="A92" s="649">
        <v>22</v>
      </c>
      <c r="B92" s="650" t="s">
        <v>527</v>
      </c>
      <c r="C92" s="650">
        <v>89301222</v>
      </c>
      <c r="D92" s="729" t="s">
        <v>1326</v>
      </c>
      <c r="E92" s="730" t="s">
        <v>887</v>
      </c>
      <c r="F92" s="650" t="s">
        <v>881</v>
      </c>
      <c r="G92" s="650" t="s">
        <v>901</v>
      </c>
      <c r="H92" s="650" t="s">
        <v>690</v>
      </c>
      <c r="I92" s="650" t="s">
        <v>1066</v>
      </c>
      <c r="J92" s="650" t="s">
        <v>552</v>
      </c>
      <c r="K92" s="650" t="s">
        <v>1067</v>
      </c>
      <c r="L92" s="651">
        <v>50.57</v>
      </c>
      <c r="M92" s="651">
        <v>101.14</v>
      </c>
      <c r="N92" s="650">
        <v>2</v>
      </c>
      <c r="O92" s="731">
        <v>1.5</v>
      </c>
      <c r="P92" s="651"/>
      <c r="Q92" s="666">
        <v>0</v>
      </c>
      <c r="R92" s="650"/>
      <c r="S92" s="666">
        <v>0</v>
      </c>
      <c r="T92" s="731"/>
      <c r="U92" s="689">
        <v>0</v>
      </c>
    </row>
    <row r="93" spans="1:21" ht="14.4" customHeight="1" x14ac:dyDescent="0.3">
      <c r="A93" s="649">
        <v>22</v>
      </c>
      <c r="B93" s="650" t="s">
        <v>527</v>
      </c>
      <c r="C93" s="650">
        <v>89301222</v>
      </c>
      <c r="D93" s="729" t="s">
        <v>1326</v>
      </c>
      <c r="E93" s="730" t="s">
        <v>887</v>
      </c>
      <c r="F93" s="650" t="s">
        <v>881</v>
      </c>
      <c r="G93" s="650" t="s">
        <v>901</v>
      </c>
      <c r="H93" s="650" t="s">
        <v>528</v>
      </c>
      <c r="I93" s="650" t="s">
        <v>917</v>
      </c>
      <c r="J93" s="650" t="s">
        <v>697</v>
      </c>
      <c r="K93" s="650" t="s">
        <v>918</v>
      </c>
      <c r="L93" s="651">
        <v>0</v>
      </c>
      <c r="M93" s="651">
        <v>0</v>
      </c>
      <c r="N93" s="650">
        <v>1</v>
      </c>
      <c r="O93" s="731">
        <v>0.5</v>
      </c>
      <c r="P93" s="651">
        <v>0</v>
      </c>
      <c r="Q93" s="666"/>
      <c r="R93" s="650">
        <v>1</v>
      </c>
      <c r="S93" s="666">
        <v>1</v>
      </c>
      <c r="T93" s="731">
        <v>0.5</v>
      </c>
      <c r="U93" s="689">
        <v>1</v>
      </c>
    </row>
    <row r="94" spans="1:21" ht="14.4" customHeight="1" x14ac:dyDescent="0.3">
      <c r="A94" s="649">
        <v>22</v>
      </c>
      <c r="B94" s="650" t="s">
        <v>527</v>
      </c>
      <c r="C94" s="650">
        <v>89301222</v>
      </c>
      <c r="D94" s="729" t="s">
        <v>1326</v>
      </c>
      <c r="E94" s="730" t="s">
        <v>887</v>
      </c>
      <c r="F94" s="650" t="s">
        <v>881</v>
      </c>
      <c r="G94" s="650" t="s">
        <v>901</v>
      </c>
      <c r="H94" s="650" t="s">
        <v>690</v>
      </c>
      <c r="I94" s="650" t="s">
        <v>696</v>
      </c>
      <c r="J94" s="650" t="s">
        <v>697</v>
      </c>
      <c r="K94" s="650" t="s">
        <v>863</v>
      </c>
      <c r="L94" s="651">
        <v>86.76</v>
      </c>
      <c r="M94" s="651">
        <v>4771.8000000000029</v>
      </c>
      <c r="N94" s="650">
        <v>55</v>
      </c>
      <c r="O94" s="731">
        <v>37</v>
      </c>
      <c r="P94" s="651">
        <v>1561.68</v>
      </c>
      <c r="Q94" s="666">
        <v>0.3272727272727271</v>
      </c>
      <c r="R94" s="650">
        <v>18</v>
      </c>
      <c r="S94" s="666">
        <v>0.32727272727272727</v>
      </c>
      <c r="T94" s="731">
        <v>11</v>
      </c>
      <c r="U94" s="689">
        <v>0.29729729729729731</v>
      </c>
    </row>
    <row r="95" spans="1:21" ht="14.4" customHeight="1" x14ac:dyDescent="0.3">
      <c r="A95" s="649">
        <v>22</v>
      </c>
      <c r="B95" s="650" t="s">
        <v>527</v>
      </c>
      <c r="C95" s="650">
        <v>89301222</v>
      </c>
      <c r="D95" s="729" t="s">
        <v>1326</v>
      </c>
      <c r="E95" s="730" t="s">
        <v>887</v>
      </c>
      <c r="F95" s="650" t="s">
        <v>881</v>
      </c>
      <c r="G95" s="650" t="s">
        <v>901</v>
      </c>
      <c r="H95" s="650" t="s">
        <v>528</v>
      </c>
      <c r="I95" s="650" t="s">
        <v>919</v>
      </c>
      <c r="J95" s="650" t="s">
        <v>920</v>
      </c>
      <c r="K95" s="650" t="s">
        <v>916</v>
      </c>
      <c r="L95" s="651">
        <v>130.15</v>
      </c>
      <c r="M95" s="651">
        <v>1041.2</v>
      </c>
      <c r="N95" s="650">
        <v>8</v>
      </c>
      <c r="O95" s="731">
        <v>5.5</v>
      </c>
      <c r="P95" s="651">
        <v>130.15</v>
      </c>
      <c r="Q95" s="666">
        <v>0.125</v>
      </c>
      <c r="R95" s="650">
        <v>1</v>
      </c>
      <c r="S95" s="666">
        <v>0.125</v>
      </c>
      <c r="T95" s="731">
        <v>0.5</v>
      </c>
      <c r="U95" s="689">
        <v>9.0909090909090912E-2</v>
      </c>
    </row>
    <row r="96" spans="1:21" ht="14.4" customHeight="1" x14ac:dyDescent="0.3">
      <c r="A96" s="649">
        <v>22</v>
      </c>
      <c r="B96" s="650" t="s">
        <v>527</v>
      </c>
      <c r="C96" s="650">
        <v>89301222</v>
      </c>
      <c r="D96" s="729" t="s">
        <v>1326</v>
      </c>
      <c r="E96" s="730" t="s">
        <v>887</v>
      </c>
      <c r="F96" s="650" t="s">
        <v>881</v>
      </c>
      <c r="G96" s="650" t="s">
        <v>901</v>
      </c>
      <c r="H96" s="650" t="s">
        <v>528</v>
      </c>
      <c r="I96" s="650" t="s">
        <v>634</v>
      </c>
      <c r="J96" s="650" t="s">
        <v>921</v>
      </c>
      <c r="K96" s="650" t="s">
        <v>922</v>
      </c>
      <c r="L96" s="651">
        <v>86.76</v>
      </c>
      <c r="M96" s="651">
        <v>1474.92</v>
      </c>
      <c r="N96" s="650">
        <v>17</v>
      </c>
      <c r="O96" s="731">
        <v>12.5</v>
      </c>
      <c r="P96" s="651">
        <v>347.04</v>
      </c>
      <c r="Q96" s="666">
        <v>0.23529411764705882</v>
      </c>
      <c r="R96" s="650">
        <v>4</v>
      </c>
      <c r="S96" s="666">
        <v>0.23529411764705882</v>
      </c>
      <c r="T96" s="731">
        <v>3</v>
      </c>
      <c r="U96" s="689">
        <v>0.24</v>
      </c>
    </row>
    <row r="97" spans="1:21" ht="14.4" customHeight="1" x14ac:dyDescent="0.3">
      <c r="A97" s="649">
        <v>22</v>
      </c>
      <c r="B97" s="650" t="s">
        <v>527</v>
      </c>
      <c r="C97" s="650">
        <v>89301222</v>
      </c>
      <c r="D97" s="729" t="s">
        <v>1326</v>
      </c>
      <c r="E97" s="730" t="s">
        <v>887</v>
      </c>
      <c r="F97" s="650" t="s">
        <v>881</v>
      </c>
      <c r="G97" s="650" t="s">
        <v>901</v>
      </c>
      <c r="H97" s="650" t="s">
        <v>528</v>
      </c>
      <c r="I97" s="650" t="s">
        <v>925</v>
      </c>
      <c r="J97" s="650" t="s">
        <v>915</v>
      </c>
      <c r="K97" s="650" t="s">
        <v>926</v>
      </c>
      <c r="L97" s="651">
        <v>0</v>
      </c>
      <c r="M97" s="651">
        <v>0</v>
      </c>
      <c r="N97" s="650">
        <v>1</v>
      </c>
      <c r="O97" s="731">
        <v>0.5</v>
      </c>
      <c r="P97" s="651">
        <v>0</v>
      </c>
      <c r="Q97" s="666"/>
      <c r="R97" s="650">
        <v>1</v>
      </c>
      <c r="S97" s="666">
        <v>1</v>
      </c>
      <c r="T97" s="731">
        <v>0.5</v>
      </c>
      <c r="U97" s="689">
        <v>1</v>
      </c>
    </row>
    <row r="98" spans="1:21" ht="14.4" customHeight="1" x14ac:dyDescent="0.3">
      <c r="A98" s="649">
        <v>22</v>
      </c>
      <c r="B98" s="650" t="s">
        <v>527</v>
      </c>
      <c r="C98" s="650">
        <v>89301222</v>
      </c>
      <c r="D98" s="729" t="s">
        <v>1326</v>
      </c>
      <c r="E98" s="730" t="s">
        <v>887</v>
      </c>
      <c r="F98" s="650" t="s">
        <v>881</v>
      </c>
      <c r="G98" s="650" t="s">
        <v>901</v>
      </c>
      <c r="H98" s="650" t="s">
        <v>528</v>
      </c>
      <c r="I98" s="650" t="s">
        <v>927</v>
      </c>
      <c r="J98" s="650" t="s">
        <v>920</v>
      </c>
      <c r="K98" s="650" t="s">
        <v>926</v>
      </c>
      <c r="L98" s="651">
        <v>0</v>
      </c>
      <c r="M98" s="651">
        <v>0</v>
      </c>
      <c r="N98" s="650">
        <v>1</v>
      </c>
      <c r="O98" s="731">
        <v>1</v>
      </c>
      <c r="P98" s="651"/>
      <c r="Q98" s="666"/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22</v>
      </c>
      <c r="B99" s="650" t="s">
        <v>527</v>
      </c>
      <c r="C99" s="650">
        <v>89301222</v>
      </c>
      <c r="D99" s="729" t="s">
        <v>1326</v>
      </c>
      <c r="E99" s="730" t="s">
        <v>887</v>
      </c>
      <c r="F99" s="650" t="s">
        <v>881</v>
      </c>
      <c r="G99" s="650" t="s">
        <v>1068</v>
      </c>
      <c r="H99" s="650" t="s">
        <v>528</v>
      </c>
      <c r="I99" s="650" t="s">
        <v>1069</v>
      </c>
      <c r="J99" s="650" t="s">
        <v>1070</v>
      </c>
      <c r="K99" s="650" t="s">
        <v>1071</v>
      </c>
      <c r="L99" s="651">
        <v>60.02</v>
      </c>
      <c r="M99" s="651">
        <v>60.02</v>
      </c>
      <c r="N99" s="650">
        <v>1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22</v>
      </c>
      <c r="B100" s="650" t="s">
        <v>527</v>
      </c>
      <c r="C100" s="650">
        <v>89301222</v>
      </c>
      <c r="D100" s="729" t="s">
        <v>1326</v>
      </c>
      <c r="E100" s="730" t="s">
        <v>887</v>
      </c>
      <c r="F100" s="650" t="s">
        <v>881</v>
      </c>
      <c r="G100" s="650" t="s">
        <v>1068</v>
      </c>
      <c r="H100" s="650" t="s">
        <v>528</v>
      </c>
      <c r="I100" s="650" t="s">
        <v>1072</v>
      </c>
      <c r="J100" s="650" t="s">
        <v>1073</v>
      </c>
      <c r="K100" s="650" t="s">
        <v>1074</v>
      </c>
      <c r="L100" s="651">
        <v>149.62</v>
      </c>
      <c r="M100" s="651">
        <v>299.24</v>
      </c>
      <c r="N100" s="650">
        <v>2</v>
      </c>
      <c r="O100" s="731">
        <v>1.5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22</v>
      </c>
      <c r="B101" s="650" t="s">
        <v>527</v>
      </c>
      <c r="C101" s="650">
        <v>89301222</v>
      </c>
      <c r="D101" s="729" t="s">
        <v>1326</v>
      </c>
      <c r="E101" s="730" t="s">
        <v>887</v>
      </c>
      <c r="F101" s="650" t="s">
        <v>881</v>
      </c>
      <c r="G101" s="650" t="s">
        <v>1075</v>
      </c>
      <c r="H101" s="650" t="s">
        <v>528</v>
      </c>
      <c r="I101" s="650" t="s">
        <v>1076</v>
      </c>
      <c r="J101" s="650" t="s">
        <v>1077</v>
      </c>
      <c r="K101" s="650" t="s">
        <v>1078</v>
      </c>
      <c r="L101" s="651">
        <v>91.05</v>
      </c>
      <c r="M101" s="651">
        <v>182.1</v>
      </c>
      <c r="N101" s="650">
        <v>2</v>
      </c>
      <c r="O101" s="731">
        <v>1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22</v>
      </c>
      <c r="B102" s="650" t="s">
        <v>527</v>
      </c>
      <c r="C102" s="650">
        <v>89301222</v>
      </c>
      <c r="D102" s="729" t="s">
        <v>1326</v>
      </c>
      <c r="E102" s="730" t="s">
        <v>887</v>
      </c>
      <c r="F102" s="650" t="s">
        <v>881</v>
      </c>
      <c r="G102" s="650" t="s">
        <v>930</v>
      </c>
      <c r="H102" s="650" t="s">
        <v>528</v>
      </c>
      <c r="I102" s="650" t="s">
        <v>976</v>
      </c>
      <c r="J102" s="650" t="s">
        <v>935</v>
      </c>
      <c r="K102" s="650" t="s">
        <v>586</v>
      </c>
      <c r="L102" s="651">
        <v>97.97</v>
      </c>
      <c r="M102" s="651">
        <v>195.94</v>
      </c>
      <c r="N102" s="650">
        <v>2</v>
      </c>
      <c r="O102" s="731">
        <v>1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22</v>
      </c>
      <c r="B103" s="650" t="s">
        <v>527</v>
      </c>
      <c r="C103" s="650">
        <v>89301222</v>
      </c>
      <c r="D103" s="729" t="s">
        <v>1326</v>
      </c>
      <c r="E103" s="730" t="s">
        <v>887</v>
      </c>
      <c r="F103" s="650" t="s">
        <v>881</v>
      </c>
      <c r="G103" s="650" t="s">
        <v>1079</v>
      </c>
      <c r="H103" s="650" t="s">
        <v>528</v>
      </c>
      <c r="I103" s="650" t="s">
        <v>1080</v>
      </c>
      <c r="J103" s="650" t="s">
        <v>1081</v>
      </c>
      <c r="K103" s="650" t="s">
        <v>1021</v>
      </c>
      <c r="L103" s="651">
        <v>202.25</v>
      </c>
      <c r="M103" s="651">
        <v>202.25</v>
      </c>
      <c r="N103" s="650">
        <v>1</v>
      </c>
      <c r="O103" s="731">
        <v>1</v>
      </c>
      <c r="P103" s="651"/>
      <c r="Q103" s="666">
        <v>0</v>
      </c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22</v>
      </c>
      <c r="B104" s="650" t="s">
        <v>527</v>
      </c>
      <c r="C104" s="650">
        <v>89301222</v>
      </c>
      <c r="D104" s="729" t="s">
        <v>1326</v>
      </c>
      <c r="E104" s="730" t="s">
        <v>887</v>
      </c>
      <c r="F104" s="650" t="s">
        <v>881</v>
      </c>
      <c r="G104" s="650" t="s">
        <v>1082</v>
      </c>
      <c r="H104" s="650" t="s">
        <v>528</v>
      </c>
      <c r="I104" s="650" t="s">
        <v>1083</v>
      </c>
      <c r="J104" s="650" t="s">
        <v>1084</v>
      </c>
      <c r="K104" s="650" t="s">
        <v>1085</v>
      </c>
      <c r="L104" s="651">
        <v>305.08</v>
      </c>
      <c r="M104" s="651">
        <v>305.08</v>
      </c>
      <c r="N104" s="650">
        <v>1</v>
      </c>
      <c r="O104" s="731">
        <v>0.5</v>
      </c>
      <c r="P104" s="651">
        <v>305.08</v>
      </c>
      <c r="Q104" s="666">
        <v>1</v>
      </c>
      <c r="R104" s="650">
        <v>1</v>
      </c>
      <c r="S104" s="666">
        <v>1</v>
      </c>
      <c r="T104" s="731">
        <v>0.5</v>
      </c>
      <c r="U104" s="689">
        <v>1</v>
      </c>
    </row>
    <row r="105" spans="1:21" ht="14.4" customHeight="1" x14ac:dyDescent="0.3">
      <c r="A105" s="649">
        <v>22</v>
      </c>
      <c r="B105" s="650" t="s">
        <v>527</v>
      </c>
      <c r="C105" s="650">
        <v>89301222</v>
      </c>
      <c r="D105" s="729" t="s">
        <v>1326</v>
      </c>
      <c r="E105" s="730" t="s">
        <v>887</v>
      </c>
      <c r="F105" s="650" t="s">
        <v>881</v>
      </c>
      <c r="G105" s="650" t="s">
        <v>1086</v>
      </c>
      <c r="H105" s="650" t="s">
        <v>528</v>
      </c>
      <c r="I105" s="650" t="s">
        <v>1087</v>
      </c>
      <c r="J105" s="650" t="s">
        <v>1088</v>
      </c>
      <c r="K105" s="650" t="s">
        <v>1089</v>
      </c>
      <c r="L105" s="651">
        <v>0</v>
      </c>
      <c r="M105" s="651">
        <v>0</v>
      </c>
      <c r="N105" s="650">
        <v>1</v>
      </c>
      <c r="O105" s="731">
        <v>1</v>
      </c>
      <c r="P105" s="651">
        <v>0</v>
      </c>
      <c r="Q105" s="666"/>
      <c r="R105" s="650">
        <v>1</v>
      </c>
      <c r="S105" s="666">
        <v>1</v>
      </c>
      <c r="T105" s="731">
        <v>1</v>
      </c>
      <c r="U105" s="689">
        <v>1</v>
      </c>
    </row>
    <row r="106" spans="1:21" ht="14.4" customHeight="1" x14ac:dyDescent="0.3">
      <c r="A106" s="649">
        <v>22</v>
      </c>
      <c r="B106" s="650" t="s">
        <v>527</v>
      </c>
      <c r="C106" s="650">
        <v>89301222</v>
      </c>
      <c r="D106" s="729" t="s">
        <v>1326</v>
      </c>
      <c r="E106" s="730" t="s">
        <v>887</v>
      </c>
      <c r="F106" s="650" t="s">
        <v>881</v>
      </c>
      <c r="G106" s="650" t="s">
        <v>1090</v>
      </c>
      <c r="H106" s="650" t="s">
        <v>690</v>
      </c>
      <c r="I106" s="650" t="s">
        <v>1091</v>
      </c>
      <c r="J106" s="650" t="s">
        <v>1092</v>
      </c>
      <c r="K106" s="650" t="s">
        <v>1093</v>
      </c>
      <c r="L106" s="651">
        <v>67.42</v>
      </c>
      <c r="M106" s="651">
        <v>67.42</v>
      </c>
      <c r="N106" s="650">
        <v>1</v>
      </c>
      <c r="O106" s="731">
        <v>0.5</v>
      </c>
      <c r="P106" s="651">
        <v>67.42</v>
      </c>
      <c r="Q106" s="666">
        <v>1</v>
      </c>
      <c r="R106" s="650">
        <v>1</v>
      </c>
      <c r="S106" s="666">
        <v>1</v>
      </c>
      <c r="T106" s="731">
        <v>0.5</v>
      </c>
      <c r="U106" s="689">
        <v>1</v>
      </c>
    </row>
    <row r="107" spans="1:21" ht="14.4" customHeight="1" x14ac:dyDescent="0.3">
      <c r="A107" s="649">
        <v>22</v>
      </c>
      <c r="B107" s="650" t="s">
        <v>527</v>
      </c>
      <c r="C107" s="650">
        <v>89301222</v>
      </c>
      <c r="D107" s="729" t="s">
        <v>1326</v>
      </c>
      <c r="E107" s="730" t="s">
        <v>887</v>
      </c>
      <c r="F107" s="650" t="s">
        <v>881</v>
      </c>
      <c r="G107" s="650" t="s">
        <v>1094</v>
      </c>
      <c r="H107" s="650" t="s">
        <v>528</v>
      </c>
      <c r="I107" s="650" t="s">
        <v>1095</v>
      </c>
      <c r="J107" s="650" t="s">
        <v>1096</v>
      </c>
      <c r="K107" s="650" t="s">
        <v>1097</v>
      </c>
      <c r="L107" s="651">
        <v>330.74</v>
      </c>
      <c r="M107" s="651">
        <v>330.74</v>
      </c>
      <c r="N107" s="650">
        <v>1</v>
      </c>
      <c r="O107" s="731">
        <v>1</v>
      </c>
      <c r="P107" s="651"/>
      <c r="Q107" s="666">
        <v>0</v>
      </c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22</v>
      </c>
      <c r="B108" s="650" t="s">
        <v>527</v>
      </c>
      <c r="C108" s="650">
        <v>89301222</v>
      </c>
      <c r="D108" s="729" t="s">
        <v>1326</v>
      </c>
      <c r="E108" s="730" t="s">
        <v>887</v>
      </c>
      <c r="F108" s="650" t="s">
        <v>881</v>
      </c>
      <c r="G108" s="650" t="s">
        <v>1094</v>
      </c>
      <c r="H108" s="650" t="s">
        <v>528</v>
      </c>
      <c r="I108" s="650" t="s">
        <v>1098</v>
      </c>
      <c r="J108" s="650" t="s">
        <v>1096</v>
      </c>
      <c r="K108" s="650" t="s">
        <v>1099</v>
      </c>
      <c r="L108" s="651">
        <v>110.25</v>
      </c>
      <c r="M108" s="651">
        <v>220.5</v>
      </c>
      <c r="N108" s="650">
        <v>2</v>
      </c>
      <c r="O108" s="731">
        <v>1</v>
      </c>
      <c r="P108" s="651"/>
      <c r="Q108" s="666">
        <v>0</v>
      </c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22</v>
      </c>
      <c r="B109" s="650" t="s">
        <v>527</v>
      </c>
      <c r="C109" s="650">
        <v>89301222</v>
      </c>
      <c r="D109" s="729" t="s">
        <v>1326</v>
      </c>
      <c r="E109" s="730" t="s">
        <v>887</v>
      </c>
      <c r="F109" s="650" t="s">
        <v>881</v>
      </c>
      <c r="G109" s="650" t="s">
        <v>1100</v>
      </c>
      <c r="H109" s="650" t="s">
        <v>528</v>
      </c>
      <c r="I109" s="650" t="s">
        <v>1101</v>
      </c>
      <c r="J109" s="650" t="s">
        <v>1102</v>
      </c>
      <c r="K109" s="650" t="s">
        <v>1103</v>
      </c>
      <c r="L109" s="651">
        <v>0</v>
      </c>
      <c r="M109" s="651">
        <v>0</v>
      </c>
      <c r="N109" s="650">
        <v>1</v>
      </c>
      <c r="O109" s="731">
        <v>1</v>
      </c>
      <c r="P109" s="651"/>
      <c r="Q109" s="666"/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22</v>
      </c>
      <c r="B110" s="650" t="s">
        <v>527</v>
      </c>
      <c r="C110" s="650">
        <v>89301222</v>
      </c>
      <c r="D110" s="729" t="s">
        <v>1326</v>
      </c>
      <c r="E110" s="730" t="s">
        <v>887</v>
      </c>
      <c r="F110" s="650" t="s">
        <v>881</v>
      </c>
      <c r="G110" s="650" t="s">
        <v>1104</v>
      </c>
      <c r="H110" s="650" t="s">
        <v>528</v>
      </c>
      <c r="I110" s="650" t="s">
        <v>1105</v>
      </c>
      <c r="J110" s="650" t="s">
        <v>1106</v>
      </c>
      <c r="K110" s="650" t="s">
        <v>1107</v>
      </c>
      <c r="L110" s="651">
        <v>190.98</v>
      </c>
      <c r="M110" s="651">
        <v>190.98</v>
      </c>
      <c r="N110" s="650">
        <v>1</v>
      </c>
      <c r="O110" s="731">
        <v>0.5</v>
      </c>
      <c r="P110" s="651"/>
      <c r="Q110" s="666">
        <v>0</v>
      </c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22</v>
      </c>
      <c r="B111" s="650" t="s">
        <v>527</v>
      </c>
      <c r="C111" s="650">
        <v>89301222</v>
      </c>
      <c r="D111" s="729" t="s">
        <v>1326</v>
      </c>
      <c r="E111" s="730" t="s">
        <v>887</v>
      </c>
      <c r="F111" s="650" t="s">
        <v>881</v>
      </c>
      <c r="G111" s="650" t="s">
        <v>1104</v>
      </c>
      <c r="H111" s="650" t="s">
        <v>528</v>
      </c>
      <c r="I111" s="650" t="s">
        <v>1108</v>
      </c>
      <c r="J111" s="650" t="s">
        <v>1106</v>
      </c>
      <c r="K111" s="650" t="s">
        <v>1109</v>
      </c>
      <c r="L111" s="651">
        <v>0</v>
      </c>
      <c r="M111" s="651">
        <v>0</v>
      </c>
      <c r="N111" s="650">
        <v>1</v>
      </c>
      <c r="O111" s="731">
        <v>1</v>
      </c>
      <c r="P111" s="651"/>
      <c r="Q111" s="666"/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22</v>
      </c>
      <c r="B112" s="650" t="s">
        <v>527</v>
      </c>
      <c r="C112" s="650">
        <v>89301222</v>
      </c>
      <c r="D112" s="729" t="s">
        <v>1326</v>
      </c>
      <c r="E112" s="730" t="s">
        <v>887</v>
      </c>
      <c r="F112" s="650" t="s">
        <v>881</v>
      </c>
      <c r="G112" s="650" t="s">
        <v>1110</v>
      </c>
      <c r="H112" s="650" t="s">
        <v>528</v>
      </c>
      <c r="I112" s="650" t="s">
        <v>1111</v>
      </c>
      <c r="J112" s="650" t="s">
        <v>1112</v>
      </c>
      <c r="K112" s="650" t="s">
        <v>1113</v>
      </c>
      <c r="L112" s="651">
        <v>0</v>
      </c>
      <c r="M112" s="651">
        <v>0</v>
      </c>
      <c r="N112" s="650">
        <v>1</v>
      </c>
      <c r="O112" s="731">
        <v>1</v>
      </c>
      <c r="P112" s="651"/>
      <c r="Q112" s="666"/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22</v>
      </c>
      <c r="B113" s="650" t="s">
        <v>527</v>
      </c>
      <c r="C113" s="650">
        <v>89301222</v>
      </c>
      <c r="D113" s="729" t="s">
        <v>1326</v>
      </c>
      <c r="E113" s="730" t="s">
        <v>887</v>
      </c>
      <c r="F113" s="650" t="s">
        <v>881</v>
      </c>
      <c r="G113" s="650" t="s">
        <v>1114</v>
      </c>
      <c r="H113" s="650" t="s">
        <v>528</v>
      </c>
      <c r="I113" s="650" t="s">
        <v>1115</v>
      </c>
      <c r="J113" s="650" t="s">
        <v>1116</v>
      </c>
      <c r="K113" s="650" t="s">
        <v>1117</v>
      </c>
      <c r="L113" s="651">
        <v>0</v>
      </c>
      <c r="M113" s="651">
        <v>0</v>
      </c>
      <c r="N113" s="650">
        <v>2</v>
      </c>
      <c r="O113" s="731">
        <v>0.5</v>
      </c>
      <c r="P113" s="651"/>
      <c r="Q113" s="666"/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22</v>
      </c>
      <c r="B114" s="650" t="s">
        <v>527</v>
      </c>
      <c r="C114" s="650">
        <v>89301222</v>
      </c>
      <c r="D114" s="729" t="s">
        <v>1326</v>
      </c>
      <c r="E114" s="730" t="s">
        <v>887</v>
      </c>
      <c r="F114" s="650" t="s">
        <v>881</v>
      </c>
      <c r="G114" s="650" t="s">
        <v>977</v>
      </c>
      <c r="H114" s="650" t="s">
        <v>528</v>
      </c>
      <c r="I114" s="650" t="s">
        <v>1118</v>
      </c>
      <c r="J114" s="650" t="s">
        <v>1119</v>
      </c>
      <c r="K114" s="650" t="s">
        <v>1085</v>
      </c>
      <c r="L114" s="651">
        <v>286.63</v>
      </c>
      <c r="M114" s="651">
        <v>286.63</v>
      </c>
      <c r="N114" s="650">
        <v>1</v>
      </c>
      <c r="O114" s="731">
        <v>1</v>
      </c>
      <c r="P114" s="651">
        <v>286.63</v>
      </c>
      <c r="Q114" s="666">
        <v>1</v>
      </c>
      <c r="R114" s="650">
        <v>1</v>
      </c>
      <c r="S114" s="666">
        <v>1</v>
      </c>
      <c r="T114" s="731">
        <v>1</v>
      </c>
      <c r="U114" s="689">
        <v>1</v>
      </c>
    </row>
    <row r="115" spans="1:21" ht="14.4" customHeight="1" x14ac:dyDescent="0.3">
      <c r="A115" s="649">
        <v>22</v>
      </c>
      <c r="B115" s="650" t="s">
        <v>527</v>
      </c>
      <c r="C115" s="650">
        <v>89301222</v>
      </c>
      <c r="D115" s="729" t="s">
        <v>1326</v>
      </c>
      <c r="E115" s="730" t="s">
        <v>887</v>
      </c>
      <c r="F115" s="650" t="s">
        <v>881</v>
      </c>
      <c r="G115" s="650" t="s">
        <v>1120</v>
      </c>
      <c r="H115" s="650" t="s">
        <v>528</v>
      </c>
      <c r="I115" s="650" t="s">
        <v>1121</v>
      </c>
      <c r="J115" s="650" t="s">
        <v>1122</v>
      </c>
      <c r="K115" s="650" t="s">
        <v>609</v>
      </c>
      <c r="L115" s="651">
        <v>0</v>
      </c>
      <c r="M115" s="651">
        <v>0</v>
      </c>
      <c r="N115" s="650">
        <v>2</v>
      </c>
      <c r="O115" s="731">
        <v>1.5</v>
      </c>
      <c r="P115" s="651">
        <v>0</v>
      </c>
      <c r="Q115" s="666"/>
      <c r="R115" s="650">
        <v>1</v>
      </c>
      <c r="S115" s="666">
        <v>0.5</v>
      </c>
      <c r="T115" s="731">
        <v>0.5</v>
      </c>
      <c r="U115" s="689">
        <v>0.33333333333333331</v>
      </c>
    </row>
    <row r="116" spans="1:21" ht="14.4" customHeight="1" x14ac:dyDescent="0.3">
      <c r="A116" s="649">
        <v>22</v>
      </c>
      <c r="B116" s="650" t="s">
        <v>527</v>
      </c>
      <c r="C116" s="650">
        <v>89301222</v>
      </c>
      <c r="D116" s="729" t="s">
        <v>1326</v>
      </c>
      <c r="E116" s="730" t="s">
        <v>887</v>
      </c>
      <c r="F116" s="650" t="s">
        <v>881</v>
      </c>
      <c r="G116" s="650" t="s">
        <v>1120</v>
      </c>
      <c r="H116" s="650" t="s">
        <v>528</v>
      </c>
      <c r="I116" s="650" t="s">
        <v>1123</v>
      </c>
      <c r="J116" s="650" t="s">
        <v>1122</v>
      </c>
      <c r="K116" s="650" t="s">
        <v>612</v>
      </c>
      <c r="L116" s="651">
        <v>0</v>
      </c>
      <c r="M116" s="651">
        <v>0</v>
      </c>
      <c r="N116" s="650">
        <v>9</v>
      </c>
      <c r="O116" s="731">
        <v>8</v>
      </c>
      <c r="P116" s="651"/>
      <c r="Q116" s="666"/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22</v>
      </c>
      <c r="B117" s="650" t="s">
        <v>527</v>
      </c>
      <c r="C117" s="650">
        <v>89301222</v>
      </c>
      <c r="D117" s="729" t="s">
        <v>1326</v>
      </c>
      <c r="E117" s="730" t="s">
        <v>887</v>
      </c>
      <c r="F117" s="650" t="s">
        <v>881</v>
      </c>
      <c r="G117" s="650" t="s">
        <v>1124</v>
      </c>
      <c r="H117" s="650" t="s">
        <v>528</v>
      </c>
      <c r="I117" s="650" t="s">
        <v>1125</v>
      </c>
      <c r="J117" s="650" t="s">
        <v>1126</v>
      </c>
      <c r="K117" s="650" t="s">
        <v>1127</v>
      </c>
      <c r="L117" s="651">
        <v>0</v>
      </c>
      <c r="M117" s="651">
        <v>0</v>
      </c>
      <c r="N117" s="650">
        <v>1</v>
      </c>
      <c r="O117" s="731">
        <v>1</v>
      </c>
      <c r="P117" s="651">
        <v>0</v>
      </c>
      <c r="Q117" s="666"/>
      <c r="R117" s="650">
        <v>1</v>
      </c>
      <c r="S117" s="666">
        <v>1</v>
      </c>
      <c r="T117" s="731">
        <v>1</v>
      </c>
      <c r="U117" s="689">
        <v>1</v>
      </c>
    </row>
    <row r="118" spans="1:21" ht="14.4" customHeight="1" x14ac:dyDescent="0.3">
      <c r="A118" s="649">
        <v>22</v>
      </c>
      <c r="B118" s="650" t="s">
        <v>527</v>
      </c>
      <c r="C118" s="650">
        <v>89301222</v>
      </c>
      <c r="D118" s="729" t="s">
        <v>1326</v>
      </c>
      <c r="E118" s="730" t="s">
        <v>888</v>
      </c>
      <c r="F118" s="650" t="s">
        <v>881</v>
      </c>
      <c r="G118" s="650" t="s">
        <v>981</v>
      </c>
      <c r="H118" s="650" t="s">
        <v>528</v>
      </c>
      <c r="I118" s="650" t="s">
        <v>1128</v>
      </c>
      <c r="J118" s="650" t="s">
        <v>983</v>
      </c>
      <c r="K118" s="650" t="s">
        <v>1129</v>
      </c>
      <c r="L118" s="651">
        <v>418.67</v>
      </c>
      <c r="M118" s="651">
        <v>1256.01</v>
      </c>
      <c r="N118" s="650">
        <v>3</v>
      </c>
      <c r="O118" s="731">
        <v>1.5</v>
      </c>
      <c r="P118" s="651">
        <v>1256.01</v>
      </c>
      <c r="Q118" s="666">
        <v>1</v>
      </c>
      <c r="R118" s="650">
        <v>3</v>
      </c>
      <c r="S118" s="666">
        <v>1</v>
      </c>
      <c r="T118" s="731">
        <v>1.5</v>
      </c>
      <c r="U118" s="689">
        <v>1</v>
      </c>
    </row>
    <row r="119" spans="1:21" ht="14.4" customHeight="1" x14ac:dyDescent="0.3">
      <c r="A119" s="649">
        <v>22</v>
      </c>
      <c r="B119" s="650" t="s">
        <v>527</v>
      </c>
      <c r="C119" s="650">
        <v>89301222</v>
      </c>
      <c r="D119" s="729" t="s">
        <v>1326</v>
      </c>
      <c r="E119" s="730" t="s">
        <v>888</v>
      </c>
      <c r="F119" s="650" t="s">
        <v>881</v>
      </c>
      <c r="G119" s="650" t="s">
        <v>1130</v>
      </c>
      <c r="H119" s="650" t="s">
        <v>528</v>
      </c>
      <c r="I119" s="650" t="s">
        <v>1131</v>
      </c>
      <c r="J119" s="650" t="s">
        <v>1132</v>
      </c>
      <c r="K119" s="650" t="s">
        <v>1133</v>
      </c>
      <c r="L119" s="651">
        <v>0</v>
      </c>
      <c r="M119" s="651">
        <v>0</v>
      </c>
      <c r="N119" s="650">
        <v>1</v>
      </c>
      <c r="O119" s="731">
        <v>0.5</v>
      </c>
      <c r="P119" s="651"/>
      <c r="Q119" s="666"/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22</v>
      </c>
      <c r="B120" s="650" t="s">
        <v>527</v>
      </c>
      <c r="C120" s="650">
        <v>89301222</v>
      </c>
      <c r="D120" s="729" t="s">
        <v>1326</v>
      </c>
      <c r="E120" s="730" t="s">
        <v>888</v>
      </c>
      <c r="F120" s="650" t="s">
        <v>881</v>
      </c>
      <c r="G120" s="650" t="s">
        <v>961</v>
      </c>
      <c r="H120" s="650" t="s">
        <v>528</v>
      </c>
      <c r="I120" s="650" t="s">
        <v>1134</v>
      </c>
      <c r="J120" s="650" t="s">
        <v>1135</v>
      </c>
      <c r="K120" s="650" t="s">
        <v>964</v>
      </c>
      <c r="L120" s="651">
        <v>45.75</v>
      </c>
      <c r="M120" s="651">
        <v>45.75</v>
      </c>
      <c r="N120" s="650">
        <v>1</v>
      </c>
      <c r="O120" s="731">
        <v>0.5</v>
      </c>
      <c r="P120" s="651"/>
      <c r="Q120" s="666">
        <v>0</v>
      </c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22</v>
      </c>
      <c r="B121" s="650" t="s">
        <v>527</v>
      </c>
      <c r="C121" s="650">
        <v>89301222</v>
      </c>
      <c r="D121" s="729" t="s">
        <v>1326</v>
      </c>
      <c r="E121" s="730" t="s">
        <v>888</v>
      </c>
      <c r="F121" s="650" t="s">
        <v>881</v>
      </c>
      <c r="G121" s="650" t="s">
        <v>1136</v>
      </c>
      <c r="H121" s="650" t="s">
        <v>528</v>
      </c>
      <c r="I121" s="650" t="s">
        <v>1137</v>
      </c>
      <c r="J121" s="650" t="s">
        <v>1138</v>
      </c>
      <c r="K121" s="650" t="s">
        <v>1139</v>
      </c>
      <c r="L121" s="651">
        <v>115.3</v>
      </c>
      <c r="M121" s="651">
        <v>115.3</v>
      </c>
      <c r="N121" s="650">
        <v>1</v>
      </c>
      <c r="O121" s="731">
        <v>0.5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22</v>
      </c>
      <c r="B122" s="650" t="s">
        <v>527</v>
      </c>
      <c r="C122" s="650">
        <v>89301222</v>
      </c>
      <c r="D122" s="729" t="s">
        <v>1326</v>
      </c>
      <c r="E122" s="730" t="s">
        <v>888</v>
      </c>
      <c r="F122" s="650" t="s">
        <v>881</v>
      </c>
      <c r="G122" s="650" t="s">
        <v>1140</v>
      </c>
      <c r="H122" s="650" t="s">
        <v>528</v>
      </c>
      <c r="I122" s="650" t="s">
        <v>1141</v>
      </c>
      <c r="J122" s="650" t="s">
        <v>1142</v>
      </c>
      <c r="K122" s="650" t="s">
        <v>1143</v>
      </c>
      <c r="L122" s="651">
        <v>51.88</v>
      </c>
      <c r="M122" s="651">
        <v>51.88</v>
      </c>
      <c r="N122" s="650">
        <v>1</v>
      </c>
      <c r="O122" s="731">
        <v>0.5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22</v>
      </c>
      <c r="B123" s="650" t="s">
        <v>527</v>
      </c>
      <c r="C123" s="650">
        <v>89301222</v>
      </c>
      <c r="D123" s="729" t="s">
        <v>1326</v>
      </c>
      <c r="E123" s="730" t="s">
        <v>888</v>
      </c>
      <c r="F123" s="650" t="s">
        <v>881</v>
      </c>
      <c r="G123" s="650" t="s">
        <v>969</v>
      </c>
      <c r="H123" s="650" t="s">
        <v>528</v>
      </c>
      <c r="I123" s="650" t="s">
        <v>970</v>
      </c>
      <c r="J123" s="650" t="s">
        <v>971</v>
      </c>
      <c r="K123" s="650" t="s">
        <v>972</v>
      </c>
      <c r="L123" s="651">
        <v>163.9</v>
      </c>
      <c r="M123" s="651">
        <v>1311.2</v>
      </c>
      <c r="N123" s="650">
        <v>8</v>
      </c>
      <c r="O123" s="731">
        <v>2.5</v>
      </c>
      <c r="P123" s="651">
        <v>327.8</v>
      </c>
      <c r="Q123" s="666">
        <v>0.25</v>
      </c>
      <c r="R123" s="650">
        <v>2</v>
      </c>
      <c r="S123" s="666">
        <v>0.25</v>
      </c>
      <c r="T123" s="731">
        <v>0.5</v>
      </c>
      <c r="U123" s="689">
        <v>0.2</v>
      </c>
    </row>
    <row r="124" spans="1:21" ht="14.4" customHeight="1" x14ac:dyDescent="0.3">
      <c r="A124" s="649">
        <v>22</v>
      </c>
      <c r="B124" s="650" t="s">
        <v>527</v>
      </c>
      <c r="C124" s="650">
        <v>89301222</v>
      </c>
      <c r="D124" s="729" t="s">
        <v>1326</v>
      </c>
      <c r="E124" s="730" t="s">
        <v>888</v>
      </c>
      <c r="F124" s="650" t="s">
        <v>881</v>
      </c>
      <c r="G124" s="650" t="s">
        <v>1144</v>
      </c>
      <c r="H124" s="650" t="s">
        <v>528</v>
      </c>
      <c r="I124" s="650" t="s">
        <v>804</v>
      </c>
      <c r="J124" s="650" t="s">
        <v>623</v>
      </c>
      <c r="K124" s="650" t="s">
        <v>805</v>
      </c>
      <c r="L124" s="651">
        <v>0</v>
      </c>
      <c r="M124" s="651">
        <v>0</v>
      </c>
      <c r="N124" s="650">
        <v>1</v>
      </c>
      <c r="O124" s="731">
        <v>0.5</v>
      </c>
      <c r="P124" s="651">
        <v>0</v>
      </c>
      <c r="Q124" s="666"/>
      <c r="R124" s="650">
        <v>1</v>
      </c>
      <c r="S124" s="666">
        <v>1</v>
      </c>
      <c r="T124" s="731">
        <v>0.5</v>
      </c>
      <c r="U124" s="689">
        <v>1</v>
      </c>
    </row>
    <row r="125" spans="1:21" ht="14.4" customHeight="1" x14ac:dyDescent="0.3">
      <c r="A125" s="649">
        <v>22</v>
      </c>
      <c r="B125" s="650" t="s">
        <v>527</v>
      </c>
      <c r="C125" s="650">
        <v>89301222</v>
      </c>
      <c r="D125" s="729" t="s">
        <v>1326</v>
      </c>
      <c r="E125" s="730" t="s">
        <v>888</v>
      </c>
      <c r="F125" s="650" t="s">
        <v>881</v>
      </c>
      <c r="G125" s="650" t="s">
        <v>952</v>
      </c>
      <c r="H125" s="650" t="s">
        <v>528</v>
      </c>
      <c r="I125" s="650" t="s">
        <v>953</v>
      </c>
      <c r="J125" s="650" t="s">
        <v>954</v>
      </c>
      <c r="K125" s="650"/>
      <c r="L125" s="651">
        <v>0</v>
      </c>
      <c r="M125" s="651">
        <v>0</v>
      </c>
      <c r="N125" s="650">
        <v>19</v>
      </c>
      <c r="O125" s="731">
        <v>19</v>
      </c>
      <c r="P125" s="651">
        <v>0</v>
      </c>
      <c r="Q125" s="666"/>
      <c r="R125" s="650">
        <v>17</v>
      </c>
      <c r="S125" s="666">
        <v>0.89473684210526316</v>
      </c>
      <c r="T125" s="731">
        <v>17</v>
      </c>
      <c r="U125" s="689">
        <v>0.89473684210526316</v>
      </c>
    </row>
    <row r="126" spans="1:21" ht="14.4" customHeight="1" x14ac:dyDescent="0.3">
      <c r="A126" s="649">
        <v>22</v>
      </c>
      <c r="B126" s="650" t="s">
        <v>527</v>
      </c>
      <c r="C126" s="650">
        <v>89301222</v>
      </c>
      <c r="D126" s="729" t="s">
        <v>1326</v>
      </c>
      <c r="E126" s="730" t="s">
        <v>888</v>
      </c>
      <c r="F126" s="650" t="s">
        <v>881</v>
      </c>
      <c r="G126" s="650" t="s">
        <v>1044</v>
      </c>
      <c r="H126" s="650" t="s">
        <v>528</v>
      </c>
      <c r="I126" s="650" t="s">
        <v>1145</v>
      </c>
      <c r="J126" s="650" t="s">
        <v>1146</v>
      </c>
      <c r="K126" s="650" t="s">
        <v>1147</v>
      </c>
      <c r="L126" s="651">
        <v>0</v>
      </c>
      <c r="M126" s="651">
        <v>0</v>
      </c>
      <c r="N126" s="650">
        <v>1</v>
      </c>
      <c r="O126" s="731">
        <v>0.5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22</v>
      </c>
      <c r="B127" s="650" t="s">
        <v>527</v>
      </c>
      <c r="C127" s="650">
        <v>89301222</v>
      </c>
      <c r="D127" s="729" t="s">
        <v>1326</v>
      </c>
      <c r="E127" s="730" t="s">
        <v>888</v>
      </c>
      <c r="F127" s="650" t="s">
        <v>881</v>
      </c>
      <c r="G127" s="650" t="s">
        <v>1148</v>
      </c>
      <c r="H127" s="650" t="s">
        <v>528</v>
      </c>
      <c r="I127" s="650" t="s">
        <v>1149</v>
      </c>
      <c r="J127" s="650" t="s">
        <v>1150</v>
      </c>
      <c r="K127" s="650" t="s">
        <v>1151</v>
      </c>
      <c r="L127" s="651">
        <v>0</v>
      </c>
      <c r="M127" s="651">
        <v>0</v>
      </c>
      <c r="N127" s="650">
        <v>1</v>
      </c>
      <c r="O127" s="731">
        <v>0.5</v>
      </c>
      <c r="P127" s="651"/>
      <c r="Q127" s="666"/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22</v>
      </c>
      <c r="B128" s="650" t="s">
        <v>527</v>
      </c>
      <c r="C128" s="650">
        <v>89301222</v>
      </c>
      <c r="D128" s="729" t="s">
        <v>1326</v>
      </c>
      <c r="E128" s="730" t="s">
        <v>888</v>
      </c>
      <c r="F128" s="650" t="s">
        <v>881</v>
      </c>
      <c r="G128" s="650" t="s">
        <v>1152</v>
      </c>
      <c r="H128" s="650" t="s">
        <v>528</v>
      </c>
      <c r="I128" s="650" t="s">
        <v>1153</v>
      </c>
      <c r="J128" s="650" t="s">
        <v>1154</v>
      </c>
      <c r="K128" s="650" t="s">
        <v>1155</v>
      </c>
      <c r="L128" s="651">
        <v>91.14</v>
      </c>
      <c r="M128" s="651">
        <v>273.42</v>
      </c>
      <c r="N128" s="650">
        <v>3</v>
      </c>
      <c r="O128" s="731">
        <v>0.5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22</v>
      </c>
      <c r="B129" s="650" t="s">
        <v>527</v>
      </c>
      <c r="C129" s="650">
        <v>89301222</v>
      </c>
      <c r="D129" s="729" t="s">
        <v>1326</v>
      </c>
      <c r="E129" s="730" t="s">
        <v>888</v>
      </c>
      <c r="F129" s="650" t="s">
        <v>881</v>
      </c>
      <c r="G129" s="650" t="s">
        <v>901</v>
      </c>
      <c r="H129" s="650" t="s">
        <v>528</v>
      </c>
      <c r="I129" s="650" t="s">
        <v>902</v>
      </c>
      <c r="J129" s="650" t="s">
        <v>903</v>
      </c>
      <c r="K129" s="650" t="s">
        <v>904</v>
      </c>
      <c r="L129" s="651">
        <v>0</v>
      </c>
      <c r="M129" s="651">
        <v>0</v>
      </c>
      <c r="N129" s="650">
        <v>2</v>
      </c>
      <c r="O129" s="731">
        <v>1.5</v>
      </c>
      <c r="P129" s="651">
        <v>0</v>
      </c>
      <c r="Q129" s="666"/>
      <c r="R129" s="650">
        <v>1</v>
      </c>
      <c r="S129" s="666">
        <v>0.5</v>
      </c>
      <c r="T129" s="731">
        <v>0.5</v>
      </c>
      <c r="U129" s="689">
        <v>0.33333333333333331</v>
      </c>
    </row>
    <row r="130" spans="1:21" ht="14.4" customHeight="1" x14ac:dyDescent="0.3">
      <c r="A130" s="649">
        <v>22</v>
      </c>
      <c r="B130" s="650" t="s">
        <v>527</v>
      </c>
      <c r="C130" s="650">
        <v>89301222</v>
      </c>
      <c r="D130" s="729" t="s">
        <v>1326</v>
      </c>
      <c r="E130" s="730" t="s">
        <v>888</v>
      </c>
      <c r="F130" s="650" t="s">
        <v>881</v>
      </c>
      <c r="G130" s="650" t="s">
        <v>901</v>
      </c>
      <c r="H130" s="650" t="s">
        <v>528</v>
      </c>
      <c r="I130" s="650" t="s">
        <v>973</v>
      </c>
      <c r="J130" s="650" t="s">
        <v>974</v>
      </c>
      <c r="K130" s="650" t="s">
        <v>975</v>
      </c>
      <c r="L130" s="651">
        <v>0</v>
      </c>
      <c r="M130" s="651">
        <v>0</v>
      </c>
      <c r="N130" s="650">
        <v>2</v>
      </c>
      <c r="O130" s="731">
        <v>2</v>
      </c>
      <c r="P130" s="651"/>
      <c r="Q130" s="666"/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22</v>
      </c>
      <c r="B131" s="650" t="s">
        <v>527</v>
      </c>
      <c r="C131" s="650">
        <v>89301222</v>
      </c>
      <c r="D131" s="729" t="s">
        <v>1326</v>
      </c>
      <c r="E131" s="730" t="s">
        <v>888</v>
      </c>
      <c r="F131" s="650" t="s">
        <v>881</v>
      </c>
      <c r="G131" s="650" t="s">
        <v>901</v>
      </c>
      <c r="H131" s="650" t="s">
        <v>528</v>
      </c>
      <c r="I131" s="650" t="s">
        <v>955</v>
      </c>
      <c r="J131" s="650" t="s">
        <v>956</v>
      </c>
      <c r="K131" s="650" t="s">
        <v>957</v>
      </c>
      <c r="L131" s="651">
        <v>0</v>
      </c>
      <c r="M131" s="651">
        <v>0</v>
      </c>
      <c r="N131" s="650">
        <v>3</v>
      </c>
      <c r="O131" s="731">
        <v>2</v>
      </c>
      <c r="P131" s="651">
        <v>0</v>
      </c>
      <c r="Q131" s="666"/>
      <c r="R131" s="650">
        <v>1</v>
      </c>
      <c r="S131" s="666">
        <v>0.33333333333333331</v>
      </c>
      <c r="T131" s="731">
        <v>1</v>
      </c>
      <c r="U131" s="689">
        <v>0.5</v>
      </c>
    </row>
    <row r="132" spans="1:21" ht="14.4" customHeight="1" x14ac:dyDescent="0.3">
      <c r="A132" s="649">
        <v>22</v>
      </c>
      <c r="B132" s="650" t="s">
        <v>527</v>
      </c>
      <c r="C132" s="650">
        <v>89301222</v>
      </c>
      <c r="D132" s="729" t="s">
        <v>1326</v>
      </c>
      <c r="E132" s="730" t="s">
        <v>888</v>
      </c>
      <c r="F132" s="650" t="s">
        <v>881</v>
      </c>
      <c r="G132" s="650" t="s">
        <v>901</v>
      </c>
      <c r="H132" s="650" t="s">
        <v>528</v>
      </c>
      <c r="I132" s="650" t="s">
        <v>1156</v>
      </c>
      <c r="J132" s="650" t="s">
        <v>956</v>
      </c>
      <c r="K132" s="650" t="s">
        <v>1157</v>
      </c>
      <c r="L132" s="651">
        <v>173.54</v>
      </c>
      <c r="M132" s="651">
        <v>694.16</v>
      </c>
      <c r="N132" s="650">
        <v>4</v>
      </c>
      <c r="O132" s="731">
        <v>2.5</v>
      </c>
      <c r="P132" s="651"/>
      <c r="Q132" s="666">
        <v>0</v>
      </c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22</v>
      </c>
      <c r="B133" s="650" t="s">
        <v>527</v>
      </c>
      <c r="C133" s="650">
        <v>89301222</v>
      </c>
      <c r="D133" s="729" t="s">
        <v>1326</v>
      </c>
      <c r="E133" s="730" t="s">
        <v>888</v>
      </c>
      <c r="F133" s="650" t="s">
        <v>881</v>
      </c>
      <c r="G133" s="650" t="s">
        <v>901</v>
      </c>
      <c r="H133" s="650" t="s">
        <v>528</v>
      </c>
      <c r="I133" s="650" t="s">
        <v>905</v>
      </c>
      <c r="J133" s="650" t="s">
        <v>906</v>
      </c>
      <c r="K133" s="650" t="s">
        <v>907</v>
      </c>
      <c r="L133" s="651">
        <v>0</v>
      </c>
      <c r="M133" s="651">
        <v>0</v>
      </c>
      <c r="N133" s="650">
        <v>2</v>
      </c>
      <c r="O133" s="731">
        <v>1.5</v>
      </c>
      <c r="P133" s="651">
        <v>0</v>
      </c>
      <c r="Q133" s="666"/>
      <c r="R133" s="650">
        <v>1</v>
      </c>
      <c r="S133" s="666">
        <v>0.5</v>
      </c>
      <c r="T133" s="731">
        <v>0.5</v>
      </c>
      <c r="U133" s="689">
        <v>0.33333333333333331</v>
      </c>
    </row>
    <row r="134" spans="1:21" ht="14.4" customHeight="1" x14ac:dyDescent="0.3">
      <c r="A134" s="649">
        <v>22</v>
      </c>
      <c r="B134" s="650" t="s">
        <v>527</v>
      </c>
      <c r="C134" s="650">
        <v>89301222</v>
      </c>
      <c r="D134" s="729" t="s">
        <v>1326</v>
      </c>
      <c r="E134" s="730" t="s">
        <v>888</v>
      </c>
      <c r="F134" s="650" t="s">
        <v>881</v>
      </c>
      <c r="G134" s="650" t="s">
        <v>901</v>
      </c>
      <c r="H134" s="650" t="s">
        <v>528</v>
      </c>
      <c r="I134" s="650" t="s">
        <v>1058</v>
      </c>
      <c r="J134" s="650" t="s">
        <v>1059</v>
      </c>
      <c r="K134" s="650" t="s">
        <v>1060</v>
      </c>
      <c r="L134" s="651">
        <v>86.76</v>
      </c>
      <c r="M134" s="651">
        <v>1821.96</v>
      </c>
      <c r="N134" s="650">
        <v>21</v>
      </c>
      <c r="O134" s="731">
        <v>13</v>
      </c>
      <c r="P134" s="651">
        <v>867.6</v>
      </c>
      <c r="Q134" s="666">
        <v>0.47619047619047622</v>
      </c>
      <c r="R134" s="650">
        <v>10</v>
      </c>
      <c r="S134" s="666">
        <v>0.47619047619047616</v>
      </c>
      <c r="T134" s="731">
        <v>6</v>
      </c>
      <c r="U134" s="689">
        <v>0.46153846153846156</v>
      </c>
    </row>
    <row r="135" spans="1:21" ht="14.4" customHeight="1" x14ac:dyDescent="0.3">
      <c r="A135" s="649">
        <v>22</v>
      </c>
      <c r="B135" s="650" t="s">
        <v>527</v>
      </c>
      <c r="C135" s="650">
        <v>89301222</v>
      </c>
      <c r="D135" s="729" t="s">
        <v>1326</v>
      </c>
      <c r="E135" s="730" t="s">
        <v>888</v>
      </c>
      <c r="F135" s="650" t="s">
        <v>881</v>
      </c>
      <c r="G135" s="650" t="s">
        <v>901</v>
      </c>
      <c r="H135" s="650" t="s">
        <v>690</v>
      </c>
      <c r="I135" s="650" t="s">
        <v>1063</v>
      </c>
      <c r="J135" s="650" t="s">
        <v>1064</v>
      </c>
      <c r="K135" s="650" t="s">
        <v>1065</v>
      </c>
      <c r="L135" s="651">
        <v>65.069999999999993</v>
      </c>
      <c r="M135" s="651">
        <v>260.27999999999997</v>
      </c>
      <c r="N135" s="650">
        <v>4</v>
      </c>
      <c r="O135" s="731">
        <v>2.5</v>
      </c>
      <c r="P135" s="651">
        <v>130.13999999999999</v>
      </c>
      <c r="Q135" s="666">
        <v>0.5</v>
      </c>
      <c r="R135" s="650">
        <v>2</v>
      </c>
      <c r="S135" s="666">
        <v>0.5</v>
      </c>
      <c r="T135" s="731">
        <v>1</v>
      </c>
      <c r="U135" s="689">
        <v>0.4</v>
      </c>
    </row>
    <row r="136" spans="1:21" ht="14.4" customHeight="1" x14ac:dyDescent="0.3">
      <c r="A136" s="649">
        <v>22</v>
      </c>
      <c r="B136" s="650" t="s">
        <v>527</v>
      </c>
      <c r="C136" s="650">
        <v>89301222</v>
      </c>
      <c r="D136" s="729" t="s">
        <v>1326</v>
      </c>
      <c r="E136" s="730" t="s">
        <v>888</v>
      </c>
      <c r="F136" s="650" t="s">
        <v>881</v>
      </c>
      <c r="G136" s="650" t="s">
        <v>901</v>
      </c>
      <c r="H136" s="650" t="s">
        <v>690</v>
      </c>
      <c r="I136" s="650" t="s">
        <v>911</v>
      </c>
      <c r="J136" s="650" t="s">
        <v>909</v>
      </c>
      <c r="K136" s="650" t="s">
        <v>910</v>
      </c>
      <c r="L136" s="651">
        <v>108.46</v>
      </c>
      <c r="M136" s="651">
        <v>2277.66</v>
      </c>
      <c r="N136" s="650">
        <v>21</v>
      </c>
      <c r="O136" s="731">
        <v>18</v>
      </c>
      <c r="P136" s="651">
        <v>542.29999999999995</v>
      </c>
      <c r="Q136" s="666">
        <v>0.23809523809523808</v>
      </c>
      <c r="R136" s="650">
        <v>5</v>
      </c>
      <c r="S136" s="666">
        <v>0.23809523809523808</v>
      </c>
      <c r="T136" s="731">
        <v>4.5</v>
      </c>
      <c r="U136" s="689">
        <v>0.25</v>
      </c>
    </row>
    <row r="137" spans="1:21" ht="14.4" customHeight="1" x14ac:dyDescent="0.3">
      <c r="A137" s="649">
        <v>22</v>
      </c>
      <c r="B137" s="650" t="s">
        <v>527</v>
      </c>
      <c r="C137" s="650">
        <v>89301222</v>
      </c>
      <c r="D137" s="729" t="s">
        <v>1326</v>
      </c>
      <c r="E137" s="730" t="s">
        <v>888</v>
      </c>
      <c r="F137" s="650" t="s">
        <v>881</v>
      </c>
      <c r="G137" s="650" t="s">
        <v>901</v>
      </c>
      <c r="H137" s="650" t="s">
        <v>528</v>
      </c>
      <c r="I137" s="650" t="s">
        <v>958</v>
      </c>
      <c r="J137" s="650" t="s">
        <v>959</v>
      </c>
      <c r="K137" s="650" t="s">
        <v>960</v>
      </c>
      <c r="L137" s="651">
        <v>65.069999999999993</v>
      </c>
      <c r="M137" s="651">
        <v>325.34999999999997</v>
      </c>
      <c r="N137" s="650">
        <v>5</v>
      </c>
      <c r="O137" s="731">
        <v>4</v>
      </c>
      <c r="P137" s="651">
        <v>65.069999999999993</v>
      </c>
      <c r="Q137" s="666">
        <v>0.2</v>
      </c>
      <c r="R137" s="650">
        <v>1</v>
      </c>
      <c r="S137" s="666">
        <v>0.2</v>
      </c>
      <c r="T137" s="731">
        <v>1</v>
      </c>
      <c r="U137" s="689">
        <v>0.25</v>
      </c>
    </row>
    <row r="138" spans="1:21" ht="14.4" customHeight="1" x14ac:dyDescent="0.3">
      <c r="A138" s="649">
        <v>22</v>
      </c>
      <c r="B138" s="650" t="s">
        <v>527</v>
      </c>
      <c r="C138" s="650">
        <v>89301222</v>
      </c>
      <c r="D138" s="729" t="s">
        <v>1326</v>
      </c>
      <c r="E138" s="730" t="s">
        <v>888</v>
      </c>
      <c r="F138" s="650" t="s">
        <v>881</v>
      </c>
      <c r="G138" s="650" t="s">
        <v>901</v>
      </c>
      <c r="H138" s="650" t="s">
        <v>528</v>
      </c>
      <c r="I138" s="650" t="s">
        <v>626</v>
      </c>
      <c r="J138" s="650" t="s">
        <v>912</v>
      </c>
      <c r="K138" s="650" t="s">
        <v>913</v>
      </c>
      <c r="L138" s="651">
        <v>108.46</v>
      </c>
      <c r="M138" s="651">
        <v>433.84</v>
      </c>
      <c r="N138" s="650">
        <v>4</v>
      </c>
      <c r="O138" s="731">
        <v>3.5</v>
      </c>
      <c r="P138" s="651">
        <v>108.46</v>
      </c>
      <c r="Q138" s="666">
        <v>0.25</v>
      </c>
      <c r="R138" s="650">
        <v>1</v>
      </c>
      <c r="S138" s="666">
        <v>0.25</v>
      </c>
      <c r="T138" s="731">
        <v>0.5</v>
      </c>
      <c r="U138" s="689">
        <v>0.14285714285714285</v>
      </c>
    </row>
    <row r="139" spans="1:21" ht="14.4" customHeight="1" x14ac:dyDescent="0.3">
      <c r="A139" s="649">
        <v>22</v>
      </c>
      <c r="B139" s="650" t="s">
        <v>527</v>
      </c>
      <c r="C139" s="650">
        <v>89301222</v>
      </c>
      <c r="D139" s="729" t="s">
        <v>1326</v>
      </c>
      <c r="E139" s="730" t="s">
        <v>888</v>
      </c>
      <c r="F139" s="650" t="s">
        <v>881</v>
      </c>
      <c r="G139" s="650" t="s">
        <v>901</v>
      </c>
      <c r="H139" s="650" t="s">
        <v>690</v>
      </c>
      <c r="I139" s="650" t="s">
        <v>914</v>
      </c>
      <c r="J139" s="650" t="s">
        <v>915</v>
      </c>
      <c r="K139" s="650" t="s">
        <v>916</v>
      </c>
      <c r="L139" s="651">
        <v>130.15</v>
      </c>
      <c r="M139" s="651">
        <v>9891.3999999999942</v>
      </c>
      <c r="N139" s="650">
        <v>76</v>
      </c>
      <c r="O139" s="731">
        <v>57.5</v>
      </c>
      <c r="P139" s="651">
        <v>2472.8500000000008</v>
      </c>
      <c r="Q139" s="666">
        <v>0.25000000000000022</v>
      </c>
      <c r="R139" s="650">
        <v>19</v>
      </c>
      <c r="S139" s="666">
        <v>0.25</v>
      </c>
      <c r="T139" s="731">
        <v>14</v>
      </c>
      <c r="U139" s="689">
        <v>0.24347826086956523</v>
      </c>
    </row>
    <row r="140" spans="1:21" ht="14.4" customHeight="1" x14ac:dyDescent="0.3">
      <c r="A140" s="649">
        <v>22</v>
      </c>
      <c r="B140" s="650" t="s">
        <v>527</v>
      </c>
      <c r="C140" s="650">
        <v>89301222</v>
      </c>
      <c r="D140" s="729" t="s">
        <v>1326</v>
      </c>
      <c r="E140" s="730" t="s">
        <v>888</v>
      </c>
      <c r="F140" s="650" t="s">
        <v>881</v>
      </c>
      <c r="G140" s="650" t="s">
        <v>901</v>
      </c>
      <c r="H140" s="650" t="s">
        <v>690</v>
      </c>
      <c r="I140" s="650" t="s">
        <v>1066</v>
      </c>
      <c r="J140" s="650" t="s">
        <v>552</v>
      </c>
      <c r="K140" s="650" t="s">
        <v>1067</v>
      </c>
      <c r="L140" s="651">
        <v>50.57</v>
      </c>
      <c r="M140" s="651">
        <v>202.28</v>
      </c>
      <c r="N140" s="650">
        <v>4</v>
      </c>
      <c r="O140" s="731">
        <v>3.5</v>
      </c>
      <c r="P140" s="651">
        <v>50.57</v>
      </c>
      <c r="Q140" s="666">
        <v>0.25</v>
      </c>
      <c r="R140" s="650">
        <v>1</v>
      </c>
      <c r="S140" s="666">
        <v>0.25</v>
      </c>
      <c r="T140" s="731">
        <v>1</v>
      </c>
      <c r="U140" s="689">
        <v>0.2857142857142857</v>
      </c>
    </row>
    <row r="141" spans="1:21" ht="14.4" customHeight="1" x14ac:dyDescent="0.3">
      <c r="A141" s="649">
        <v>22</v>
      </c>
      <c r="B141" s="650" t="s">
        <v>527</v>
      </c>
      <c r="C141" s="650">
        <v>89301222</v>
      </c>
      <c r="D141" s="729" t="s">
        <v>1326</v>
      </c>
      <c r="E141" s="730" t="s">
        <v>888</v>
      </c>
      <c r="F141" s="650" t="s">
        <v>881</v>
      </c>
      <c r="G141" s="650" t="s">
        <v>901</v>
      </c>
      <c r="H141" s="650" t="s">
        <v>690</v>
      </c>
      <c r="I141" s="650" t="s">
        <v>696</v>
      </c>
      <c r="J141" s="650" t="s">
        <v>697</v>
      </c>
      <c r="K141" s="650" t="s">
        <v>863</v>
      </c>
      <c r="L141" s="651">
        <v>86.76</v>
      </c>
      <c r="M141" s="651">
        <v>7374.6000000000067</v>
      </c>
      <c r="N141" s="650">
        <v>85</v>
      </c>
      <c r="O141" s="731">
        <v>56.5</v>
      </c>
      <c r="P141" s="651">
        <v>2342.5200000000004</v>
      </c>
      <c r="Q141" s="666">
        <v>0.31764705882352917</v>
      </c>
      <c r="R141" s="650">
        <v>27</v>
      </c>
      <c r="S141" s="666">
        <v>0.31764705882352939</v>
      </c>
      <c r="T141" s="731">
        <v>19.5</v>
      </c>
      <c r="U141" s="689">
        <v>0.34513274336283184</v>
      </c>
    </row>
    <row r="142" spans="1:21" ht="14.4" customHeight="1" x14ac:dyDescent="0.3">
      <c r="A142" s="649">
        <v>22</v>
      </c>
      <c r="B142" s="650" t="s">
        <v>527</v>
      </c>
      <c r="C142" s="650">
        <v>89301222</v>
      </c>
      <c r="D142" s="729" t="s">
        <v>1326</v>
      </c>
      <c r="E142" s="730" t="s">
        <v>888</v>
      </c>
      <c r="F142" s="650" t="s">
        <v>881</v>
      </c>
      <c r="G142" s="650" t="s">
        <v>901</v>
      </c>
      <c r="H142" s="650" t="s">
        <v>528</v>
      </c>
      <c r="I142" s="650" t="s">
        <v>630</v>
      </c>
      <c r="J142" s="650" t="s">
        <v>1158</v>
      </c>
      <c r="K142" s="650" t="s">
        <v>1159</v>
      </c>
      <c r="L142" s="651">
        <v>50.57</v>
      </c>
      <c r="M142" s="651">
        <v>151.71</v>
      </c>
      <c r="N142" s="650">
        <v>3</v>
      </c>
      <c r="O142" s="731">
        <v>2.5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22</v>
      </c>
      <c r="B143" s="650" t="s">
        <v>527</v>
      </c>
      <c r="C143" s="650">
        <v>89301222</v>
      </c>
      <c r="D143" s="729" t="s">
        <v>1326</v>
      </c>
      <c r="E143" s="730" t="s">
        <v>888</v>
      </c>
      <c r="F143" s="650" t="s">
        <v>881</v>
      </c>
      <c r="G143" s="650" t="s">
        <v>901</v>
      </c>
      <c r="H143" s="650" t="s">
        <v>528</v>
      </c>
      <c r="I143" s="650" t="s">
        <v>919</v>
      </c>
      <c r="J143" s="650" t="s">
        <v>920</v>
      </c>
      <c r="K143" s="650" t="s">
        <v>916</v>
      </c>
      <c r="L143" s="651">
        <v>130.15</v>
      </c>
      <c r="M143" s="651">
        <v>2082.4000000000005</v>
      </c>
      <c r="N143" s="650">
        <v>16</v>
      </c>
      <c r="O143" s="731">
        <v>12</v>
      </c>
      <c r="P143" s="651">
        <v>260.3</v>
      </c>
      <c r="Q143" s="666">
        <v>0.12499999999999997</v>
      </c>
      <c r="R143" s="650">
        <v>2</v>
      </c>
      <c r="S143" s="666">
        <v>0.125</v>
      </c>
      <c r="T143" s="731">
        <v>1.5</v>
      </c>
      <c r="U143" s="689">
        <v>0.125</v>
      </c>
    </row>
    <row r="144" spans="1:21" ht="14.4" customHeight="1" x14ac:dyDescent="0.3">
      <c r="A144" s="649">
        <v>22</v>
      </c>
      <c r="B144" s="650" t="s">
        <v>527</v>
      </c>
      <c r="C144" s="650">
        <v>89301222</v>
      </c>
      <c r="D144" s="729" t="s">
        <v>1326</v>
      </c>
      <c r="E144" s="730" t="s">
        <v>888</v>
      </c>
      <c r="F144" s="650" t="s">
        <v>881</v>
      </c>
      <c r="G144" s="650" t="s">
        <v>901</v>
      </c>
      <c r="H144" s="650" t="s">
        <v>528</v>
      </c>
      <c r="I144" s="650" t="s">
        <v>634</v>
      </c>
      <c r="J144" s="650" t="s">
        <v>921</v>
      </c>
      <c r="K144" s="650" t="s">
        <v>922</v>
      </c>
      <c r="L144" s="651">
        <v>86.76</v>
      </c>
      <c r="M144" s="651">
        <v>1474.92</v>
      </c>
      <c r="N144" s="650">
        <v>17</v>
      </c>
      <c r="O144" s="731">
        <v>13.5</v>
      </c>
      <c r="P144" s="651">
        <v>347.04</v>
      </c>
      <c r="Q144" s="666">
        <v>0.23529411764705882</v>
      </c>
      <c r="R144" s="650">
        <v>4</v>
      </c>
      <c r="S144" s="666">
        <v>0.23529411764705882</v>
      </c>
      <c r="T144" s="731">
        <v>4</v>
      </c>
      <c r="U144" s="689">
        <v>0.29629629629629628</v>
      </c>
    </row>
    <row r="145" spans="1:21" ht="14.4" customHeight="1" x14ac:dyDescent="0.3">
      <c r="A145" s="649">
        <v>22</v>
      </c>
      <c r="B145" s="650" t="s">
        <v>527</v>
      </c>
      <c r="C145" s="650">
        <v>89301222</v>
      </c>
      <c r="D145" s="729" t="s">
        <v>1326</v>
      </c>
      <c r="E145" s="730" t="s">
        <v>888</v>
      </c>
      <c r="F145" s="650" t="s">
        <v>881</v>
      </c>
      <c r="G145" s="650" t="s">
        <v>1160</v>
      </c>
      <c r="H145" s="650" t="s">
        <v>528</v>
      </c>
      <c r="I145" s="650" t="s">
        <v>1161</v>
      </c>
      <c r="J145" s="650" t="s">
        <v>1162</v>
      </c>
      <c r="K145" s="650" t="s">
        <v>1163</v>
      </c>
      <c r="L145" s="651">
        <v>0</v>
      </c>
      <c r="M145" s="651">
        <v>0</v>
      </c>
      <c r="N145" s="650">
        <v>2</v>
      </c>
      <c r="O145" s="731">
        <v>1</v>
      </c>
      <c r="P145" s="651"/>
      <c r="Q145" s="666"/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22</v>
      </c>
      <c r="B146" s="650" t="s">
        <v>527</v>
      </c>
      <c r="C146" s="650">
        <v>89301222</v>
      </c>
      <c r="D146" s="729" t="s">
        <v>1326</v>
      </c>
      <c r="E146" s="730" t="s">
        <v>888</v>
      </c>
      <c r="F146" s="650" t="s">
        <v>881</v>
      </c>
      <c r="G146" s="650" t="s">
        <v>1164</v>
      </c>
      <c r="H146" s="650" t="s">
        <v>690</v>
      </c>
      <c r="I146" s="650" t="s">
        <v>1165</v>
      </c>
      <c r="J146" s="650" t="s">
        <v>1166</v>
      </c>
      <c r="K146" s="650" t="s">
        <v>1167</v>
      </c>
      <c r="L146" s="651">
        <v>0</v>
      </c>
      <c r="M146" s="651">
        <v>0</v>
      </c>
      <c r="N146" s="650">
        <v>4</v>
      </c>
      <c r="O146" s="731">
        <v>1</v>
      </c>
      <c r="P146" s="651"/>
      <c r="Q146" s="666"/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22</v>
      </c>
      <c r="B147" s="650" t="s">
        <v>527</v>
      </c>
      <c r="C147" s="650">
        <v>89301222</v>
      </c>
      <c r="D147" s="729" t="s">
        <v>1326</v>
      </c>
      <c r="E147" s="730" t="s">
        <v>888</v>
      </c>
      <c r="F147" s="650" t="s">
        <v>881</v>
      </c>
      <c r="G147" s="650" t="s">
        <v>930</v>
      </c>
      <c r="H147" s="650" t="s">
        <v>528</v>
      </c>
      <c r="I147" s="650" t="s">
        <v>940</v>
      </c>
      <c r="J147" s="650" t="s">
        <v>585</v>
      </c>
      <c r="K147" s="650" t="s">
        <v>941</v>
      </c>
      <c r="L147" s="651">
        <v>314.89999999999998</v>
      </c>
      <c r="M147" s="651">
        <v>629.79999999999995</v>
      </c>
      <c r="N147" s="650">
        <v>2</v>
      </c>
      <c r="O147" s="731">
        <v>0.5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22</v>
      </c>
      <c r="B148" s="650" t="s">
        <v>527</v>
      </c>
      <c r="C148" s="650">
        <v>89301222</v>
      </c>
      <c r="D148" s="729" t="s">
        <v>1326</v>
      </c>
      <c r="E148" s="730" t="s">
        <v>888</v>
      </c>
      <c r="F148" s="650" t="s">
        <v>881</v>
      </c>
      <c r="G148" s="650" t="s">
        <v>1086</v>
      </c>
      <c r="H148" s="650" t="s">
        <v>528</v>
      </c>
      <c r="I148" s="650" t="s">
        <v>1168</v>
      </c>
      <c r="J148" s="650" t="s">
        <v>1169</v>
      </c>
      <c r="K148" s="650" t="s">
        <v>1170</v>
      </c>
      <c r="L148" s="651">
        <v>0</v>
      </c>
      <c r="M148" s="651">
        <v>0</v>
      </c>
      <c r="N148" s="650">
        <v>1</v>
      </c>
      <c r="O148" s="731">
        <v>0.5</v>
      </c>
      <c r="P148" s="651"/>
      <c r="Q148" s="666"/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22</v>
      </c>
      <c r="B149" s="650" t="s">
        <v>527</v>
      </c>
      <c r="C149" s="650">
        <v>89301222</v>
      </c>
      <c r="D149" s="729" t="s">
        <v>1326</v>
      </c>
      <c r="E149" s="730" t="s">
        <v>888</v>
      </c>
      <c r="F149" s="650" t="s">
        <v>881</v>
      </c>
      <c r="G149" s="650" t="s">
        <v>977</v>
      </c>
      <c r="H149" s="650" t="s">
        <v>528</v>
      </c>
      <c r="I149" s="650" t="s">
        <v>1171</v>
      </c>
      <c r="J149" s="650" t="s">
        <v>1172</v>
      </c>
      <c r="K149" s="650" t="s">
        <v>1173</v>
      </c>
      <c r="L149" s="651">
        <v>0</v>
      </c>
      <c r="M149" s="651">
        <v>0</v>
      </c>
      <c r="N149" s="650">
        <v>2</v>
      </c>
      <c r="O149" s="731">
        <v>0.5</v>
      </c>
      <c r="P149" s="651"/>
      <c r="Q149" s="666"/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22</v>
      </c>
      <c r="B150" s="650" t="s">
        <v>527</v>
      </c>
      <c r="C150" s="650">
        <v>89301222</v>
      </c>
      <c r="D150" s="729" t="s">
        <v>1326</v>
      </c>
      <c r="E150" s="730" t="s">
        <v>888</v>
      </c>
      <c r="F150" s="650" t="s">
        <v>881</v>
      </c>
      <c r="G150" s="650" t="s">
        <v>977</v>
      </c>
      <c r="H150" s="650" t="s">
        <v>528</v>
      </c>
      <c r="I150" s="650" t="s">
        <v>1174</v>
      </c>
      <c r="J150" s="650" t="s">
        <v>1175</v>
      </c>
      <c r="K150" s="650" t="s">
        <v>1176</v>
      </c>
      <c r="L150" s="651">
        <v>0</v>
      </c>
      <c r="M150" s="651">
        <v>0</v>
      </c>
      <c r="N150" s="650">
        <v>1</v>
      </c>
      <c r="O150" s="731">
        <v>0.5</v>
      </c>
      <c r="P150" s="651">
        <v>0</v>
      </c>
      <c r="Q150" s="666"/>
      <c r="R150" s="650">
        <v>1</v>
      </c>
      <c r="S150" s="666">
        <v>1</v>
      </c>
      <c r="T150" s="731">
        <v>0.5</v>
      </c>
      <c r="U150" s="689">
        <v>1</v>
      </c>
    </row>
    <row r="151" spans="1:21" ht="14.4" customHeight="1" x14ac:dyDescent="0.3">
      <c r="A151" s="649">
        <v>22</v>
      </c>
      <c r="B151" s="650" t="s">
        <v>527</v>
      </c>
      <c r="C151" s="650">
        <v>89301222</v>
      </c>
      <c r="D151" s="729" t="s">
        <v>1326</v>
      </c>
      <c r="E151" s="730" t="s">
        <v>889</v>
      </c>
      <c r="F151" s="650" t="s">
        <v>882</v>
      </c>
      <c r="G151" s="650" t="s">
        <v>952</v>
      </c>
      <c r="H151" s="650" t="s">
        <v>528</v>
      </c>
      <c r="I151" s="650" t="s">
        <v>1177</v>
      </c>
      <c r="J151" s="650" t="s">
        <v>954</v>
      </c>
      <c r="K151" s="650"/>
      <c r="L151" s="651">
        <v>0</v>
      </c>
      <c r="M151" s="651">
        <v>0</v>
      </c>
      <c r="N151" s="650">
        <v>1</v>
      </c>
      <c r="O151" s="731">
        <v>1</v>
      </c>
      <c r="P151" s="651">
        <v>0</v>
      </c>
      <c r="Q151" s="666"/>
      <c r="R151" s="650">
        <v>1</v>
      </c>
      <c r="S151" s="666">
        <v>1</v>
      </c>
      <c r="T151" s="731">
        <v>1</v>
      </c>
      <c r="U151" s="689">
        <v>1</v>
      </c>
    </row>
    <row r="152" spans="1:21" ht="14.4" customHeight="1" x14ac:dyDescent="0.3">
      <c r="A152" s="649">
        <v>22</v>
      </c>
      <c r="B152" s="650" t="s">
        <v>527</v>
      </c>
      <c r="C152" s="650">
        <v>89301222</v>
      </c>
      <c r="D152" s="729" t="s">
        <v>1326</v>
      </c>
      <c r="E152" s="730" t="s">
        <v>890</v>
      </c>
      <c r="F152" s="650" t="s">
        <v>881</v>
      </c>
      <c r="G152" s="650" t="s">
        <v>981</v>
      </c>
      <c r="H152" s="650" t="s">
        <v>528</v>
      </c>
      <c r="I152" s="650" t="s">
        <v>1178</v>
      </c>
      <c r="J152" s="650" t="s">
        <v>1179</v>
      </c>
      <c r="K152" s="650" t="s">
        <v>1147</v>
      </c>
      <c r="L152" s="651">
        <v>370.04</v>
      </c>
      <c r="M152" s="651">
        <v>740.08</v>
      </c>
      <c r="N152" s="650">
        <v>2</v>
      </c>
      <c r="O152" s="731">
        <v>0.5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22</v>
      </c>
      <c r="B153" s="650" t="s">
        <v>527</v>
      </c>
      <c r="C153" s="650">
        <v>89301222</v>
      </c>
      <c r="D153" s="729" t="s">
        <v>1326</v>
      </c>
      <c r="E153" s="730" t="s">
        <v>890</v>
      </c>
      <c r="F153" s="650" t="s">
        <v>881</v>
      </c>
      <c r="G153" s="650" t="s">
        <v>981</v>
      </c>
      <c r="H153" s="650" t="s">
        <v>528</v>
      </c>
      <c r="I153" s="650" t="s">
        <v>1128</v>
      </c>
      <c r="J153" s="650" t="s">
        <v>983</v>
      </c>
      <c r="K153" s="650" t="s">
        <v>1129</v>
      </c>
      <c r="L153" s="651">
        <v>418.67</v>
      </c>
      <c r="M153" s="651">
        <v>1674.68</v>
      </c>
      <c r="N153" s="650">
        <v>4</v>
      </c>
      <c r="O153" s="731">
        <v>1.5</v>
      </c>
      <c r="P153" s="651">
        <v>837.34</v>
      </c>
      <c r="Q153" s="666">
        <v>0.5</v>
      </c>
      <c r="R153" s="650">
        <v>2</v>
      </c>
      <c r="S153" s="666">
        <v>0.5</v>
      </c>
      <c r="T153" s="731">
        <v>0.5</v>
      </c>
      <c r="U153" s="689">
        <v>0.33333333333333331</v>
      </c>
    </row>
    <row r="154" spans="1:21" ht="14.4" customHeight="1" x14ac:dyDescent="0.3">
      <c r="A154" s="649">
        <v>22</v>
      </c>
      <c r="B154" s="650" t="s">
        <v>527</v>
      </c>
      <c r="C154" s="650">
        <v>89301222</v>
      </c>
      <c r="D154" s="729" t="s">
        <v>1326</v>
      </c>
      <c r="E154" s="730" t="s">
        <v>890</v>
      </c>
      <c r="F154" s="650" t="s">
        <v>881</v>
      </c>
      <c r="G154" s="650" t="s">
        <v>981</v>
      </c>
      <c r="H154" s="650" t="s">
        <v>528</v>
      </c>
      <c r="I154" s="650" t="s">
        <v>982</v>
      </c>
      <c r="J154" s="650" t="s">
        <v>983</v>
      </c>
      <c r="K154" s="650" t="s">
        <v>984</v>
      </c>
      <c r="L154" s="651">
        <v>0</v>
      </c>
      <c r="M154" s="651">
        <v>0</v>
      </c>
      <c r="N154" s="650">
        <v>2</v>
      </c>
      <c r="O154" s="731">
        <v>2</v>
      </c>
      <c r="P154" s="651">
        <v>0</v>
      </c>
      <c r="Q154" s="666"/>
      <c r="R154" s="650">
        <v>2</v>
      </c>
      <c r="S154" s="666">
        <v>1</v>
      </c>
      <c r="T154" s="731">
        <v>2</v>
      </c>
      <c r="U154" s="689">
        <v>1</v>
      </c>
    </row>
    <row r="155" spans="1:21" ht="14.4" customHeight="1" x14ac:dyDescent="0.3">
      <c r="A155" s="649">
        <v>22</v>
      </c>
      <c r="B155" s="650" t="s">
        <v>527</v>
      </c>
      <c r="C155" s="650">
        <v>89301222</v>
      </c>
      <c r="D155" s="729" t="s">
        <v>1326</v>
      </c>
      <c r="E155" s="730" t="s">
        <v>890</v>
      </c>
      <c r="F155" s="650" t="s">
        <v>881</v>
      </c>
      <c r="G155" s="650" t="s">
        <v>1180</v>
      </c>
      <c r="H155" s="650" t="s">
        <v>528</v>
      </c>
      <c r="I155" s="650" t="s">
        <v>1181</v>
      </c>
      <c r="J155" s="650" t="s">
        <v>1182</v>
      </c>
      <c r="K155" s="650" t="s">
        <v>1183</v>
      </c>
      <c r="L155" s="651">
        <v>95.25</v>
      </c>
      <c r="M155" s="651">
        <v>95.25</v>
      </c>
      <c r="N155" s="650">
        <v>1</v>
      </c>
      <c r="O155" s="731">
        <v>1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22</v>
      </c>
      <c r="B156" s="650" t="s">
        <v>527</v>
      </c>
      <c r="C156" s="650">
        <v>89301222</v>
      </c>
      <c r="D156" s="729" t="s">
        <v>1326</v>
      </c>
      <c r="E156" s="730" t="s">
        <v>890</v>
      </c>
      <c r="F156" s="650" t="s">
        <v>881</v>
      </c>
      <c r="G156" s="650" t="s">
        <v>1002</v>
      </c>
      <c r="H156" s="650" t="s">
        <v>690</v>
      </c>
      <c r="I156" s="650" t="s">
        <v>1184</v>
      </c>
      <c r="J156" s="650" t="s">
        <v>1004</v>
      </c>
      <c r="K156" s="650" t="s">
        <v>1185</v>
      </c>
      <c r="L156" s="651">
        <v>435.3</v>
      </c>
      <c r="M156" s="651">
        <v>435.3</v>
      </c>
      <c r="N156" s="650">
        <v>1</v>
      </c>
      <c r="O156" s="731">
        <v>1</v>
      </c>
      <c r="P156" s="651">
        <v>435.3</v>
      </c>
      <c r="Q156" s="666">
        <v>1</v>
      </c>
      <c r="R156" s="650">
        <v>1</v>
      </c>
      <c r="S156" s="666">
        <v>1</v>
      </c>
      <c r="T156" s="731">
        <v>1</v>
      </c>
      <c r="U156" s="689">
        <v>1</v>
      </c>
    </row>
    <row r="157" spans="1:21" ht="14.4" customHeight="1" x14ac:dyDescent="0.3">
      <c r="A157" s="649">
        <v>22</v>
      </c>
      <c r="B157" s="650" t="s">
        <v>527</v>
      </c>
      <c r="C157" s="650">
        <v>89301222</v>
      </c>
      <c r="D157" s="729" t="s">
        <v>1326</v>
      </c>
      <c r="E157" s="730" t="s">
        <v>890</v>
      </c>
      <c r="F157" s="650" t="s">
        <v>881</v>
      </c>
      <c r="G157" s="650" t="s">
        <v>1006</v>
      </c>
      <c r="H157" s="650" t="s">
        <v>690</v>
      </c>
      <c r="I157" s="650" t="s">
        <v>1186</v>
      </c>
      <c r="J157" s="650" t="s">
        <v>1187</v>
      </c>
      <c r="K157" s="650" t="s">
        <v>1188</v>
      </c>
      <c r="L157" s="651">
        <v>125.14</v>
      </c>
      <c r="M157" s="651">
        <v>125.14</v>
      </c>
      <c r="N157" s="650">
        <v>1</v>
      </c>
      <c r="O157" s="731">
        <v>1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22</v>
      </c>
      <c r="B158" s="650" t="s">
        <v>527</v>
      </c>
      <c r="C158" s="650">
        <v>89301222</v>
      </c>
      <c r="D158" s="729" t="s">
        <v>1326</v>
      </c>
      <c r="E158" s="730" t="s">
        <v>890</v>
      </c>
      <c r="F158" s="650" t="s">
        <v>881</v>
      </c>
      <c r="G158" s="650" t="s">
        <v>1189</v>
      </c>
      <c r="H158" s="650" t="s">
        <v>690</v>
      </c>
      <c r="I158" s="650" t="s">
        <v>1190</v>
      </c>
      <c r="J158" s="650" t="s">
        <v>1191</v>
      </c>
      <c r="K158" s="650" t="s">
        <v>1192</v>
      </c>
      <c r="L158" s="651">
        <v>356.47</v>
      </c>
      <c r="M158" s="651">
        <v>356.47</v>
      </c>
      <c r="N158" s="650">
        <v>1</v>
      </c>
      <c r="O158" s="731">
        <v>1</v>
      </c>
      <c r="P158" s="651">
        <v>356.47</v>
      </c>
      <c r="Q158" s="666">
        <v>1</v>
      </c>
      <c r="R158" s="650">
        <v>1</v>
      </c>
      <c r="S158" s="666">
        <v>1</v>
      </c>
      <c r="T158" s="731">
        <v>1</v>
      </c>
      <c r="U158" s="689">
        <v>1</v>
      </c>
    </row>
    <row r="159" spans="1:21" ht="14.4" customHeight="1" x14ac:dyDescent="0.3">
      <c r="A159" s="649">
        <v>22</v>
      </c>
      <c r="B159" s="650" t="s">
        <v>527</v>
      </c>
      <c r="C159" s="650">
        <v>89301222</v>
      </c>
      <c r="D159" s="729" t="s">
        <v>1326</v>
      </c>
      <c r="E159" s="730" t="s">
        <v>890</v>
      </c>
      <c r="F159" s="650" t="s">
        <v>881</v>
      </c>
      <c r="G159" s="650" t="s">
        <v>1193</v>
      </c>
      <c r="H159" s="650" t="s">
        <v>528</v>
      </c>
      <c r="I159" s="650" t="s">
        <v>1194</v>
      </c>
      <c r="J159" s="650" t="s">
        <v>1195</v>
      </c>
      <c r="K159" s="650" t="s">
        <v>1196</v>
      </c>
      <c r="L159" s="651">
        <v>224.71</v>
      </c>
      <c r="M159" s="651">
        <v>224.71</v>
      </c>
      <c r="N159" s="650">
        <v>1</v>
      </c>
      <c r="O159" s="731">
        <v>1</v>
      </c>
      <c r="P159" s="651">
        <v>224.71</v>
      </c>
      <c r="Q159" s="666">
        <v>1</v>
      </c>
      <c r="R159" s="650">
        <v>1</v>
      </c>
      <c r="S159" s="666">
        <v>1</v>
      </c>
      <c r="T159" s="731">
        <v>1</v>
      </c>
      <c r="U159" s="689">
        <v>1</v>
      </c>
    </row>
    <row r="160" spans="1:21" ht="14.4" customHeight="1" x14ac:dyDescent="0.3">
      <c r="A160" s="649">
        <v>22</v>
      </c>
      <c r="B160" s="650" t="s">
        <v>527</v>
      </c>
      <c r="C160" s="650">
        <v>89301222</v>
      </c>
      <c r="D160" s="729" t="s">
        <v>1326</v>
      </c>
      <c r="E160" s="730" t="s">
        <v>890</v>
      </c>
      <c r="F160" s="650" t="s">
        <v>881</v>
      </c>
      <c r="G160" s="650" t="s">
        <v>1197</v>
      </c>
      <c r="H160" s="650" t="s">
        <v>528</v>
      </c>
      <c r="I160" s="650" t="s">
        <v>1198</v>
      </c>
      <c r="J160" s="650" t="s">
        <v>1199</v>
      </c>
      <c r="K160" s="650" t="s">
        <v>1200</v>
      </c>
      <c r="L160" s="651">
        <v>0</v>
      </c>
      <c r="M160" s="651">
        <v>0</v>
      </c>
      <c r="N160" s="650">
        <v>2</v>
      </c>
      <c r="O160" s="731">
        <v>2</v>
      </c>
      <c r="P160" s="651">
        <v>0</v>
      </c>
      <c r="Q160" s="666"/>
      <c r="R160" s="650">
        <v>2</v>
      </c>
      <c r="S160" s="666">
        <v>1</v>
      </c>
      <c r="T160" s="731">
        <v>2</v>
      </c>
      <c r="U160" s="689">
        <v>1</v>
      </c>
    </row>
    <row r="161" spans="1:21" ht="14.4" customHeight="1" x14ac:dyDescent="0.3">
      <c r="A161" s="649">
        <v>22</v>
      </c>
      <c r="B161" s="650" t="s">
        <v>527</v>
      </c>
      <c r="C161" s="650">
        <v>89301222</v>
      </c>
      <c r="D161" s="729" t="s">
        <v>1326</v>
      </c>
      <c r="E161" s="730" t="s">
        <v>890</v>
      </c>
      <c r="F161" s="650" t="s">
        <v>881</v>
      </c>
      <c r="G161" s="650" t="s">
        <v>1201</v>
      </c>
      <c r="H161" s="650" t="s">
        <v>528</v>
      </c>
      <c r="I161" s="650" t="s">
        <v>1202</v>
      </c>
      <c r="J161" s="650" t="s">
        <v>1203</v>
      </c>
      <c r="K161" s="650" t="s">
        <v>1204</v>
      </c>
      <c r="L161" s="651">
        <v>83.09</v>
      </c>
      <c r="M161" s="651">
        <v>166.18</v>
      </c>
      <c r="N161" s="650">
        <v>2</v>
      </c>
      <c r="O161" s="731">
        <v>1</v>
      </c>
      <c r="P161" s="651">
        <v>166.18</v>
      </c>
      <c r="Q161" s="666">
        <v>1</v>
      </c>
      <c r="R161" s="650">
        <v>2</v>
      </c>
      <c r="S161" s="666">
        <v>1</v>
      </c>
      <c r="T161" s="731">
        <v>1</v>
      </c>
      <c r="U161" s="689">
        <v>1</v>
      </c>
    </row>
    <row r="162" spans="1:21" ht="14.4" customHeight="1" x14ac:dyDescent="0.3">
      <c r="A162" s="649">
        <v>22</v>
      </c>
      <c r="B162" s="650" t="s">
        <v>527</v>
      </c>
      <c r="C162" s="650">
        <v>89301222</v>
      </c>
      <c r="D162" s="729" t="s">
        <v>1326</v>
      </c>
      <c r="E162" s="730" t="s">
        <v>890</v>
      </c>
      <c r="F162" s="650" t="s">
        <v>881</v>
      </c>
      <c r="G162" s="650" t="s">
        <v>969</v>
      </c>
      <c r="H162" s="650" t="s">
        <v>528</v>
      </c>
      <c r="I162" s="650" t="s">
        <v>970</v>
      </c>
      <c r="J162" s="650" t="s">
        <v>971</v>
      </c>
      <c r="K162" s="650" t="s">
        <v>972</v>
      </c>
      <c r="L162" s="651">
        <v>163.9</v>
      </c>
      <c r="M162" s="651">
        <v>655.6</v>
      </c>
      <c r="N162" s="650">
        <v>4</v>
      </c>
      <c r="O162" s="731">
        <v>1.5</v>
      </c>
      <c r="P162" s="651"/>
      <c r="Q162" s="666">
        <v>0</v>
      </c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22</v>
      </c>
      <c r="B163" s="650" t="s">
        <v>527</v>
      </c>
      <c r="C163" s="650">
        <v>89301222</v>
      </c>
      <c r="D163" s="729" t="s">
        <v>1326</v>
      </c>
      <c r="E163" s="730" t="s">
        <v>890</v>
      </c>
      <c r="F163" s="650" t="s">
        <v>881</v>
      </c>
      <c r="G163" s="650" t="s">
        <v>1030</v>
      </c>
      <c r="H163" s="650" t="s">
        <v>528</v>
      </c>
      <c r="I163" s="650" t="s">
        <v>1031</v>
      </c>
      <c r="J163" s="650" t="s">
        <v>1032</v>
      </c>
      <c r="K163" s="650" t="s">
        <v>1033</v>
      </c>
      <c r="L163" s="651">
        <v>23.72</v>
      </c>
      <c r="M163" s="651">
        <v>23.72</v>
      </c>
      <c r="N163" s="650">
        <v>1</v>
      </c>
      <c r="O163" s="731">
        <v>1</v>
      </c>
      <c r="P163" s="651">
        <v>23.72</v>
      </c>
      <c r="Q163" s="666">
        <v>1</v>
      </c>
      <c r="R163" s="650">
        <v>1</v>
      </c>
      <c r="S163" s="666">
        <v>1</v>
      </c>
      <c r="T163" s="731">
        <v>1</v>
      </c>
      <c r="U163" s="689">
        <v>1</v>
      </c>
    </row>
    <row r="164" spans="1:21" ht="14.4" customHeight="1" x14ac:dyDescent="0.3">
      <c r="A164" s="649">
        <v>22</v>
      </c>
      <c r="B164" s="650" t="s">
        <v>527</v>
      </c>
      <c r="C164" s="650">
        <v>89301222</v>
      </c>
      <c r="D164" s="729" t="s">
        <v>1326</v>
      </c>
      <c r="E164" s="730" t="s">
        <v>890</v>
      </c>
      <c r="F164" s="650" t="s">
        <v>881</v>
      </c>
      <c r="G164" s="650" t="s">
        <v>952</v>
      </c>
      <c r="H164" s="650" t="s">
        <v>528</v>
      </c>
      <c r="I164" s="650" t="s">
        <v>953</v>
      </c>
      <c r="J164" s="650" t="s">
        <v>954</v>
      </c>
      <c r="K164" s="650"/>
      <c r="L164" s="651">
        <v>0</v>
      </c>
      <c r="M164" s="651">
        <v>0</v>
      </c>
      <c r="N164" s="650">
        <v>11</v>
      </c>
      <c r="O164" s="731">
        <v>9.5</v>
      </c>
      <c r="P164" s="651">
        <v>0</v>
      </c>
      <c r="Q164" s="666"/>
      <c r="R164" s="650">
        <v>9</v>
      </c>
      <c r="S164" s="666">
        <v>0.81818181818181823</v>
      </c>
      <c r="T164" s="731">
        <v>8</v>
      </c>
      <c r="U164" s="689">
        <v>0.84210526315789469</v>
      </c>
    </row>
    <row r="165" spans="1:21" ht="14.4" customHeight="1" x14ac:dyDescent="0.3">
      <c r="A165" s="649">
        <v>22</v>
      </c>
      <c r="B165" s="650" t="s">
        <v>527</v>
      </c>
      <c r="C165" s="650">
        <v>89301222</v>
      </c>
      <c r="D165" s="729" t="s">
        <v>1326</v>
      </c>
      <c r="E165" s="730" t="s">
        <v>890</v>
      </c>
      <c r="F165" s="650" t="s">
        <v>881</v>
      </c>
      <c r="G165" s="650" t="s">
        <v>1205</v>
      </c>
      <c r="H165" s="650" t="s">
        <v>528</v>
      </c>
      <c r="I165" s="650" t="s">
        <v>1206</v>
      </c>
      <c r="J165" s="650" t="s">
        <v>1207</v>
      </c>
      <c r="K165" s="650" t="s">
        <v>1208</v>
      </c>
      <c r="L165" s="651">
        <v>74.06</v>
      </c>
      <c r="M165" s="651">
        <v>74.06</v>
      </c>
      <c r="N165" s="650">
        <v>1</v>
      </c>
      <c r="O165" s="731">
        <v>0.5</v>
      </c>
      <c r="P165" s="651">
        <v>74.06</v>
      </c>
      <c r="Q165" s="666">
        <v>1</v>
      </c>
      <c r="R165" s="650">
        <v>1</v>
      </c>
      <c r="S165" s="666">
        <v>1</v>
      </c>
      <c r="T165" s="731">
        <v>0.5</v>
      </c>
      <c r="U165" s="689">
        <v>1</v>
      </c>
    </row>
    <row r="166" spans="1:21" ht="14.4" customHeight="1" x14ac:dyDescent="0.3">
      <c r="A166" s="649">
        <v>22</v>
      </c>
      <c r="B166" s="650" t="s">
        <v>527</v>
      </c>
      <c r="C166" s="650">
        <v>89301222</v>
      </c>
      <c r="D166" s="729" t="s">
        <v>1326</v>
      </c>
      <c r="E166" s="730" t="s">
        <v>890</v>
      </c>
      <c r="F166" s="650" t="s">
        <v>881</v>
      </c>
      <c r="G166" s="650" t="s">
        <v>1052</v>
      </c>
      <c r="H166" s="650" t="s">
        <v>528</v>
      </c>
      <c r="I166" s="650" t="s">
        <v>1209</v>
      </c>
      <c r="J166" s="650" t="s">
        <v>1210</v>
      </c>
      <c r="K166" s="650" t="s">
        <v>1055</v>
      </c>
      <c r="L166" s="651">
        <v>313.98</v>
      </c>
      <c r="M166" s="651">
        <v>313.98</v>
      </c>
      <c r="N166" s="650">
        <v>1</v>
      </c>
      <c r="O166" s="731">
        <v>1</v>
      </c>
      <c r="P166" s="651"/>
      <c r="Q166" s="666">
        <v>0</v>
      </c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22</v>
      </c>
      <c r="B167" s="650" t="s">
        <v>527</v>
      </c>
      <c r="C167" s="650">
        <v>89301222</v>
      </c>
      <c r="D167" s="729" t="s">
        <v>1326</v>
      </c>
      <c r="E167" s="730" t="s">
        <v>890</v>
      </c>
      <c r="F167" s="650" t="s">
        <v>881</v>
      </c>
      <c r="G167" s="650" t="s">
        <v>1052</v>
      </c>
      <c r="H167" s="650" t="s">
        <v>528</v>
      </c>
      <c r="I167" s="650" t="s">
        <v>1211</v>
      </c>
      <c r="J167" s="650" t="s">
        <v>1210</v>
      </c>
      <c r="K167" s="650" t="s">
        <v>1212</v>
      </c>
      <c r="L167" s="651">
        <v>0</v>
      </c>
      <c r="M167" s="651">
        <v>0</v>
      </c>
      <c r="N167" s="650">
        <v>1</v>
      </c>
      <c r="O167" s="731">
        <v>1</v>
      </c>
      <c r="P167" s="651">
        <v>0</v>
      </c>
      <c r="Q167" s="666"/>
      <c r="R167" s="650">
        <v>1</v>
      </c>
      <c r="S167" s="666">
        <v>1</v>
      </c>
      <c r="T167" s="731">
        <v>1</v>
      </c>
      <c r="U167" s="689">
        <v>1</v>
      </c>
    </row>
    <row r="168" spans="1:21" ht="14.4" customHeight="1" x14ac:dyDescent="0.3">
      <c r="A168" s="649">
        <v>22</v>
      </c>
      <c r="B168" s="650" t="s">
        <v>527</v>
      </c>
      <c r="C168" s="650">
        <v>89301222</v>
      </c>
      <c r="D168" s="729" t="s">
        <v>1326</v>
      </c>
      <c r="E168" s="730" t="s">
        <v>890</v>
      </c>
      <c r="F168" s="650" t="s">
        <v>881</v>
      </c>
      <c r="G168" s="650" t="s">
        <v>1148</v>
      </c>
      <c r="H168" s="650" t="s">
        <v>528</v>
      </c>
      <c r="I168" s="650" t="s">
        <v>1149</v>
      </c>
      <c r="J168" s="650" t="s">
        <v>1150</v>
      </c>
      <c r="K168" s="650" t="s">
        <v>1151</v>
      </c>
      <c r="L168" s="651">
        <v>0</v>
      </c>
      <c r="M168" s="651">
        <v>0</v>
      </c>
      <c r="N168" s="650">
        <v>1</v>
      </c>
      <c r="O168" s="731">
        <v>1</v>
      </c>
      <c r="P168" s="651">
        <v>0</v>
      </c>
      <c r="Q168" s="666"/>
      <c r="R168" s="650">
        <v>1</v>
      </c>
      <c r="S168" s="666">
        <v>1</v>
      </c>
      <c r="T168" s="731">
        <v>1</v>
      </c>
      <c r="U168" s="689">
        <v>1</v>
      </c>
    </row>
    <row r="169" spans="1:21" ht="14.4" customHeight="1" x14ac:dyDescent="0.3">
      <c r="A169" s="649">
        <v>22</v>
      </c>
      <c r="B169" s="650" t="s">
        <v>527</v>
      </c>
      <c r="C169" s="650">
        <v>89301222</v>
      </c>
      <c r="D169" s="729" t="s">
        <v>1326</v>
      </c>
      <c r="E169" s="730" t="s">
        <v>890</v>
      </c>
      <c r="F169" s="650" t="s">
        <v>881</v>
      </c>
      <c r="G169" s="650" t="s">
        <v>1213</v>
      </c>
      <c r="H169" s="650" t="s">
        <v>528</v>
      </c>
      <c r="I169" s="650" t="s">
        <v>1214</v>
      </c>
      <c r="J169" s="650" t="s">
        <v>1215</v>
      </c>
      <c r="K169" s="650" t="s">
        <v>1019</v>
      </c>
      <c r="L169" s="651">
        <v>198.04</v>
      </c>
      <c r="M169" s="651">
        <v>198.04</v>
      </c>
      <c r="N169" s="650">
        <v>1</v>
      </c>
      <c r="O169" s="731">
        <v>1</v>
      </c>
      <c r="P169" s="651">
        <v>198.04</v>
      </c>
      <c r="Q169" s="666">
        <v>1</v>
      </c>
      <c r="R169" s="650">
        <v>1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22</v>
      </c>
      <c r="B170" s="650" t="s">
        <v>527</v>
      </c>
      <c r="C170" s="650">
        <v>89301222</v>
      </c>
      <c r="D170" s="729" t="s">
        <v>1326</v>
      </c>
      <c r="E170" s="730" t="s">
        <v>890</v>
      </c>
      <c r="F170" s="650" t="s">
        <v>881</v>
      </c>
      <c r="G170" s="650" t="s">
        <v>901</v>
      </c>
      <c r="H170" s="650" t="s">
        <v>528</v>
      </c>
      <c r="I170" s="650" t="s">
        <v>955</v>
      </c>
      <c r="J170" s="650" t="s">
        <v>956</v>
      </c>
      <c r="K170" s="650" t="s">
        <v>957</v>
      </c>
      <c r="L170" s="651">
        <v>0</v>
      </c>
      <c r="M170" s="651">
        <v>0</v>
      </c>
      <c r="N170" s="650">
        <v>1</v>
      </c>
      <c r="O170" s="731">
        <v>0.5</v>
      </c>
      <c r="P170" s="651"/>
      <c r="Q170" s="666"/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22</v>
      </c>
      <c r="B171" s="650" t="s">
        <v>527</v>
      </c>
      <c r="C171" s="650">
        <v>89301222</v>
      </c>
      <c r="D171" s="729" t="s">
        <v>1326</v>
      </c>
      <c r="E171" s="730" t="s">
        <v>890</v>
      </c>
      <c r="F171" s="650" t="s">
        <v>881</v>
      </c>
      <c r="G171" s="650" t="s">
        <v>901</v>
      </c>
      <c r="H171" s="650" t="s">
        <v>528</v>
      </c>
      <c r="I171" s="650" t="s">
        <v>1058</v>
      </c>
      <c r="J171" s="650" t="s">
        <v>1059</v>
      </c>
      <c r="K171" s="650" t="s">
        <v>1060</v>
      </c>
      <c r="L171" s="651">
        <v>86.76</v>
      </c>
      <c r="M171" s="651">
        <v>2082.2400000000002</v>
      </c>
      <c r="N171" s="650">
        <v>24</v>
      </c>
      <c r="O171" s="731">
        <v>15</v>
      </c>
      <c r="P171" s="651">
        <v>954.36</v>
      </c>
      <c r="Q171" s="666">
        <v>0.45833333333333331</v>
      </c>
      <c r="R171" s="650">
        <v>11</v>
      </c>
      <c r="S171" s="666">
        <v>0.45833333333333331</v>
      </c>
      <c r="T171" s="731">
        <v>7</v>
      </c>
      <c r="U171" s="689">
        <v>0.46666666666666667</v>
      </c>
    </row>
    <row r="172" spans="1:21" ht="14.4" customHeight="1" x14ac:dyDescent="0.3">
      <c r="A172" s="649">
        <v>22</v>
      </c>
      <c r="B172" s="650" t="s">
        <v>527</v>
      </c>
      <c r="C172" s="650">
        <v>89301222</v>
      </c>
      <c r="D172" s="729" t="s">
        <v>1326</v>
      </c>
      <c r="E172" s="730" t="s">
        <v>890</v>
      </c>
      <c r="F172" s="650" t="s">
        <v>881</v>
      </c>
      <c r="G172" s="650" t="s">
        <v>901</v>
      </c>
      <c r="H172" s="650" t="s">
        <v>690</v>
      </c>
      <c r="I172" s="650" t="s">
        <v>1063</v>
      </c>
      <c r="J172" s="650" t="s">
        <v>1064</v>
      </c>
      <c r="K172" s="650" t="s">
        <v>1065</v>
      </c>
      <c r="L172" s="651">
        <v>65.069999999999993</v>
      </c>
      <c r="M172" s="651">
        <v>520.55999999999995</v>
      </c>
      <c r="N172" s="650">
        <v>8</v>
      </c>
      <c r="O172" s="731">
        <v>6</v>
      </c>
      <c r="P172" s="651">
        <v>195.20999999999998</v>
      </c>
      <c r="Q172" s="666">
        <v>0.375</v>
      </c>
      <c r="R172" s="650">
        <v>3</v>
      </c>
      <c r="S172" s="666">
        <v>0.375</v>
      </c>
      <c r="T172" s="731">
        <v>2</v>
      </c>
      <c r="U172" s="689">
        <v>0.33333333333333331</v>
      </c>
    </row>
    <row r="173" spans="1:21" ht="14.4" customHeight="1" x14ac:dyDescent="0.3">
      <c r="A173" s="649">
        <v>22</v>
      </c>
      <c r="B173" s="650" t="s">
        <v>527</v>
      </c>
      <c r="C173" s="650">
        <v>89301222</v>
      </c>
      <c r="D173" s="729" t="s">
        <v>1326</v>
      </c>
      <c r="E173" s="730" t="s">
        <v>890</v>
      </c>
      <c r="F173" s="650" t="s">
        <v>881</v>
      </c>
      <c r="G173" s="650" t="s">
        <v>901</v>
      </c>
      <c r="H173" s="650" t="s">
        <v>690</v>
      </c>
      <c r="I173" s="650" t="s">
        <v>911</v>
      </c>
      <c r="J173" s="650" t="s">
        <v>909</v>
      </c>
      <c r="K173" s="650" t="s">
        <v>910</v>
      </c>
      <c r="L173" s="651">
        <v>108.46</v>
      </c>
      <c r="M173" s="651">
        <v>1735.3600000000001</v>
      </c>
      <c r="N173" s="650">
        <v>16</v>
      </c>
      <c r="O173" s="731">
        <v>13.5</v>
      </c>
      <c r="P173" s="651">
        <v>542.29999999999995</v>
      </c>
      <c r="Q173" s="666">
        <v>0.31249999999999994</v>
      </c>
      <c r="R173" s="650">
        <v>5</v>
      </c>
      <c r="S173" s="666">
        <v>0.3125</v>
      </c>
      <c r="T173" s="731">
        <v>4</v>
      </c>
      <c r="U173" s="689">
        <v>0.29629629629629628</v>
      </c>
    </row>
    <row r="174" spans="1:21" ht="14.4" customHeight="1" x14ac:dyDescent="0.3">
      <c r="A174" s="649">
        <v>22</v>
      </c>
      <c r="B174" s="650" t="s">
        <v>527</v>
      </c>
      <c r="C174" s="650">
        <v>89301222</v>
      </c>
      <c r="D174" s="729" t="s">
        <v>1326</v>
      </c>
      <c r="E174" s="730" t="s">
        <v>890</v>
      </c>
      <c r="F174" s="650" t="s">
        <v>881</v>
      </c>
      <c r="G174" s="650" t="s">
        <v>901</v>
      </c>
      <c r="H174" s="650" t="s">
        <v>528</v>
      </c>
      <c r="I174" s="650" t="s">
        <v>958</v>
      </c>
      <c r="J174" s="650" t="s">
        <v>959</v>
      </c>
      <c r="K174" s="650" t="s">
        <v>960</v>
      </c>
      <c r="L174" s="651">
        <v>65.069999999999993</v>
      </c>
      <c r="M174" s="651">
        <v>65.069999999999993</v>
      </c>
      <c r="N174" s="650">
        <v>1</v>
      </c>
      <c r="O174" s="731">
        <v>1</v>
      </c>
      <c r="P174" s="651"/>
      <c r="Q174" s="666">
        <v>0</v>
      </c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22</v>
      </c>
      <c r="B175" s="650" t="s">
        <v>527</v>
      </c>
      <c r="C175" s="650">
        <v>89301222</v>
      </c>
      <c r="D175" s="729" t="s">
        <v>1326</v>
      </c>
      <c r="E175" s="730" t="s">
        <v>890</v>
      </c>
      <c r="F175" s="650" t="s">
        <v>881</v>
      </c>
      <c r="G175" s="650" t="s">
        <v>901</v>
      </c>
      <c r="H175" s="650" t="s">
        <v>528</v>
      </c>
      <c r="I175" s="650" t="s">
        <v>626</v>
      </c>
      <c r="J175" s="650" t="s">
        <v>912</v>
      </c>
      <c r="K175" s="650" t="s">
        <v>913</v>
      </c>
      <c r="L175" s="651">
        <v>108.46</v>
      </c>
      <c r="M175" s="651">
        <v>433.84</v>
      </c>
      <c r="N175" s="650">
        <v>4</v>
      </c>
      <c r="O175" s="731">
        <v>3.5</v>
      </c>
      <c r="P175" s="651">
        <v>108.46</v>
      </c>
      <c r="Q175" s="666">
        <v>0.25</v>
      </c>
      <c r="R175" s="650">
        <v>1</v>
      </c>
      <c r="S175" s="666">
        <v>0.25</v>
      </c>
      <c r="T175" s="731">
        <v>0.5</v>
      </c>
      <c r="U175" s="689">
        <v>0.14285714285714285</v>
      </c>
    </row>
    <row r="176" spans="1:21" ht="14.4" customHeight="1" x14ac:dyDescent="0.3">
      <c r="A176" s="649">
        <v>22</v>
      </c>
      <c r="B176" s="650" t="s">
        <v>527</v>
      </c>
      <c r="C176" s="650">
        <v>89301222</v>
      </c>
      <c r="D176" s="729" t="s">
        <v>1326</v>
      </c>
      <c r="E176" s="730" t="s">
        <v>890</v>
      </c>
      <c r="F176" s="650" t="s">
        <v>881</v>
      </c>
      <c r="G176" s="650" t="s">
        <v>901</v>
      </c>
      <c r="H176" s="650" t="s">
        <v>690</v>
      </c>
      <c r="I176" s="650" t="s">
        <v>914</v>
      </c>
      <c r="J176" s="650" t="s">
        <v>915</v>
      </c>
      <c r="K176" s="650" t="s">
        <v>916</v>
      </c>
      <c r="L176" s="651">
        <v>130.15</v>
      </c>
      <c r="M176" s="651">
        <v>14056.19999999999</v>
      </c>
      <c r="N176" s="650">
        <v>108</v>
      </c>
      <c r="O176" s="731">
        <v>88</v>
      </c>
      <c r="P176" s="651">
        <v>3644.2000000000016</v>
      </c>
      <c r="Q176" s="666">
        <v>0.25925925925925958</v>
      </c>
      <c r="R176" s="650">
        <v>28</v>
      </c>
      <c r="S176" s="666">
        <v>0.25925925925925924</v>
      </c>
      <c r="T176" s="731">
        <v>22.5</v>
      </c>
      <c r="U176" s="689">
        <v>0.25568181818181818</v>
      </c>
    </row>
    <row r="177" spans="1:21" ht="14.4" customHeight="1" x14ac:dyDescent="0.3">
      <c r="A177" s="649">
        <v>22</v>
      </c>
      <c r="B177" s="650" t="s">
        <v>527</v>
      </c>
      <c r="C177" s="650">
        <v>89301222</v>
      </c>
      <c r="D177" s="729" t="s">
        <v>1326</v>
      </c>
      <c r="E177" s="730" t="s">
        <v>890</v>
      </c>
      <c r="F177" s="650" t="s">
        <v>881</v>
      </c>
      <c r="G177" s="650" t="s">
        <v>901</v>
      </c>
      <c r="H177" s="650" t="s">
        <v>690</v>
      </c>
      <c r="I177" s="650" t="s">
        <v>1066</v>
      </c>
      <c r="J177" s="650" t="s">
        <v>552</v>
      </c>
      <c r="K177" s="650" t="s">
        <v>1067</v>
      </c>
      <c r="L177" s="651">
        <v>50.57</v>
      </c>
      <c r="M177" s="651">
        <v>353.99</v>
      </c>
      <c r="N177" s="650">
        <v>7</v>
      </c>
      <c r="O177" s="731">
        <v>5.5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22</v>
      </c>
      <c r="B178" s="650" t="s">
        <v>527</v>
      </c>
      <c r="C178" s="650">
        <v>89301222</v>
      </c>
      <c r="D178" s="729" t="s">
        <v>1326</v>
      </c>
      <c r="E178" s="730" t="s">
        <v>890</v>
      </c>
      <c r="F178" s="650" t="s">
        <v>881</v>
      </c>
      <c r="G178" s="650" t="s">
        <v>901</v>
      </c>
      <c r="H178" s="650" t="s">
        <v>690</v>
      </c>
      <c r="I178" s="650" t="s">
        <v>696</v>
      </c>
      <c r="J178" s="650" t="s">
        <v>697</v>
      </c>
      <c r="K178" s="650" t="s">
        <v>863</v>
      </c>
      <c r="L178" s="651">
        <v>86.76</v>
      </c>
      <c r="M178" s="651">
        <v>7808.4000000000096</v>
      </c>
      <c r="N178" s="650">
        <v>90</v>
      </c>
      <c r="O178" s="731">
        <v>68</v>
      </c>
      <c r="P178" s="651">
        <v>1821.96</v>
      </c>
      <c r="Q178" s="666">
        <v>0.23333333333333306</v>
      </c>
      <c r="R178" s="650">
        <v>21</v>
      </c>
      <c r="S178" s="666">
        <v>0.23333333333333334</v>
      </c>
      <c r="T178" s="731">
        <v>15</v>
      </c>
      <c r="U178" s="689">
        <v>0.22058823529411764</v>
      </c>
    </row>
    <row r="179" spans="1:21" ht="14.4" customHeight="1" x14ac:dyDescent="0.3">
      <c r="A179" s="649">
        <v>22</v>
      </c>
      <c r="B179" s="650" t="s">
        <v>527</v>
      </c>
      <c r="C179" s="650">
        <v>89301222</v>
      </c>
      <c r="D179" s="729" t="s">
        <v>1326</v>
      </c>
      <c r="E179" s="730" t="s">
        <v>890</v>
      </c>
      <c r="F179" s="650" t="s">
        <v>881</v>
      </c>
      <c r="G179" s="650" t="s">
        <v>901</v>
      </c>
      <c r="H179" s="650" t="s">
        <v>528</v>
      </c>
      <c r="I179" s="650" t="s">
        <v>919</v>
      </c>
      <c r="J179" s="650" t="s">
        <v>920</v>
      </c>
      <c r="K179" s="650" t="s">
        <v>916</v>
      </c>
      <c r="L179" s="651">
        <v>130.15</v>
      </c>
      <c r="M179" s="651">
        <v>2212.5500000000006</v>
      </c>
      <c r="N179" s="650">
        <v>17</v>
      </c>
      <c r="O179" s="731">
        <v>12.5</v>
      </c>
      <c r="P179" s="651">
        <v>520.6</v>
      </c>
      <c r="Q179" s="666">
        <v>0.23529411764705876</v>
      </c>
      <c r="R179" s="650">
        <v>4</v>
      </c>
      <c r="S179" s="666">
        <v>0.23529411764705882</v>
      </c>
      <c r="T179" s="731">
        <v>2.5</v>
      </c>
      <c r="U179" s="689">
        <v>0.2</v>
      </c>
    </row>
    <row r="180" spans="1:21" ht="14.4" customHeight="1" x14ac:dyDescent="0.3">
      <c r="A180" s="649">
        <v>22</v>
      </c>
      <c r="B180" s="650" t="s">
        <v>527</v>
      </c>
      <c r="C180" s="650">
        <v>89301222</v>
      </c>
      <c r="D180" s="729" t="s">
        <v>1326</v>
      </c>
      <c r="E180" s="730" t="s">
        <v>890</v>
      </c>
      <c r="F180" s="650" t="s">
        <v>881</v>
      </c>
      <c r="G180" s="650" t="s">
        <v>901</v>
      </c>
      <c r="H180" s="650" t="s">
        <v>528</v>
      </c>
      <c r="I180" s="650" t="s">
        <v>634</v>
      </c>
      <c r="J180" s="650" t="s">
        <v>921</v>
      </c>
      <c r="K180" s="650" t="s">
        <v>922</v>
      </c>
      <c r="L180" s="651">
        <v>86.76</v>
      </c>
      <c r="M180" s="651">
        <v>1995.48</v>
      </c>
      <c r="N180" s="650">
        <v>23</v>
      </c>
      <c r="O180" s="731">
        <v>16</v>
      </c>
      <c r="P180" s="651">
        <v>347.04</v>
      </c>
      <c r="Q180" s="666">
        <v>0.17391304347826086</v>
      </c>
      <c r="R180" s="650">
        <v>4</v>
      </c>
      <c r="S180" s="666">
        <v>0.17391304347826086</v>
      </c>
      <c r="T180" s="731">
        <v>3</v>
      </c>
      <c r="U180" s="689">
        <v>0.1875</v>
      </c>
    </row>
    <row r="181" spans="1:21" ht="14.4" customHeight="1" x14ac:dyDescent="0.3">
      <c r="A181" s="649">
        <v>22</v>
      </c>
      <c r="B181" s="650" t="s">
        <v>527</v>
      </c>
      <c r="C181" s="650">
        <v>89301222</v>
      </c>
      <c r="D181" s="729" t="s">
        <v>1326</v>
      </c>
      <c r="E181" s="730" t="s">
        <v>890</v>
      </c>
      <c r="F181" s="650" t="s">
        <v>881</v>
      </c>
      <c r="G181" s="650" t="s">
        <v>945</v>
      </c>
      <c r="H181" s="650" t="s">
        <v>528</v>
      </c>
      <c r="I181" s="650" t="s">
        <v>1216</v>
      </c>
      <c r="J181" s="650" t="s">
        <v>947</v>
      </c>
      <c r="K181" s="650" t="s">
        <v>1217</v>
      </c>
      <c r="L181" s="651">
        <v>0</v>
      </c>
      <c r="M181" s="651">
        <v>0</v>
      </c>
      <c r="N181" s="650">
        <v>2</v>
      </c>
      <c r="O181" s="731">
        <v>2</v>
      </c>
      <c r="P181" s="651"/>
      <c r="Q181" s="666"/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22</v>
      </c>
      <c r="B182" s="650" t="s">
        <v>527</v>
      </c>
      <c r="C182" s="650">
        <v>89301222</v>
      </c>
      <c r="D182" s="729" t="s">
        <v>1326</v>
      </c>
      <c r="E182" s="730" t="s">
        <v>890</v>
      </c>
      <c r="F182" s="650" t="s">
        <v>881</v>
      </c>
      <c r="G182" s="650" t="s">
        <v>1218</v>
      </c>
      <c r="H182" s="650" t="s">
        <v>528</v>
      </c>
      <c r="I182" s="650" t="s">
        <v>1219</v>
      </c>
      <c r="J182" s="650" t="s">
        <v>1220</v>
      </c>
      <c r="K182" s="650" t="s">
        <v>1221</v>
      </c>
      <c r="L182" s="651">
        <v>26.26</v>
      </c>
      <c r="M182" s="651">
        <v>26.26</v>
      </c>
      <c r="N182" s="650">
        <v>1</v>
      </c>
      <c r="O182" s="731">
        <v>1</v>
      </c>
      <c r="P182" s="651">
        <v>26.26</v>
      </c>
      <c r="Q182" s="666">
        <v>1</v>
      </c>
      <c r="R182" s="650">
        <v>1</v>
      </c>
      <c r="S182" s="666">
        <v>1</v>
      </c>
      <c r="T182" s="731">
        <v>1</v>
      </c>
      <c r="U182" s="689">
        <v>1</v>
      </c>
    </row>
    <row r="183" spans="1:21" ht="14.4" customHeight="1" x14ac:dyDescent="0.3">
      <c r="A183" s="649">
        <v>22</v>
      </c>
      <c r="B183" s="650" t="s">
        <v>527</v>
      </c>
      <c r="C183" s="650">
        <v>89301222</v>
      </c>
      <c r="D183" s="729" t="s">
        <v>1326</v>
      </c>
      <c r="E183" s="730" t="s">
        <v>890</v>
      </c>
      <c r="F183" s="650" t="s">
        <v>881</v>
      </c>
      <c r="G183" s="650" t="s">
        <v>950</v>
      </c>
      <c r="H183" s="650" t="s">
        <v>528</v>
      </c>
      <c r="I183" s="650" t="s">
        <v>1222</v>
      </c>
      <c r="J183" s="650" t="s">
        <v>1223</v>
      </c>
      <c r="K183" s="650" t="s">
        <v>1224</v>
      </c>
      <c r="L183" s="651">
        <v>0</v>
      </c>
      <c r="M183" s="651">
        <v>0</v>
      </c>
      <c r="N183" s="650">
        <v>3</v>
      </c>
      <c r="O183" s="731">
        <v>0.5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22</v>
      </c>
      <c r="B184" s="650" t="s">
        <v>527</v>
      </c>
      <c r="C184" s="650">
        <v>89301222</v>
      </c>
      <c r="D184" s="729" t="s">
        <v>1326</v>
      </c>
      <c r="E184" s="730" t="s">
        <v>890</v>
      </c>
      <c r="F184" s="650" t="s">
        <v>881</v>
      </c>
      <c r="G184" s="650" t="s">
        <v>977</v>
      </c>
      <c r="H184" s="650" t="s">
        <v>528</v>
      </c>
      <c r="I184" s="650" t="s">
        <v>978</v>
      </c>
      <c r="J184" s="650" t="s">
        <v>979</v>
      </c>
      <c r="K184" s="650" t="s">
        <v>980</v>
      </c>
      <c r="L184" s="651">
        <v>161.16999999999999</v>
      </c>
      <c r="M184" s="651">
        <v>483.51</v>
      </c>
      <c r="N184" s="650">
        <v>3</v>
      </c>
      <c r="O184" s="731">
        <v>0.5</v>
      </c>
      <c r="P184" s="651">
        <v>483.51</v>
      </c>
      <c r="Q184" s="666">
        <v>1</v>
      </c>
      <c r="R184" s="650">
        <v>3</v>
      </c>
      <c r="S184" s="666">
        <v>1</v>
      </c>
      <c r="T184" s="731">
        <v>0.5</v>
      </c>
      <c r="U184" s="689">
        <v>1</v>
      </c>
    </row>
    <row r="185" spans="1:21" ht="14.4" customHeight="1" x14ac:dyDescent="0.3">
      <c r="A185" s="649">
        <v>22</v>
      </c>
      <c r="B185" s="650" t="s">
        <v>527</v>
      </c>
      <c r="C185" s="650">
        <v>89301222</v>
      </c>
      <c r="D185" s="729" t="s">
        <v>1326</v>
      </c>
      <c r="E185" s="730" t="s">
        <v>890</v>
      </c>
      <c r="F185" s="650" t="s">
        <v>881</v>
      </c>
      <c r="G185" s="650" t="s">
        <v>1120</v>
      </c>
      <c r="H185" s="650" t="s">
        <v>528</v>
      </c>
      <c r="I185" s="650" t="s">
        <v>1123</v>
      </c>
      <c r="J185" s="650" t="s">
        <v>1122</v>
      </c>
      <c r="K185" s="650" t="s">
        <v>612</v>
      </c>
      <c r="L185" s="651">
        <v>0</v>
      </c>
      <c r="M185" s="651">
        <v>0</v>
      </c>
      <c r="N185" s="650">
        <v>1</v>
      </c>
      <c r="O185" s="731">
        <v>1</v>
      </c>
      <c r="P185" s="651"/>
      <c r="Q185" s="666"/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22</v>
      </c>
      <c r="B186" s="650" t="s">
        <v>527</v>
      </c>
      <c r="C186" s="650">
        <v>89301222</v>
      </c>
      <c r="D186" s="729" t="s">
        <v>1326</v>
      </c>
      <c r="E186" s="730" t="s">
        <v>890</v>
      </c>
      <c r="F186" s="650" t="s">
        <v>881</v>
      </c>
      <c r="G186" s="650" t="s">
        <v>1124</v>
      </c>
      <c r="H186" s="650" t="s">
        <v>528</v>
      </c>
      <c r="I186" s="650" t="s">
        <v>1125</v>
      </c>
      <c r="J186" s="650" t="s">
        <v>1126</v>
      </c>
      <c r="K186" s="650" t="s">
        <v>1127</v>
      </c>
      <c r="L186" s="651">
        <v>0</v>
      </c>
      <c r="M186" s="651">
        <v>0</v>
      </c>
      <c r="N186" s="650">
        <v>1</v>
      </c>
      <c r="O186" s="731">
        <v>1</v>
      </c>
      <c r="P186" s="651">
        <v>0</v>
      </c>
      <c r="Q186" s="666"/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22</v>
      </c>
      <c r="B187" s="650" t="s">
        <v>527</v>
      </c>
      <c r="C187" s="650">
        <v>89301222</v>
      </c>
      <c r="D187" s="729" t="s">
        <v>1326</v>
      </c>
      <c r="E187" s="730" t="s">
        <v>891</v>
      </c>
      <c r="F187" s="650" t="s">
        <v>881</v>
      </c>
      <c r="G187" s="650" t="s">
        <v>1225</v>
      </c>
      <c r="H187" s="650" t="s">
        <v>528</v>
      </c>
      <c r="I187" s="650" t="s">
        <v>1226</v>
      </c>
      <c r="J187" s="650" t="s">
        <v>1227</v>
      </c>
      <c r="K187" s="650" t="s">
        <v>1093</v>
      </c>
      <c r="L187" s="651">
        <v>0</v>
      </c>
      <c r="M187" s="651">
        <v>0</v>
      </c>
      <c r="N187" s="650">
        <v>1</v>
      </c>
      <c r="O187" s="731">
        <v>1</v>
      </c>
      <c r="P187" s="651">
        <v>0</v>
      </c>
      <c r="Q187" s="666"/>
      <c r="R187" s="650">
        <v>1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22</v>
      </c>
      <c r="B188" s="650" t="s">
        <v>527</v>
      </c>
      <c r="C188" s="650">
        <v>89301222</v>
      </c>
      <c r="D188" s="729" t="s">
        <v>1326</v>
      </c>
      <c r="E188" s="730" t="s">
        <v>891</v>
      </c>
      <c r="F188" s="650" t="s">
        <v>881</v>
      </c>
      <c r="G188" s="650" t="s">
        <v>1225</v>
      </c>
      <c r="H188" s="650" t="s">
        <v>528</v>
      </c>
      <c r="I188" s="650" t="s">
        <v>1228</v>
      </c>
      <c r="J188" s="650" t="s">
        <v>1227</v>
      </c>
      <c r="K188" s="650" t="s">
        <v>1093</v>
      </c>
      <c r="L188" s="651">
        <v>60.92</v>
      </c>
      <c r="M188" s="651">
        <v>60.92</v>
      </c>
      <c r="N188" s="650">
        <v>1</v>
      </c>
      <c r="O188" s="731">
        <v>1</v>
      </c>
      <c r="P188" s="651">
        <v>60.92</v>
      </c>
      <c r="Q188" s="666">
        <v>1</v>
      </c>
      <c r="R188" s="650">
        <v>1</v>
      </c>
      <c r="S188" s="666">
        <v>1</v>
      </c>
      <c r="T188" s="731">
        <v>1</v>
      </c>
      <c r="U188" s="689">
        <v>1</v>
      </c>
    </row>
    <row r="189" spans="1:21" ht="14.4" customHeight="1" x14ac:dyDescent="0.3">
      <c r="A189" s="649">
        <v>22</v>
      </c>
      <c r="B189" s="650" t="s">
        <v>527</v>
      </c>
      <c r="C189" s="650">
        <v>89301222</v>
      </c>
      <c r="D189" s="729" t="s">
        <v>1326</v>
      </c>
      <c r="E189" s="730" t="s">
        <v>891</v>
      </c>
      <c r="F189" s="650" t="s">
        <v>881</v>
      </c>
      <c r="G189" s="650" t="s">
        <v>998</v>
      </c>
      <c r="H189" s="650" t="s">
        <v>528</v>
      </c>
      <c r="I189" s="650" t="s">
        <v>715</v>
      </c>
      <c r="J189" s="650" t="s">
        <v>865</v>
      </c>
      <c r="K189" s="650" t="s">
        <v>866</v>
      </c>
      <c r="L189" s="651">
        <v>333.31</v>
      </c>
      <c r="M189" s="651">
        <v>666.62</v>
      </c>
      <c r="N189" s="650">
        <v>2</v>
      </c>
      <c r="O189" s="731">
        <v>1.5</v>
      </c>
      <c r="P189" s="651">
        <v>666.62</v>
      </c>
      <c r="Q189" s="666">
        <v>1</v>
      </c>
      <c r="R189" s="650">
        <v>2</v>
      </c>
      <c r="S189" s="666">
        <v>1</v>
      </c>
      <c r="T189" s="731">
        <v>1.5</v>
      </c>
      <c r="U189" s="689">
        <v>1</v>
      </c>
    </row>
    <row r="190" spans="1:21" ht="14.4" customHeight="1" x14ac:dyDescent="0.3">
      <c r="A190" s="649">
        <v>22</v>
      </c>
      <c r="B190" s="650" t="s">
        <v>527</v>
      </c>
      <c r="C190" s="650">
        <v>89301222</v>
      </c>
      <c r="D190" s="729" t="s">
        <v>1326</v>
      </c>
      <c r="E190" s="730" t="s">
        <v>891</v>
      </c>
      <c r="F190" s="650" t="s">
        <v>881</v>
      </c>
      <c r="G190" s="650" t="s">
        <v>1016</v>
      </c>
      <c r="H190" s="650" t="s">
        <v>528</v>
      </c>
      <c r="I190" s="650" t="s">
        <v>1229</v>
      </c>
      <c r="J190" s="650" t="s">
        <v>1018</v>
      </c>
      <c r="K190" s="650" t="s">
        <v>1230</v>
      </c>
      <c r="L190" s="651">
        <v>118.82</v>
      </c>
      <c r="M190" s="651">
        <v>356.46</v>
      </c>
      <c r="N190" s="650">
        <v>3</v>
      </c>
      <c r="O190" s="731">
        <v>1</v>
      </c>
      <c r="P190" s="651">
        <v>356.46</v>
      </c>
      <c r="Q190" s="666">
        <v>1</v>
      </c>
      <c r="R190" s="650">
        <v>3</v>
      </c>
      <c r="S190" s="666">
        <v>1</v>
      </c>
      <c r="T190" s="731">
        <v>1</v>
      </c>
      <c r="U190" s="689">
        <v>1</v>
      </c>
    </row>
    <row r="191" spans="1:21" ht="14.4" customHeight="1" x14ac:dyDescent="0.3">
      <c r="A191" s="649">
        <v>22</v>
      </c>
      <c r="B191" s="650" t="s">
        <v>527</v>
      </c>
      <c r="C191" s="650">
        <v>89301222</v>
      </c>
      <c r="D191" s="729" t="s">
        <v>1326</v>
      </c>
      <c r="E191" s="730" t="s">
        <v>891</v>
      </c>
      <c r="F191" s="650" t="s">
        <v>881</v>
      </c>
      <c r="G191" s="650" t="s">
        <v>1016</v>
      </c>
      <c r="H191" s="650" t="s">
        <v>528</v>
      </c>
      <c r="I191" s="650" t="s">
        <v>1017</v>
      </c>
      <c r="J191" s="650" t="s">
        <v>1018</v>
      </c>
      <c r="K191" s="650" t="s">
        <v>1019</v>
      </c>
      <c r="L191" s="651">
        <v>229.57</v>
      </c>
      <c r="M191" s="651">
        <v>229.57</v>
      </c>
      <c r="N191" s="650">
        <v>1</v>
      </c>
      <c r="O191" s="731">
        <v>0.5</v>
      </c>
      <c r="P191" s="651">
        <v>229.57</v>
      </c>
      <c r="Q191" s="666">
        <v>1</v>
      </c>
      <c r="R191" s="650">
        <v>1</v>
      </c>
      <c r="S191" s="666">
        <v>1</v>
      </c>
      <c r="T191" s="731">
        <v>0.5</v>
      </c>
      <c r="U191" s="689">
        <v>1</v>
      </c>
    </row>
    <row r="192" spans="1:21" ht="14.4" customHeight="1" x14ac:dyDescent="0.3">
      <c r="A192" s="649">
        <v>22</v>
      </c>
      <c r="B192" s="650" t="s">
        <v>527</v>
      </c>
      <c r="C192" s="650">
        <v>89301222</v>
      </c>
      <c r="D192" s="729" t="s">
        <v>1326</v>
      </c>
      <c r="E192" s="730" t="s">
        <v>892</v>
      </c>
      <c r="F192" s="650" t="s">
        <v>881</v>
      </c>
      <c r="G192" s="650" t="s">
        <v>1231</v>
      </c>
      <c r="H192" s="650" t="s">
        <v>690</v>
      </c>
      <c r="I192" s="650" t="s">
        <v>1232</v>
      </c>
      <c r="J192" s="650" t="s">
        <v>1233</v>
      </c>
      <c r="K192" s="650" t="s">
        <v>1234</v>
      </c>
      <c r="L192" s="651">
        <v>97.97</v>
      </c>
      <c r="M192" s="651">
        <v>97.97</v>
      </c>
      <c r="N192" s="650">
        <v>1</v>
      </c>
      <c r="O192" s="731">
        <v>1</v>
      </c>
      <c r="P192" s="651">
        <v>97.97</v>
      </c>
      <c r="Q192" s="666">
        <v>1</v>
      </c>
      <c r="R192" s="650">
        <v>1</v>
      </c>
      <c r="S192" s="666">
        <v>1</v>
      </c>
      <c r="T192" s="731">
        <v>1</v>
      </c>
      <c r="U192" s="689">
        <v>1</v>
      </c>
    </row>
    <row r="193" spans="1:21" ht="14.4" customHeight="1" x14ac:dyDescent="0.3">
      <c r="A193" s="649">
        <v>22</v>
      </c>
      <c r="B193" s="650" t="s">
        <v>527</v>
      </c>
      <c r="C193" s="650">
        <v>89301222</v>
      </c>
      <c r="D193" s="729" t="s">
        <v>1326</v>
      </c>
      <c r="E193" s="730" t="s">
        <v>892</v>
      </c>
      <c r="F193" s="650" t="s">
        <v>881</v>
      </c>
      <c r="G193" s="650" t="s">
        <v>901</v>
      </c>
      <c r="H193" s="650" t="s">
        <v>528</v>
      </c>
      <c r="I193" s="650" t="s">
        <v>973</v>
      </c>
      <c r="J193" s="650" t="s">
        <v>974</v>
      </c>
      <c r="K193" s="650" t="s">
        <v>975</v>
      </c>
      <c r="L193" s="651">
        <v>0</v>
      </c>
      <c r="M193" s="651">
        <v>0</v>
      </c>
      <c r="N193" s="650">
        <v>1</v>
      </c>
      <c r="O193" s="731">
        <v>1</v>
      </c>
      <c r="P193" s="651"/>
      <c r="Q193" s="666"/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22</v>
      </c>
      <c r="B194" s="650" t="s">
        <v>527</v>
      </c>
      <c r="C194" s="650">
        <v>89301222</v>
      </c>
      <c r="D194" s="729" t="s">
        <v>1326</v>
      </c>
      <c r="E194" s="730" t="s">
        <v>892</v>
      </c>
      <c r="F194" s="650" t="s">
        <v>881</v>
      </c>
      <c r="G194" s="650" t="s">
        <v>901</v>
      </c>
      <c r="H194" s="650" t="s">
        <v>528</v>
      </c>
      <c r="I194" s="650" t="s">
        <v>1058</v>
      </c>
      <c r="J194" s="650" t="s">
        <v>1059</v>
      </c>
      <c r="K194" s="650" t="s">
        <v>1060</v>
      </c>
      <c r="L194" s="651">
        <v>86.76</v>
      </c>
      <c r="M194" s="651">
        <v>86.76</v>
      </c>
      <c r="N194" s="650">
        <v>1</v>
      </c>
      <c r="O194" s="731">
        <v>1</v>
      </c>
      <c r="P194" s="651">
        <v>86.76</v>
      </c>
      <c r="Q194" s="666">
        <v>1</v>
      </c>
      <c r="R194" s="650">
        <v>1</v>
      </c>
      <c r="S194" s="666">
        <v>1</v>
      </c>
      <c r="T194" s="731">
        <v>1</v>
      </c>
      <c r="U194" s="689">
        <v>1</v>
      </c>
    </row>
    <row r="195" spans="1:21" ht="14.4" customHeight="1" x14ac:dyDescent="0.3">
      <c r="A195" s="649">
        <v>22</v>
      </c>
      <c r="B195" s="650" t="s">
        <v>527</v>
      </c>
      <c r="C195" s="650">
        <v>89301222</v>
      </c>
      <c r="D195" s="729" t="s">
        <v>1326</v>
      </c>
      <c r="E195" s="730" t="s">
        <v>892</v>
      </c>
      <c r="F195" s="650" t="s">
        <v>881</v>
      </c>
      <c r="G195" s="650" t="s">
        <v>901</v>
      </c>
      <c r="H195" s="650" t="s">
        <v>690</v>
      </c>
      <c r="I195" s="650" t="s">
        <v>1063</v>
      </c>
      <c r="J195" s="650" t="s">
        <v>1064</v>
      </c>
      <c r="K195" s="650" t="s">
        <v>1065</v>
      </c>
      <c r="L195" s="651">
        <v>65.069999999999993</v>
      </c>
      <c r="M195" s="651">
        <v>195.20999999999998</v>
      </c>
      <c r="N195" s="650">
        <v>3</v>
      </c>
      <c r="O195" s="731">
        <v>3</v>
      </c>
      <c r="P195" s="651">
        <v>130.13999999999999</v>
      </c>
      <c r="Q195" s="666">
        <v>0.66666666666666663</v>
      </c>
      <c r="R195" s="650">
        <v>2</v>
      </c>
      <c r="S195" s="666">
        <v>0.66666666666666663</v>
      </c>
      <c r="T195" s="731">
        <v>2</v>
      </c>
      <c r="U195" s="689">
        <v>0.66666666666666663</v>
      </c>
    </row>
    <row r="196" spans="1:21" ht="14.4" customHeight="1" x14ac:dyDescent="0.3">
      <c r="A196" s="649">
        <v>22</v>
      </c>
      <c r="B196" s="650" t="s">
        <v>527</v>
      </c>
      <c r="C196" s="650">
        <v>89301222</v>
      </c>
      <c r="D196" s="729" t="s">
        <v>1326</v>
      </c>
      <c r="E196" s="730" t="s">
        <v>892</v>
      </c>
      <c r="F196" s="650" t="s">
        <v>881</v>
      </c>
      <c r="G196" s="650" t="s">
        <v>901</v>
      </c>
      <c r="H196" s="650" t="s">
        <v>690</v>
      </c>
      <c r="I196" s="650" t="s">
        <v>911</v>
      </c>
      <c r="J196" s="650" t="s">
        <v>909</v>
      </c>
      <c r="K196" s="650" t="s">
        <v>910</v>
      </c>
      <c r="L196" s="651">
        <v>108.46</v>
      </c>
      <c r="M196" s="651">
        <v>108.46</v>
      </c>
      <c r="N196" s="650">
        <v>1</v>
      </c>
      <c r="O196" s="731">
        <v>1</v>
      </c>
      <c r="P196" s="651">
        <v>108.46</v>
      </c>
      <c r="Q196" s="666">
        <v>1</v>
      </c>
      <c r="R196" s="650">
        <v>1</v>
      </c>
      <c r="S196" s="666">
        <v>1</v>
      </c>
      <c r="T196" s="731">
        <v>1</v>
      </c>
      <c r="U196" s="689">
        <v>1</v>
      </c>
    </row>
    <row r="197" spans="1:21" ht="14.4" customHeight="1" x14ac:dyDescent="0.3">
      <c r="A197" s="649">
        <v>22</v>
      </c>
      <c r="B197" s="650" t="s">
        <v>527</v>
      </c>
      <c r="C197" s="650">
        <v>89301222</v>
      </c>
      <c r="D197" s="729" t="s">
        <v>1326</v>
      </c>
      <c r="E197" s="730" t="s">
        <v>892</v>
      </c>
      <c r="F197" s="650" t="s">
        <v>881</v>
      </c>
      <c r="G197" s="650" t="s">
        <v>901</v>
      </c>
      <c r="H197" s="650" t="s">
        <v>528</v>
      </c>
      <c r="I197" s="650" t="s">
        <v>958</v>
      </c>
      <c r="J197" s="650" t="s">
        <v>959</v>
      </c>
      <c r="K197" s="650" t="s">
        <v>960</v>
      </c>
      <c r="L197" s="651">
        <v>65.069999999999993</v>
      </c>
      <c r="M197" s="651">
        <v>130.13999999999999</v>
      </c>
      <c r="N197" s="650">
        <v>2</v>
      </c>
      <c r="O197" s="731">
        <v>2</v>
      </c>
      <c r="P197" s="651">
        <v>65.069999999999993</v>
      </c>
      <c r="Q197" s="666">
        <v>0.5</v>
      </c>
      <c r="R197" s="650">
        <v>1</v>
      </c>
      <c r="S197" s="666">
        <v>0.5</v>
      </c>
      <c r="T197" s="731">
        <v>1</v>
      </c>
      <c r="U197" s="689">
        <v>0.5</v>
      </c>
    </row>
    <row r="198" spans="1:21" ht="14.4" customHeight="1" x14ac:dyDescent="0.3">
      <c r="A198" s="649">
        <v>22</v>
      </c>
      <c r="B198" s="650" t="s">
        <v>527</v>
      </c>
      <c r="C198" s="650">
        <v>89301222</v>
      </c>
      <c r="D198" s="729" t="s">
        <v>1326</v>
      </c>
      <c r="E198" s="730" t="s">
        <v>892</v>
      </c>
      <c r="F198" s="650" t="s">
        <v>881</v>
      </c>
      <c r="G198" s="650" t="s">
        <v>901</v>
      </c>
      <c r="H198" s="650" t="s">
        <v>690</v>
      </c>
      <c r="I198" s="650" t="s">
        <v>914</v>
      </c>
      <c r="J198" s="650" t="s">
        <v>915</v>
      </c>
      <c r="K198" s="650" t="s">
        <v>916</v>
      </c>
      <c r="L198" s="651">
        <v>130.15</v>
      </c>
      <c r="M198" s="651">
        <v>130.15</v>
      </c>
      <c r="N198" s="650">
        <v>1</v>
      </c>
      <c r="O198" s="731">
        <v>1</v>
      </c>
      <c r="P198" s="651">
        <v>130.15</v>
      </c>
      <c r="Q198" s="666">
        <v>1</v>
      </c>
      <c r="R198" s="650">
        <v>1</v>
      </c>
      <c r="S198" s="666">
        <v>1</v>
      </c>
      <c r="T198" s="731">
        <v>1</v>
      </c>
      <c r="U198" s="689">
        <v>1</v>
      </c>
    </row>
    <row r="199" spans="1:21" ht="14.4" customHeight="1" x14ac:dyDescent="0.3">
      <c r="A199" s="649">
        <v>22</v>
      </c>
      <c r="B199" s="650" t="s">
        <v>527</v>
      </c>
      <c r="C199" s="650">
        <v>89301222</v>
      </c>
      <c r="D199" s="729" t="s">
        <v>1326</v>
      </c>
      <c r="E199" s="730" t="s">
        <v>892</v>
      </c>
      <c r="F199" s="650" t="s">
        <v>881</v>
      </c>
      <c r="G199" s="650" t="s">
        <v>901</v>
      </c>
      <c r="H199" s="650" t="s">
        <v>690</v>
      </c>
      <c r="I199" s="650" t="s">
        <v>1066</v>
      </c>
      <c r="J199" s="650" t="s">
        <v>552</v>
      </c>
      <c r="K199" s="650" t="s">
        <v>1067</v>
      </c>
      <c r="L199" s="651">
        <v>50.57</v>
      </c>
      <c r="M199" s="651">
        <v>50.57</v>
      </c>
      <c r="N199" s="650">
        <v>1</v>
      </c>
      <c r="O199" s="731">
        <v>1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22</v>
      </c>
      <c r="B200" s="650" t="s">
        <v>527</v>
      </c>
      <c r="C200" s="650">
        <v>89301222</v>
      </c>
      <c r="D200" s="729" t="s">
        <v>1326</v>
      </c>
      <c r="E200" s="730" t="s">
        <v>892</v>
      </c>
      <c r="F200" s="650" t="s">
        <v>881</v>
      </c>
      <c r="G200" s="650" t="s">
        <v>901</v>
      </c>
      <c r="H200" s="650" t="s">
        <v>690</v>
      </c>
      <c r="I200" s="650" t="s">
        <v>696</v>
      </c>
      <c r="J200" s="650" t="s">
        <v>697</v>
      </c>
      <c r="K200" s="650" t="s">
        <v>863</v>
      </c>
      <c r="L200" s="651">
        <v>86.76</v>
      </c>
      <c r="M200" s="651">
        <v>260.28000000000003</v>
      </c>
      <c r="N200" s="650">
        <v>3</v>
      </c>
      <c r="O200" s="731">
        <v>3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22</v>
      </c>
      <c r="B201" s="650" t="s">
        <v>527</v>
      </c>
      <c r="C201" s="650">
        <v>89301222</v>
      </c>
      <c r="D201" s="729" t="s">
        <v>1326</v>
      </c>
      <c r="E201" s="730" t="s">
        <v>892</v>
      </c>
      <c r="F201" s="650" t="s">
        <v>881</v>
      </c>
      <c r="G201" s="650" t="s">
        <v>945</v>
      </c>
      <c r="H201" s="650" t="s">
        <v>528</v>
      </c>
      <c r="I201" s="650" t="s">
        <v>1216</v>
      </c>
      <c r="J201" s="650" t="s">
        <v>947</v>
      </c>
      <c r="K201" s="650" t="s">
        <v>1217</v>
      </c>
      <c r="L201" s="651">
        <v>0</v>
      </c>
      <c r="M201" s="651">
        <v>0</v>
      </c>
      <c r="N201" s="650">
        <v>1</v>
      </c>
      <c r="O201" s="731">
        <v>1</v>
      </c>
      <c r="P201" s="651">
        <v>0</v>
      </c>
      <c r="Q201" s="666"/>
      <c r="R201" s="650">
        <v>1</v>
      </c>
      <c r="S201" s="666">
        <v>1</v>
      </c>
      <c r="T201" s="731">
        <v>1</v>
      </c>
      <c r="U201" s="689">
        <v>1</v>
      </c>
    </row>
    <row r="202" spans="1:21" ht="14.4" customHeight="1" x14ac:dyDescent="0.3">
      <c r="A202" s="649">
        <v>22</v>
      </c>
      <c r="B202" s="650" t="s">
        <v>527</v>
      </c>
      <c r="C202" s="650">
        <v>89301222</v>
      </c>
      <c r="D202" s="729" t="s">
        <v>1326</v>
      </c>
      <c r="E202" s="730" t="s">
        <v>893</v>
      </c>
      <c r="F202" s="650" t="s">
        <v>881</v>
      </c>
      <c r="G202" s="650" t="s">
        <v>981</v>
      </c>
      <c r="H202" s="650" t="s">
        <v>528</v>
      </c>
      <c r="I202" s="650" t="s">
        <v>1178</v>
      </c>
      <c r="J202" s="650" t="s">
        <v>1179</v>
      </c>
      <c r="K202" s="650" t="s">
        <v>1147</v>
      </c>
      <c r="L202" s="651">
        <v>370.04</v>
      </c>
      <c r="M202" s="651">
        <v>1110.1200000000001</v>
      </c>
      <c r="N202" s="650">
        <v>3</v>
      </c>
      <c r="O202" s="731">
        <v>1</v>
      </c>
      <c r="P202" s="651">
        <v>1110.1200000000001</v>
      </c>
      <c r="Q202" s="666">
        <v>1</v>
      </c>
      <c r="R202" s="650">
        <v>3</v>
      </c>
      <c r="S202" s="666">
        <v>1</v>
      </c>
      <c r="T202" s="731">
        <v>1</v>
      </c>
      <c r="U202" s="689">
        <v>1</v>
      </c>
    </row>
    <row r="203" spans="1:21" ht="14.4" customHeight="1" x14ac:dyDescent="0.3">
      <c r="A203" s="649">
        <v>22</v>
      </c>
      <c r="B203" s="650" t="s">
        <v>527</v>
      </c>
      <c r="C203" s="650">
        <v>89301222</v>
      </c>
      <c r="D203" s="729" t="s">
        <v>1326</v>
      </c>
      <c r="E203" s="730" t="s">
        <v>893</v>
      </c>
      <c r="F203" s="650" t="s">
        <v>881</v>
      </c>
      <c r="G203" s="650" t="s">
        <v>981</v>
      </c>
      <c r="H203" s="650" t="s">
        <v>528</v>
      </c>
      <c r="I203" s="650" t="s">
        <v>982</v>
      </c>
      <c r="J203" s="650" t="s">
        <v>983</v>
      </c>
      <c r="K203" s="650" t="s">
        <v>984</v>
      </c>
      <c r="L203" s="651">
        <v>0</v>
      </c>
      <c r="M203" s="651">
        <v>0</v>
      </c>
      <c r="N203" s="650">
        <v>3</v>
      </c>
      <c r="O203" s="731">
        <v>0.5</v>
      </c>
      <c r="P203" s="651">
        <v>0</v>
      </c>
      <c r="Q203" s="666"/>
      <c r="R203" s="650">
        <v>3</v>
      </c>
      <c r="S203" s="666">
        <v>1</v>
      </c>
      <c r="T203" s="731">
        <v>0.5</v>
      </c>
      <c r="U203" s="689">
        <v>1</v>
      </c>
    </row>
    <row r="204" spans="1:21" ht="14.4" customHeight="1" x14ac:dyDescent="0.3">
      <c r="A204" s="649">
        <v>22</v>
      </c>
      <c r="B204" s="650" t="s">
        <v>527</v>
      </c>
      <c r="C204" s="650">
        <v>89301222</v>
      </c>
      <c r="D204" s="729" t="s">
        <v>1326</v>
      </c>
      <c r="E204" s="730" t="s">
        <v>893</v>
      </c>
      <c r="F204" s="650" t="s">
        <v>881</v>
      </c>
      <c r="G204" s="650" t="s">
        <v>1180</v>
      </c>
      <c r="H204" s="650" t="s">
        <v>528</v>
      </c>
      <c r="I204" s="650" t="s">
        <v>1235</v>
      </c>
      <c r="J204" s="650" t="s">
        <v>1236</v>
      </c>
      <c r="K204" s="650" t="s">
        <v>1237</v>
      </c>
      <c r="L204" s="651">
        <v>47.63</v>
      </c>
      <c r="M204" s="651">
        <v>47.63</v>
      </c>
      <c r="N204" s="650">
        <v>1</v>
      </c>
      <c r="O204" s="731">
        <v>0.5</v>
      </c>
      <c r="P204" s="651">
        <v>47.63</v>
      </c>
      <c r="Q204" s="666">
        <v>1</v>
      </c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22</v>
      </c>
      <c r="B205" s="650" t="s">
        <v>527</v>
      </c>
      <c r="C205" s="650">
        <v>89301222</v>
      </c>
      <c r="D205" s="729" t="s">
        <v>1326</v>
      </c>
      <c r="E205" s="730" t="s">
        <v>893</v>
      </c>
      <c r="F205" s="650" t="s">
        <v>881</v>
      </c>
      <c r="G205" s="650" t="s">
        <v>1238</v>
      </c>
      <c r="H205" s="650" t="s">
        <v>528</v>
      </c>
      <c r="I205" s="650" t="s">
        <v>1239</v>
      </c>
      <c r="J205" s="650" t="s">
        <v>1240</v>
      </c>
      <c r="K205" s="650" t="s">
        <v>1241</v>
      </c>
      <c r="L205" s="651">
        <v>91.76</v>
      </c>
      <c r="M205" s="651">
        <v>91.76</v>
      </c>
      <c r="N205" s="650">
        <v>1</v>
      </c>
      <c r="O205" s="731">
        <v>0.5</v>
      </c>
      <c r="P205" s="651">
        <v>91.76</v>
      </c>
      <c r="Q205" s="666">
        <v>1</v>
      </c>
      <c r="R205" s="650">
        <v>1</v>
      </c>
      <c r="S205" s="666">
        <v>1</v>
      </c>
      <c r="T205" s="731">
        <v>0.5</v>
      </c>
      <c r="U205" s="689">
        <v>1</v>
      </c>
    </row>
    <row r="206" spans="1:21" ht="14.4" customHeight="1" x14ac:dyDescent="0.3">
      <c r="A206" s="649">
        <v>22</v>
      </c>
      <c r="B206" s="650" t="s">
        <v>527</v>
      </c>
      <c r="C206" s="650">
        <v>89301222</v>
      </c>
      <c r="D206" s="729" t="s">
        <v>1326</v>
      </c>
      <c r="E206" s="730" t="s">
        <v>893</v>
      </c>
      <c r="F206" s="650" t="s">
        <v>881</v>
      </c>
      <c r="G206" s="650" t="s">
        <v>1242</v>
      </c>
      <c r="H206" s="650" t="s">
        <v>690</v>
      </c>
      <c r="I206" s="650" t="s">
        <v>1243</v>
      </c>
      <c r="J206" s="650" t="s">
        <v>1244</v>
      </c>
      <c r="K206" s="650" t="s">
        <v>1245</v>
      </c>
      <c r="L206" s="651">
        <v>41.89</v>
      </c>
      <c r="M206" s="651">
        <v>41.89</v>
      </c>
      <c r="N206" s="650">
        <v>1</v>
      </c>
      <c r="O206" s="731">
        <v>0.5</v>
      </c>
      <c r="P206" s="651">
        <v>41.89</v>
      </c>
      <c r="Q206" s="666">
        <v>1</v>
      </c>
      <c r="R206" s="650">
        <v>1</v>
      </c>
      <c r="S206" s="666">
        <v>1</v>
      </c>
      <c r="T206" s="731">
        <v>0.5</v>
      </c>
      <c r="U206" s="689">
        <v>1</v>
      </c>
    </row>
    <row r="207" spans="1:21" ht="14.4" customHeight="1" x14ac:dyDescent="0.3">
      <c r="A207" s="649">
        <v>22</v>
      </c>
      <c r="B207" s="650" t="s">
        <v>527</v>
      </c>
      <c r="C207" s="650">
        <v>89301222</v>
      </c>
      <c r="D207" s="729" t="s">
        <v>1326</v>
      </c>
      <c r="E207" s="730" t="s">
        <v>893</v>
      </c>
      <c r="F207" s="650" t="s">
        <v>881</v>
      </c>
      <c r="G207" s="650" t="s">
        <v>1246</v>
      </c>
      <c r="H207" s="650" t="s">
        <v>528</v>
      </c>
      <c r="I207" s="650" t="s">
        <v>1247</v>
      </c>
      <c r="J207" s="650" t="s">
        <v>1248</v>
      </c>
      <c r="K207" s="650" t="s">
        <v>1249</v>
      </c>
      <c r="L207" s="651">
        <v>31.43</v>
      </c>
      <c r="M207" s="651">
        <v>188.57999999999998</v>
      </c>
      <c r="N207" s="650">
        <v>6</v>
      </c>
      <c r="O207" s="731">
        <v>1.5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22</v>
      </c>
      <c r="B208" s="650" t="s">
        <v>527</v>
      </c>
      <c r="C208" s="650">
        <v>89301222</v>
      </c>
      <c r="D208" s="729" t="s">
        <v>1326</v>
      </c>
      <c r="E208" s="730" t="s">
        <v>893</v>
      </c>
      <c r="F208" s="650" t="s">
        <v>881</v>
      </c>
      <c r="G208" s="650" t="s">
        <v>1189</v>
      </c>
      <c r="H208" s="650" t="s">
        <v>690</v>
      </c>
      <c r="I208" s="650" t="s">
        <v>1190</v>
      </c>
      <c r="J208" s="650" t="s">
        <v>1191</v>
      </c>
      <c r="K208" s="650" t="s">
        <v>1192</v>
      </c>
      <c r="L208" s="651">
        <v>356.47</v>
      </c>
      <c r="M208" s="651">
        <v>356.47</v>
      </c>
      <c r="N208" s="650">
        <v>1</v>
      </c>
      <c r="O208" s="731">
        <v>0.5</v>
      </c>
      <c r="P208" s="651">
        <v>356.47</v>
      </c>
      <c r="Q208" s="666">
        <v>1</v>
      </c>
      <c r="R208" s="650">
        <v>1</v>
      </c>
      <c r="S208" s="666">
        <v>1</v>
      </c>
      <c r="T208" s="731">
        <v>0.5</v>
      </c>
      <c r="U208" s="689">
        <v>1</v>
      </c>
    </row>
    <row r="209" spans="1:21" ht="14.4" customHeight="1" x14ac:dyDescent="0.3">
      <c r="A209" s="649">
        <v>22</v>
      </c>
      <c r="B209" s="650" t="s">
        <v>527</v>
      </c>
      <c r="C209" s="650">
        <v>89301222</v>
      </c>
      <c r="D209" s="729" t="s">
        <v>1326</v>
      </c>
      <c r="E209" s="730" t="s">
        <v>893</v>
      </c>
      <c r="F209" s="650" t="s">
        <v>881</v>
      </c>
      <c r="G209" s="650" t="s">
        <v>1250</v>
    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s="651">
        <v>0</v>
      </c>
      <c r="M209" s="651">
        <v>0</v>
      </c>
      <c r="N209" s="650">
        <v>1</v>
      </c>
      <c r="O209" s="731">
        <v>1</v>
      </c>
      <c r="P209" s="651">
        <v>0</v>
      </c>
      <c r="Q209" s="666"/>
      <c r="R209" s="650">
        <v>1</v>
      </c>
      <c r="S209" s="666">
        <v>1</v>
      </c>
      <c r="T209" s="731">
        <v>1</v>
      </c>
      <c r="U209" s="689">
        <v>1</v>
      </c>
    </row>
    <row r="210" spans="1:21" ht="14.4" customHeight="1" x14ac:dyDescent="0.3">
      <c r="A210" s="649">
        <v>22</v>
      </c>
      <c r="B210" s="650" t="s">
        <v>527</v>
      </c>
      <c r="C210" s="650">
        <v>89301222</v>
      </c>
      <c r="D210" s="729" t="s">
        <v>1326</v>
      </c>
      <c r="E210" s="730" t="s">
        <v>893</v>
      </c>
      <c r="F210" s="650" t="s">
        <v>881</v>
      </c>
      <c r="G210" s="650" t="s">
        <v>969</v>
      </c>
      <c r="H210" s="650" t="s">
        <v>528</v>
      </c>
      <c r="I210" s="650" t="s">
        <v>970</v>
      </c>
      <c r="J210" s="650" t="s">
        <v>971</v>
      </c>
      <c r="K210" s="650" t="s">
        <v>972</v>
      </c>
      <c r="L210" s="651">
        <v>163.9</v>
      </c>
      <c r="M210" s="651">
        <v>327.8</v>
      </c>
      <c r="N210" s="650">
        <v>2</v>
      </c>
      <c r="O210" s="731">
        <v>1.5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22</v>
      </c>
      <c r="B211" s="650" t="s">
        <v>527</v>
      </c>
      <c r="C211" s="650">
        <v>89301222</v>
      </c>
      <c r="D211" s="729" t="s">
        <v>1326</v>
      </c>
      <c r="E211" s="730" t="s">
        <v>893</v>
      </c>
      <c r="F211" s="650" t="s">
        <v>881</v>
      </c>
      <c r="G211" s="650" t="s">
        <v>1026</v>
      </c>
      <c r="H211" s="650" t="s">
        <v>528</v>
      </c>
      <c r="I211" s="650" t="s">
        <v>1254</v>
      </c>
      <c r="J211" s="650" t="s">
        <v>1255</v>
      </c>
      <c r="K211" s="650" t="s">
        <v>1256</v>
      </c>
      <c r="L211" s="651">
        <v>0</v>
      </c>
      <c r="M211" s="651">
        <v>0</v>
      </c>
      <c r="N211" s="650">
        <v>1</v>
      </c>
      <c r="O211" s="731">
        <v>0.5</v>
      </c>
      <c r="P211" s="651">
        <v>0</v>
      </c>
      <c r="Q211" s="666"/>
      <c r="R211" s="650">
        <v>1</v>
      </c>
      <c r="S211" s="666">
        <v>1</v>
      </c>
      <c r="T211" s="731">
        <v>0.5</v>
      </c>
      <c r="U211" s="689">
        <v>1</v>
      </c>
    </row>
    <row r="212" spans="1:21" ht="14.4" customHeight="1" x14ac:dyDescent="0.3">
      <c r="A212" s="649">
        <v>22</v>
      </c>
      <c r="B212" s="650" t="s">
        <v>527</v>
      </c>
      <c r="C212" s="650">
        <v>89301222</v>
      </c>
      <c r="D212" s="729" t="s">
        <v>1326</v>
      </c>
      <c r="E212" s="730" t="s">
        <v>893</v>
      </c>
      <c r="F212" s="650" t="s">
        <v>881</v>
      </c>
      <c r="G212" s="650" t="s">
        <v>952</v>
      </c>
      <c r="H212" s="650" t="s">
        <v>528</v>
      </c>
      <c r="I212" s="650" t="s">
        <v>237</v>
      </c>
      <c r="J212" s="650" t="s">
        <v>954</v>
      </c>
      <c r="K212" s="650"/>
      <c r="L212" s="651">
        <v>0</v>
      </c>
      <c r="M212" s="651">
        <v>0</v>
      </c>
      <c r="N212" s="650">
        <v>1</v>
      </c>
      <c r="O212" s="731">
        <v>1</v>
      </c>
      <c r="P212" s="651">
        <v>0</v>
      </c>
      <c r="Q212" s="666"/>
      <c r="R212" s="650">
        <v>1</v>
      </c>
      <c r="S212" s="666">
        <v>1</v>
      </c>
      <c r="T212" s="731">
        <v>1</v>
      </c>
      <c r="U212" s="689">
        <v>1</v>
      </c>
    </row>
    <row r="213" spans="1:21" ht="14.4" customHeight="1" x14ac:dyDescent="0.3">
      <c r="A213" s="649">
        <v>22</v>
      </c>
      <c r="B213" s="650" t="s">
        <v>527</v>
      </c>
      <c r="C213" s="650">
        <v>89301222</v>
      </c>
      <c r="D213" s="729" t="s">
        <v>1326</v>
      </c>
      <c r="E213" s="730" t="s">
        <v>893</v>
      </c>
      <c r="F213" s="650" t="s">
        <v>881</v>
      </c>
      <c r="G213" s="650" t="s">
        <v>952</v>
      </c>
      <c r="H213" s="650" t="s">
        <v>528</v>
      </c>
      <c r="I213" s="650" t="s">
        <v>953</v>
      </c>
      <c r="J213" s="650" t="s">
        <v>954</v>
      </c>
      <c r="K213" s="650"/>
      <c r="L213" s="651">
        <v>0</v>
      </c>
      <c r="M213" s="651">
        <v>0</v>
      </c>
      <c r="N213" s="650">
        <v>12</v>
      </c>
      <c r="O213" s="731">
        <v>10.5</v>
      </c>
      <c r="P213" s="651">
        <v>0</v>
      </c>
      <c r="Q213" s="666"/>
      <c r="R213" s="650">
        <v>11</v>
      </c>
      <c r="S213" s="666">
        <v>0.91666666666666663</v>
      </c>
      <c r="T213" s="731">
        <v>9.5</v>
      </c>
      <c r="U213" s="689">
        <v>0.90476190476190477</v>
      </c>
    </row>
    <row r="214" spans="1:21" ht="14.4" customHeight="1" x14ac:dyDescent="0.3">
      <c r="A214" s="649">
        <v>22</v>
      </c>
      <c r="B214" s="650" t="s">
        <v>527</v>
      </c>
      <c r="C214" s="650">
        <v>89301222</v>
      </c>
      <c r="D214" s="729" t="s">
        <v>1326</v>
      </c>
      <c r="E214" s="730" t="s">
        <v>893</v>
      </c>
      <c r="F214" s="650" t="s">
        <v>881</v>
      </c>
      <c r="G214" s="650" t="s">
        <v>1213</v>
      </c>
      <c r="H214" s="650" t="s">
        <v>528</v>
      </c>
      <c r="I214" s="650" t="s">
        <v>1257</v>
      </c>
      <c r="J214" s="650" t="s">
        <v>1215</v>
      </c>
      <c r="K214" s="650" t="s">
        <v>1021</v>
      </c>
      <c r="L214" s="651">
        <v>356.47</v>
      </c>
      <c r="M214" s="651">
        <v>356.47</v>
      </c>
      <c r="N214" s="650">
        <v>1</v>
      </c>
      <c r="O214" s="731">
        <v>1</v>
      </c>
      <c r="P214" s="651">
        <v>356.47</v>
      </c>
      <c r="Q214" s="666">
        <v>1</v>
      </c>
      <c r="R214" s="650">
        <v>1</v>
      </c>
      <c r="S214" s="666">
        <v>1</v>
      </c>
      <c r="T214" s="731">
        <v>1</v>
      </c>
      <c r="U214" s="689">
        <v>1</v>
      </c>
    </row>
    <row r="215" spans="1:21" ht="14.4" customHeight="1" x14ac:dyDescent="0.3">
      <c r="A215" s="649">
        <v>22</v>
      </c>
      <c r="B215" s="650" t="s">
        <v>527</v>
      </c>
      <c r="C215" s="650">
        <v>89301222</v>
      </c>
      <c r="D215" s="729" t="s">
        <v>1326</v>
      </c>
      <c r="E215" s="730" t="s">
        <v>893</v>
      </c>
      <c r="F215" s="650" t="s">
        <v>881</v>
      </c>
      <c r="G215" s="650" t="s">
        <v>901</v>
      </c>
      <c r="H215" s="650" t="s">
        <v>528</v>
      </c>
      <c r="I215" s="650" t="s">
        <v>902</v>
      </c>
      <c r="J215" s="650" t="s">
        <v>903</v>
      </c>
      <c r="K215" s="650" t="s">
        <v>904</v>
      </c>
      <c r="L215" s="651">
        <v>0</v>
      </c>
      <c r="M215" s="651">
        <v>0</v>
      </c>
      <c r="N215" s="650">
        <v>6</v>
      </c>
      <c r="O215" s="731">
        <v>5.5</v>
      </c>
      <c r="P215" s="651">
        <v>0</v>
      </c>
      <c r="Q215" s="666"/>
      <c r="R215" s="650">
        <v>1</v>
      </c>
      <c r="S215" s="666">
        <v>0.16666666666666666</v>
      </c>
      <c r="T215" s="731">
        <v>1</v>
      </c>
      <c r="U215" s="689">
        <v>0.18181818181818182</v>
      </c>
    </row>
    <row r="216" spans="1:21" ht="14.4" customHeight="1" x14ac:dyDescent="0.3">
      <c r="A216" s="649">
        <v>22</v>
      </c>
      <c r="B216" s="650" t="s">
        <v>527</v>
      </c>
      <c r="C216" s="650">
        <v>89301222</v>
      </c>
      <c r="D216" s="729" t="s">
        <v>1326</v>
      </c>
      <c r="E216" s="730" t="s">
        <v>893</v>
      </c>
      <c r="F216" s="650" t="s">
        <v>881</v>
      </c>
      <c r="G216" s="650" t="s">
        <v>901</v>
      </c>
      <c r="H216" s="650" t="s">
        <v>528</v>
      </c>
      <c r="I216" s="650" t="s">
        <v>1258</v>
      </c>
      <c r="J216" s="650" t="s">
        <v>903</v>
      </c>
      <c r="K216" s="650" t="s">
        <v>1259</v>
      </c>
      <c r="L216" s="651">
        <v>76.349999999999994</v>
      </c>
      <c r="M216" s="651">
        <v>229.04999999999998</v>
      </c>
      <c r="N216" s="650">
        <v>3</v>
      </c>
      <c r="O216" s="731">
        <v>3</v>
      </c>
      <c r="P216" s="651"/>
      <c r="Q216" s="666">
        <v>0</v>
      </c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22</v>
      </c>
      <c r="B217" s="650" t="s">
        <v>527</v>
      </c>
      <c r="C217" s="650">
        <v>89301222</v>
      </c>
      <c r="D217" s="729" t="s">
        <v>1326</v>
      </c>
      <c r="E217" s="730" t="s">
        <v>893</v>
      </c>
      <c r="F217" s="650" t="s">
        <v>881</v>
      </c>
      <c r="G217" s="650" t="s">
        <v>901</v>
      </c>
      <c r="H217" s="650" t="s">
        <v>528</v>
      </c>
      <c r="I217" s="650" t="s">
        <v>973</v>
      </c>
      <c r="J217" s="650" t="s">
        <v>974</v>
      </c>
      <c r="K217" s="650" t="s">
        <v>975</v>
      </c>
      <c r="L217" s="651">
        <v>0</v>
      </c>
      <c r="M217" s="651">
        <v>0</v>
      </c>
      <c r="N217" s="650">
        <v>7</v>
      </c>
      <c r="O217" s="731">
        <v>7</v>
      </c>
      <c r="P217" s="651">
        <v>0</v>
      </c>
      <c r="Q217" s="666"/>
      <c r="R217" s="650">
        <v>1</v>
      </c>
      <c r="S217" s="666">
        <v>0.14285714285714285</v>
      </c>
      <c r="T217" s="731">
        <v>1</v>
      </c>
      <c r="U217" s="689">
        <v>0.14285714285714285</v>
      </c>
    </row>
    <row r="218" spans="1:21" ht="14.4" customHeight="1" x14ac:dyDescent="0.3">
      <c r="A218" s="649">
        <v>22</v>
      </c>
      <c r="B218" s="650" t="s">
        <v>527</v>
      </c>
      <c r="C218" s="650">
        <v>89301222</v>
      </c>
      <c r="D218" s="729" t="s">
        <v>1326</v>
      </c>
      <c r="E218" s="730" t="s">
        <v>893</v>
      </c>
      <c r="F218" s="650" t="s">
        <v>881</v>
      </c>
      <c r="G218" s="650" t="s">
        <v>901</v>
      </c>
      <c r="H218" s="650" t="s">
        <v>528</v>
      </c>
      <c r="I218" s="650" t="s">
        <v>1260</v>
      </c>
      <c r="J218" s="650" t="s">
        <v>974</v>
      </c>
      <c r="K218" s="650" t="s">
        <v>1261</v>
      </c>
      <c r="L218" s="651">
        <v>97.18</v>
      </c>
      <c r="M218" s="651">
        <v>97.18</v>
      </c>
      <c r="N218" s="650">
        <v>1</v>
      </c>
      <c r="O218" s="731">
        <v>1</v>
      </c>
      <c r="P218" s="651">
        <v>97.18</v>
      </c>
      <c r="Q218" s="666">
        <v>1</v>
      </c>
      <c r="R218" s="650">
        <v>1</v>
      </c>
      <c r="S218" s="666">
        <v>1</v>
      </c>
      <c r="T218" s="731">
        <v>1</v>
      </c>
      <c r="U218" s="689">
        <v>1</v>
      </c>
    </row>
    <row r="219" spans="1:21" ht="14.4" customHeight="1" x14ac:dyDescent="0.3">
      <c r="A219" s="649">
        <v>22</v>
      </c>
      <c r="B219" s="650" t="s">
        <v>527</v>
      </c>
      <c r="C219" s="650">
        <v>89301222</v>
      </c>
      <c r="D219" s="729" t="s">
        <v>1326</v>
      </c>
      <c r="E219" s="730" t="s">
        <v>893</v>
      </c>
      <c r="F219" s="650" t="s">
        <v>881</v>
      </c>
      <c r="G219" s="650" t="s">
        <v>901</v>
      </c>
      <c r="H219" s="650" t="s">
        <v>528</v>
      </c>
      <c r="I219" s="650" t="s">
        <v>955</v>
      </c>
      <c r="J219" s="650" t="s">
        <v>956</v>
      </c>
      <c r="K219" s="650" t="s">
        <v>957</v>
      </c>
      <c r="L219" s="651">
        <v>0</v>
      </c>
      <c r="M219" s="651">
        <v>0</v>
      </c>
      <c r="N219" s="650">
        <v>1</v>
      </c>
      <c r="O219" s="731">
        <v>1</v>
      </c>
      <c r="P219" s="651">
        <v>0</v>
      </c>
      <c r="Q219" s="666"/>
      <c r="R219" s="650">
        <v>1</v>
      </c>
      <c r="S219" s="666">
        <v>1</v>
      </c>
      <c r="T219" s="731">
        <v>1</v>
      </c>
      <c r="U219" s="689">
        <v>1</v>
      </c>
    </row>
    <row r="220" spans="1:21" ht="14.4" customHeight="1" x14ac:dyDescent="0.3">
      <c r="A220" s="649">
        <v>22</v>
      </c>
      <c r="B220" s="650" t="s">
        <v>527</v>
      </c>
      <c r="C220" s="650">
        <v>89301222</v>
      </c>
      <c r="D220" s="729" t="s">
        <v>1326</v>
      </c>
      <c r="E220" s="730" t="s">
        <v>893</v>
      </c>
      <c r="F220" s="650" t="s">
        <v>881</v>
      </c>
      <c r="G220" s="650" t="s">
        <v>901</v>
      </c>
      <c r="H220" s="650" t="s">
        <v>528</v>
      </c>
      <c r="I220" s="650" t="s">
        <v>1156</v>
      </c>
      <c r="J220" s="650" t="s">
        <v>956</v>
      </c>
      <c r="K220" s="650" t="s">
        <v>1157</v>
      </c>
      <c r="L220" s="651">
        <v>173.54</v>
      </c>
      <c r="M220" s="651">
        <v>173.54</v>
      </c>
      <c r="N220" s="650">
        <v>1</v>
      </c>
      <c r="O220" s="731">
        <v>0.5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22</v>
      </c>
      <c r="B221" s="650" t="s">
        <v>527</v>
      </c>
      <c r="C221" s="650">
        <v>89301222</v>
      </c>
      <c r="D221" s="729" t="s">
        <v>1326</v>
      </c>
      <c r="E221" s="730" t="s">
        <v>893</v>
      </c>
      <c r="F221" s="650" t="s">
        <v>881</v>
      </c>
      <c r="G221" s="650" t="s">
        <v>901</v>
      </c>
      <c r="H221" s="650" t="s">
        <v>528</v>
      </c>
      <c r="I221" s="650" t="s">
        <v>905</v>
      </c>
      <c r="J221" s="650" t="s">
        <v>906</v>
      </c>
      <c r="K221" s="650" t="s">
        <v>907</v>
      </c>
      <c r="L221" s="651">
        <v>0</v>
      </c>
      <c r="M221" s="651">
        <v>0</v>
      </c>
      <c r="N221" s="650">
        <v>3</v>
      </c>
      <c r="O221" s="731">
        <v>2.5</v>
      </c>
      <c r="P221" s="651">
        <v>0</v>
      </c>
      <c r="Q221" s="666"/>
      <c r="R221" s="650">
        <v>2</v>
      </c>
      <c r="S221" s="666">
        <v>0.66666666666666663</v>
      </c>
      <c r="T221" s="731">
        <v>1.5</v>
      </c>
      <c r="U221" s="689">
        <v>0.6</v>
      </c>
    </row>
    <row r="222" spans="1:21" ht="14.4" customHeight="1" x14ac:dyDescent="0.3">
      <c r="A222" s="649">
        <v>22</v>
      </c>
      <c r="B222" s="650" t="s">
        <v>527</v>
      </c>
      <c r="C222" s="650">
        <v>89301222</v>
      </c>
      <c r="D222" s="729" t="s">
        <v>1326</v>
      </c>
      <c r="E222" s="730" t="s">
        <v>893</v>
      </c>
      <c r="F222" s="650" t="s">
        <v>881</v>
      </c>
      <c r="G222" s="650" t="s">
        <v>901</v>
      </c>
      <c r="H222" s="650" t="s">
        <v>528</v>
      </c>
      <c r="I222" s="650" t="s">
        <v>1056</v>
      </c>
      <c r="J222" s="650" t="s">
        <v>906</v>
      </c>
      <c r="K222" s="650" t="s">
        <v>1057</v>
      </c>
      <c r="L222" s="651">
        <v>118.87</v>
      </c>
      <c r="M222" s="651">
        <v>237.74</v>
      </c>
      <c r="N222" s="650">
        <v>2</v>
      </c>
      <c r="O222" s="731">
        <v>2</v>
      </c>
      <c r="P222" s="651">
        <v>118.87</v>
      </c>
      <c r="Q222" s="666">
        <v>0.5</v>
      </c>
      <c r="R222" s="650">
        <v>1</v>
      </c>
      <c r="S222" s="666">
        <v>0.5</v>
      </c>
      <c r="T222" s="731">
        <v>1</v>
      </c>
      <c r="U222" s="689">
        <v>0.5</v>
      </c>
    </row>
    <row r="223" spans="1:21" ht="14.4" customHeight="1" x14ac:dyDescent="0.3">
      <c r="A223" s="649">
        <v>22</v>
      </c>
      <c r="B223" s="650" t="s">
        <v>527</v>
      </c>
      <c r="C223" s="650">
        <v>89301222</v>
      </c>
      <c r="D223" s="729" t="s">
        <v>1326</v>
      </c>
      <c r="E223" s="730" t="s">
        <v>893</v>
      </c>
      <c r="F223" s="650" t="s">
        <v>881</v>
      </c>
      <c r="G223" s="650" t="s">
        <v>901</v>
      </c>
      <c r="H223" s="650" t="s">
        <v>528</v>
      </c>
      <c r="I223" s="650" t="s">
        <v>1058</v>
      </c>
      <c r="J223" s="650" t="s">
        <v>1059</v>
      </c>
      <c r="K223" s="650" t="s">
        <v>1060</v>
      </c>
      <c r="L223" s="651">
        <v>86.76</v>
      </c>
      <c r="M223" s="651">
        <v>260.28000000000003</v>
      </c>
      <c r="N223" s="650">
        <v>3</v>
      </c>
      <c r="O223" s="731">
        <v>3</v>
      </c>
      <c r="P223" s="651">
        <v>173.52</v>
      </c>
      <c r="Q223" s="666">
        <v>0.66666666666666663</v>
      </c>
      <c r="R223" s="650">
        <v>2</v>
      </c>
      <c r="S223" s="666">
        <v>0.66666666666666663</v>
      </c>
      <c r="T223" s="731">
        <v>2</v>
      </c>
      <c r="U223" s="689">
        <v>0.66666666666666663</v>
      </c>
    </row>
    <row r="224" spans="1:21" ht="14.4" customHeight="1" x14ac:dyDescent="0.3">
      <c r="A224" s="649">
        <v>22</v>
      </c>
      <c r="B224" s="650" t="s">
        <v>527</v>
      </c>
      <c r="C224" s="650">
        <v>89301222</v>
      </c>
      <c r="D224" s="729" t="s">
        <v>1326</v>
      </c>
      <c r="E224" s="730" t="s">
        <v>893</v>
      </c>
      <c r="F224" s="650" t="s">
        <v>881</v>
      </c>
      <c r="G224" s="650" t="s">
        <v>901</v>
      </c>
      <c r="H224" s="650" t="s">
        <v>528</v>
      </c>
      <c r="I224" s="650" t="s">
        <v>908</v>
      </c>
      <c r="J224" s="650" t="s">
        <v>909</v>
      </c>
      <c r="K224" s="650" t="s">
        <v>910</v>
      </c>
      <c r="L224" s="651">
        <v>108.46</v>
      </c>
      <c r="M224" s="651">
        <v>108.46</v>
      </c>
      <c r="N224" s="650">
        <v>1</v>
      </c>
      <c r="O224" s="731">
        <v>1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22</v>
      </c>
      <c r="B225" s="650" t="s">
        <v>527</v>
      </c>
      <c r="C225" s="650">
        <v>89301222</v>
      </c>
      <c r="D225" s="729" t="s">
        <v>1326</v>
      </c>
      <c r="E225" s="730" t="s">
        <v>893</v>
      </c>
      <c r="F225" s="650" t="s">
        <v>881</v>
      </c>
      <c r="G225" s="650" t="s">
        <v>901</v>
      </c>
      <c r="H225" s="650" t="s">
        <v>690</v>
      </c>
      <c r="I225" s="650" t="s">
        <v>1063</v>
      </c>
      <c r="J225" s="650" t="s">
        <v>1064</v>
      </c>
      <c r="K225" s="650" t="s">
        <v>1065</v>
      </c>
      <c r="L225" s="651">
        <v>65.069999999999993</v>
      </c>
      <c r="M225" s="651">
        <v>455.48999999999995</v>
      </c>
      <c r="N225" s="650">
        <v>7</v>
      </c>
      <c r="O225" s="731">
        <v>7</v>
      </c>
      <c r="P225" s="651">
        <v>65.069999999999993</v>
      </c>
      <c r="Q225" s="666">
        <v>0.14285714285714285</v>
      </c>
      <c r="R225" s="650">
        <v>1</v>
      </c>
      <c r="S225" s="666">
        <v>0.14285714285714285</v>
      </c>
      <c r="T225" s="731">
        <v>1</v>
      </c>
      <c r="U225" s="689">
        <v>0.14285714285714285</v>
      </c>
    </row>
    <row r="226" spans="1:21" ht="14.4" customHeight="1" x14ac:dyDescent="0.3">
      <c r="A226" s="649">
        <v>22</v>
      </c>
      <c r="B226" s="650" t="s">
        <v>527</v>
      </c>
      <c r="C226" s="650">
        <v>89301222</v>
      </c>
      <c r="D226" s="729" t="s">
        <v>1326</v>
      </c>
      <c r="E226" s="730" t="s">
        <v>893</v>
      </c>
      <c r="F226" s="650" t="s">
        <v>881</v>
      </c>
      <c r="G226" s="650" t="s">
        <v>901</v>
      </c>
      <c r="H226" s="650" t="s">
        <v>690</v>
      </c>
      <c r="I226" s="650" t="s">
        <v>911</v>
      </c>
      <c r="J226" s="650" t="s">
        <v>909</v>
      </c>
      <c r="K226" s="650" t="s">
        <v>910</v>
      </c>
      <c r="L226" s="651">
        <v>108.46</v>
      </c>
      <c r="M226" s="651">
        <v>2277.6600000000003</v>
      </c>
      <c r="N226" s="650">
        <v>21</v>
      </c>
      <c r="O226" s="731">
        <v>20</v>
      </c>
      <c r="P226" s="651">
        <v>542.29999999999995</v>
      </c>
      <c r="Q226" s="666">
        <v>0.23809523809523805</v>
      </c>
      <c r="R226" s="650">
        <v>5</v>
      </c>
      <c r="S226" s="666">
        <v>0.23809523809523808</v>
      </c>
      <c r="T226" s="731">
        <v>4</v>
      </c>
      <c r="U226" s="689">
        <v>0.2</v>
      </c>
    </row>
    <row r="227" spans="1:21" ht="14.4" customHeight="1" x14ac:dyDescent="0.3">
      <c r="A227" s="649">
        <v>22</v>
      </c>
      <c r="B227" s="650" t="s">
        <v>527</v>
      </c>
      <c r="C227" s="650">
        <v>89301222</v>
      </c>
      <c r="D227" s="729" t="s">
        <v>1326</v>
      </c>
      <c r="E227" s="730" t="s">
        <v>893</v>
      </c>
      <c r="F227" s="650" t="s">
        <v>881</v>
      </c>
      <c r="G227" s="650" t="s">
        <v>901</v>
      </c>
      <c r="H227" s="650" t="s">
        <v>528</v>
      </c>
      <c r="I227" s="650" t="s">
        <v>958</v>
      </c>
      <c r="J227" s="650" t="s">
        <v>959</v>
      </c>
      <c r="K227" s="650" t="s">
        <v>960</v>
      </c>
      <c r="L227" s="651">
        <v>65.069999999999993</v>
      </c>
      <c r="M227" s="651">
        <v>130.13999999999999</v>
      </c>
      <c r="N227" s="650">
        <v>2</v>
      </c>
      <c r="O227" s="731">
        <v>2</v>
      </c>
      <c r="P227" s="651">
        <v>130.13999999999999</v>
      </c>
      <c r="Q227" s="666">
        <v>1</v>
      </c>
      <c r="R227" s="650">
        <v>2</v>
      </c>
      <c r="S227" s="666">
        <v>1</v>
      </c>
      <c r="T227" s="731">
        <v>2</v>
      </c>
      <c r="U227" s="689">
        <v>1</v>
      </c>
    </row>
    <row r="228" spans="1:21" ht="14.4" customHeight="1" x14ac:dyDescent="0.3">
      <c r="A228" s="649">
        <v>22</v>
      </c>
      <c r="B228" s="650" t="s">
        <v>527</v>
      </c>
      <c r="C228" s="650">
        <v>89301222</v>
      </c>
      <c r="D228" s="729" t="s">
        <v>1326</v>
      </c>
      <c r="E228" s="730" t="s">
        <v>893</v>
      </c>
      <c r="F228" s="650" t="s">
        <v>881</v>
      </c>
      <c r="G228" s="650" t="s">
        <v>901</v>
      </c>
      <c r="H228" s="650" t="s">
        <v>528</v>
      </c>
      <c r="I228" s="650" t="s">
        <v>626</v>
      </c>
      <c r="J228" s="650" t="s">
        <v>912</v>
      </c>
      <c r="K228" s="650" t="s">
        <v>913</v>
      </c>
      <c r="L228" s="651">
        <v>108.46</v>
      </c>
      <c r="M228" s="651">
        <v>325.38</v>
      </c>
      <c r="N228" s="650">
        <v>3</v>
      </c>
      <c r="O228" s="731">
        <v>3</v>
      </c>
      <c r="P228" s="651">
        <v>216.92</v>
      </c>
      <c r="Q228" s="666">
        <v>0.66666666666666663</v>
      </c>
      <c r="R228" s="650">
        <v>2</v>
      </c>
      <c r="S228" s="666">
        <v>0.66666666666666663</v>
      </c>
      <c r="T228" s="731">
        <v>2</v>
      </c>
      <c r="U228" s="689">
        <v>0.66666666666666663</v>
      </c>
    </row>
    <row r="229" spans="1:21" ht="14.4" customHeight="1" x14ac:dyDescent="0.3">
      <c r="A229" s="649">
        <v>22</v>
      </c>
      <c r="B229" s="650" t="s">
        <v>527</v>
      </c>
      <c r="C229" s="650">
        <v>89301222</v>
      </c>
      <c r="D229" s="729" t="s">
        <v>1326</v>
      </c>
      <c r="E229" s="730" t="s">
        <v>893</v>
      </c>
      <c r="F229" s="650" t="s">
        <v>881</v>
      </c>
      <c r="G229" s="650" t="s">
        <v>901</v>
      </c>
      <c r="H229" s="650" t="s">
        <v>690</v>
      </c>
      <c r="I229" s="650" t="s">
        <v>914</v>
      </c>
      <c r="J229" s="650" t="s">
        <v>915</v>
      </c>
      <c r="K229" s="650" t="s">
        <v>916</v>
      </c>
      <c r="L229" s="651">
        <v>130.15</v>
      </c>
      <c r="M229" s="651">
        <v>5986.9000000000024</v>
      </c>
      <c r="N229" s="650">
        <v>46</v>
      </c>
      <c r="O229" s="731">
        <v>39</v>
      </c>
      <c r="P229" s="651">
        <v>2472.8500000000008</v>
      </c>
      <c r="Q229" s="666">
        <v>0.41304347826086951</v>
      </c>
      <c r="R229" s="650">
        <v>19</v>
      </c>
      <c r="S229" s="666">
        <v>0.41304347826086957</v>
      </c>
      <c r="T229" s="731">
        <v>15.5</v>
      </c>
      <c r="U229" s="689">
        <v>0.39743589743589741</v>
      </c>
    </row>
    <row r="230" spans="1:21" ht="14.4" customHeight="1" x14ac:dyDescent="0.3">
      <c r="A230" s="649">
        <v>22</v>
      </c>
      <c r="B230" s="650" t="s">
        <v>527</v>
      </c>
      <c r="C230" s="650">
        <v>89301222</v>
      </c>
      <c r="D230" s="729" t="s">
        <v>1326</v>
      </c>
      <c r="E230" s="730" t="s">
        <v>893</v>
      </c>
      <c r="F230" s="650" t="s">
        <v>881</v>
      </c>
      <c r="G230" s="650" t="s">
        <v>901</v>
      </c>
      <c r="H230" s="650" t="s">
        <v>690</v>
      </c>
      <c r="I230" s="650" t="s">
        <v>1066</v>
      </c>
      <c r="J230" s="650" t="s">
        <v>552</v>
      </c>
      <c r="K230" s="650" t="s">
        <v>1067</v>
      </c>
      <c r="L230" s="651">
        <v>50.57</v>
      </c>
      <c r="M230" s="651">
        <v>252.85</v>
      </c>
      <c r="N230" s="650">
        <v>5</v>
      </c>
      <c r="O230" s="731">
        <v>4.5</v>
      </c>
      <c r="P230" s="651">
        <v>50.57</v>
      </c>
      <c r="Q230" s="666">
        <v>0.2</v>
      </c>
      <c r="R230" s="650">
        <v>1</v>
      </c>
      <c r="S230" s="666">
        <v>0.2</v>
      </c>
      <c r="T230" s="731">
        <v>0.5</v>
      </c>
      <c r="U230" s="689">
        <v>0.1111111111111111</v>
      </c>
    </row>
    <row r="231" spans="1:21" ht="14.4" customHeight="1" x14ac:dyDescent="0.3">
      <c r="A231" s="649">
        <v>22</v>
      </c>
      <c r="B231" s="650" t="s">
        <v>527</v>
      </c>
      <c r="C231" s="650">
        <v>89301222</v>
      </c>
      <c r="D231" s="729" t="s">
        <v>1326</v>
      </c>
      <c r="E231" s="730" t="s">
        <v>893</v>
      </c>
      <c r="F231" s="650" t="s">
        <v>881</v>
      </c>
      <c r="G231" s="650" t="s">
        <v>901</v>
      </c>
      <c r="H231" s="650" t="s">
        <v>528</v>
      </c>
      <c r="I231" s="650" t="s">
        <v>917</v>
      </c>
      <c r="J231" s="650" t="s">
        <v>697</v>
      </c>
      <c r="K231" s="650" t="s">
        <v>918</v>
      </c>
      <c r="L231" s="651">
        <v>0</v>
      </c>
      <c r="M231" s="651">
        <v>0</v>
      </c>
      <c r="N231" s="650">
        <v>1</v>
      </c>
      <c r="O231" s="731">
        <v>1</v>
      </c>
      <c r="P231" s="651">
        <v>0</v>
      </c>
      <c r="Q231" s="666"/>
      <c r="R231" s="650">
        <v>1</v>
      </c>
      <c r="S231" s="666">
        <v>1</v>
      </c>
      <c r="T231" s="731">
        <v>1</v>
      </c>
      <c r="U231" s="689">
        <v>1</v>
      </c>
    </row>
    <row r="232" spans="1:21" ht="14.4" customHeight="1" x14ac:dyDescent="0.3">
      <c r="A232" s="649">
        <v>22</v>
      </c>
      <c r="B232" s="650" t="s">
        <v>527</v>
      </c>
      <c r="C232" s="650">
        <v>89301222</v>
      </c>
      <c r="D232" s="729" t="s">
        <v>1326</v>
      </c>
      <c r="E232" s="730" t="s">
        <v>893</v>
      </c>
      <c r="F232" s="650" t="s">
        <v>881</v>
      </c>
      <c r="G232" s="650" t="s">
        <v>901</v>
      </c>
      <c r="H232" s="650" t="s">
        <v>690</v>
      </c>
      <c r="I232" s="650" t="s">
        <v>696</v>
      </c>
      <c r="J232" s="650" t="s">
        <v>697</v>
      </c>
      <c r="K232" s="650" t="s">
        <v>863</v>
      </c>
      <c r="L232" s="651">
        <v>86.76</v>
      </c>
      <c r="M232" s="651">
        <v>4598.2800000000025</v>
      </c>
      <c r="N232" s="650">
        <v>53</v>
      </c>
      <c r="O232" s="731">
        <v>36</v>
      </c>
      <c r="P232" s="651">
        <v>1648.44</v>
      </c>
      <c r="Q232" s="666">
        <v>0.35849056603773566</v>
      </c>
      <c r="R232" s="650">
        <v>19</v>
      </c>
      <c r="S232" s="666">
        <v>0.35849056603773582</v>
      </c>
      <c r="T232" s="731">
        <v>12</v>
      </c>
      <c r="U232" s="689">
        <v>0.33333333333333331</v>
      </c>
    </row>
    <row r="233" spans="1:21" ht="14.4" customHeight="1" x14ac:dyDescent="0.3">
      <c r="A233" s="649">
        <v>22</v>
      </c>
      <c r="B233" s="650" t="s">
        <v>527</v>
      </c>
      <c r="C233" s="650">
        <v>89301222</v>
      </c>
      <c r="D233" s="729" t="s">
        <v>1326</v>
      </c>
      <c r="E233" s="730" t="s">
        <v>893</v>
      </c>
      <c r="F233" s="650" t="s">
        <v>881</v>
      </c>
      <c r="G233" s="650" t="s">
        <v>901</v>
      </c>
      <c r="H233" s="650" t="s">
        <v>528</v>
      </c>
      <c r="I233" s="650" t="s">
        <v>630</v>
      </c>
      <c r="J233" s="650" t="s">
        <v>1158</v>
      </c>
      <c r="K233" s="650" t="s">
        <v>1159</v>
      </c>
      <c r="L233" s="651">
        <v>50.57</v>
      </c>
      <c r="M233" s="651">
        <v>50.57</v>
      </c>
      <c r="N233" s="650">
        <v>1</v>
      </c>
      <c r="O233" s="731">
        <v>0.5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22</v>
      </c>
      <c r="B234" s="650" t="s">
        <v>527</v>
      </c>
      <c r="C234" s="650">
        <v>89301222</v>
      </c>
      <c r="D234" s="729" t="s">
        <v>1326</v>
      </c>
      <c r="E234" s="730" t="s">
        <v>893</v>
      </c>
      <c r="F234" s="650" t="s">
        <v>881</v>
      </c>
      <c r="G234" s="650" t="s">
        <v>901</v>
      </c>
      <c r="H234" s="650" t="s">
        <v>528</v>
      </c>
      <c r="I234" s="650" t="s">
        <v>919</v>
      </c>
      <c r="J234" s="650" t="s">
        <v>920</v>
      </c>
      <c r="K234" s="650" t="s">
        <v>916</v>
      </c>
      <c r="L234" s="651">
        <v>130.15</v>
      </c>
      <c r="M234" s="651">
        <v>1171.3499999999999</v>
      </c>
      <c r="N234" s="650">
        <v>9</v>
      </c>
      <c r="O234" s="731">
        <v>7</v>
      </c>
      <c r="P234" s="651">
        <v>520.6</v>
      </c>
      <c r="Q234" s="666">
        <v>0.44444444444444448</v>
      </c>
      <c r="R234" s="650">
        <v>4</v>
      </c>
      <c r="S234" s="666">
        <v>0.44444444444444442</v>
      </c>
      <c r="T234" s="731">
        <v>2.5</v>
      </c>
      <c r="U234" s="689">
        <v>0.35714285714285715</v>
      </c>
    </row>
    <row r="235" spans="1:21" ht="14.4" customHeight="1" x14ac:dyDescent="0.3">
      <c r="A235" s="649">
        <v>22</v>
      </c>
      <c r="B235" s="650" t="s">
        <v>527</v>
      </c>
      <c r="C235" s="650">
        <v>89301222</v>
      </c>
      <c r="D235" s="729" t="s">
        <v>1326</v>
      </c>
      <c r="E235" s="730" t="s">
        <v>893</v>
      </c>
      <c r="F235" s="650" t="s">
        <v>881</v>
      </c>
      <c r="G235" s="650" t="s">
        <v>901</v>
      </c>
      <c r="H235" s="650" t="s">
        <v>528</v>
      </c>
      <c r="I235" s="650" t="s">
        <v>634</v>
      </c>
      <c r="J235" s="650" t="s">
        <v>921</v>
      </c>
      <c r="K235" s="650" t="s">
        <v>922</v>
      </c>
      <c r="L235" s="651">
        <v>86.76</v>
      </c>
      <c r="M235" s="651">
        <v>1041.1200000000001</v>
      </c>
      <c r="N235" s="650">
        <v>12</v>
      </c>
      <c r="O235" s="731">
        <v>8.5</v>
      </c>
      <c r="P235" s="651">
        <v>433.8</v>
      </c>
      <c r="Q235" s="666">
        <v>0.41666666666666663</v>
      </c>
      <c r="R235" s="650">
        <v>5</v>
      </c>
      <c r="S235" s="666">
        <v>0.41666666666666669</v>
      </c>
      <c r="T235" s="731">
        <v>3.5</v>
      </c>
      <c r="U235" s="689">
        <v>0.41176470588235292</v>
      </c>
    </row>
    <row r="236" spans="1:21" ht="14.4" customHeight="1" x14ac:dyDescent="0.3">
      <c r="A236" s="649">
        <v>22</v>
      </c>
      <c r="B236" s="650" t="s">
        <v>527</v>
      </c>
      <c r="C236" s="650">
        <v>89301222</v>
      </c>
      <c r="D236" s="729" t="s">
        <v>1326</v>
      </c>
      <c r="E236" s="730" t="s">
        <v>893</v>
      </c>
      <c r="F236" s="650" t="s">
        <v>881</v>
      </c>
      <c r="G236" s="650" t="s">
        <v>901</v>
      </c>
      <c r="H236" s="650" t="s">
        <v>528</v>
      </c>
      <c r="I236" s="650" t="s">
        <v>1262</v>
      </c>
      <c r="J236" s="650" t="s">
        <v>1059</v>
      </c>
      <c r="K236" s="650" t="s">
        <v>1060</v>
      </c>
      <c r="L236" s="651">
        <v>86.76</v>
      </c>
      <c r="M236" s="651">
        <v>173.52</v>
      </c>
      <c r="N236" s="650">
        <v>2</v>
      </c>
      <c r="O236" s="731">
        <v>2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22</v>
      </c>
      <c r="B237" s="650" t="s">
        <v>527</v>
      </c>
      <c r="C237" s="650">
        <v>89301222</v>
      </c>
      <c r="D237" s="729" t="s">
        <v>1326</v>
      </c>
      <c r="E237" s="730" t="s">
        <v>893</v>
      </c>
      <c r="F237" s="650" t="s">
        <v>881</v>
      </c>
      <c r="G237" s="650" t="s">
        <v>1263</v>
      </c>
      <c r="H237" s="650" t="s">
        <v>528</v>
      </c>
      <c r="I237" s="650" t="s">
        <v>1264</v>
      </c>
      <c r="J237" s="650" t="s">
        <v>1265</v>
      </c>
      <c r="K237" s="650" t="s">
        <v>1266</v>
      </c>
      <c r="L237" s="651">
        <v>186.4</v>
      </c>
      <c r="M237" s="651">
        <v>559.20000000000005</v>
      </c>
      <c r="N237" s="650">
        <v>3</v>
      </c>
      <c r="O237" s="731">
        <v>1</v>
      </c>
      <c r="P237" s="651">
        <v>559.20000000000005</v>
      </c>
      <c r="Q237" s="666">
        <v>1</v>
      </c>
      <c r="R237" s="650">
        <v>3</v>
      </c>
      <c r="S237" s="666">
        <v>1</v>
      </c>
      <c r="T237" s="731">
        <v>1</v>
      </c>
      <c r="U237" s="689">
        <v>1</v>
      </c>
    </row>
    <row r="238" spans="1:21" ht="14.4" customHeight="1" x14ac:dyDescent="0.3">
      <c r="A238" s="649">
        <v>22</v>
      </c>
      <c r="B238" s="650" t="s">
        <v>527</v>
      </c>
      <c r="C238" s="650">
        <v>89301222</v>
      </c>
      <c r="D238" s="729" t="s">
        <v>1326</v>
      </c>
      <c r="E238" s="730" t="s">
        <v>893</v>
      </c>
      <c r="F238" s="650" t="s">
        <v>881</v>
      </c>
      <c r="G238" s="650" t="s">
        <v>1267</v>
      </c>
      <c r="H238" s="650" t="s">
        <v>528</v>
      </c>
      <c r="I238" s="650" t="s">
        <v>1268</v>
      </c>
      <c r="J238" s="650" t="s">
        <v>1269</v>
      </c>
      <c r="K238" s="650" t="s">
        <v>1270</v>
      </c>
      <c r="L238" s="651">
        <v>56.69</v>
      </c>
      <c r="M238" s="651">
        <v>56.69</v>
      </c>
      <c r="N238" s="650">
        <v>1</v>
      </c>
      <c r="O238" s="731">
        <v>0.5</v>
      </c>
      <c r="P238" s="651"/>
      <c r="Q238" s="666">
        <v>0</v>
      </c>
      <c r="R238" s="650"/>
      <c r="S238" s="666">
        <v>0</v>
      </c>
      <c r="T238" s="731"/>
      <c r="U238" s="689">
        <v>0</v>
      </c>
    </row>
    <row r="239" spans="1:21" ht="14.4" customHeight="1" x14ac:dyDescent="0.3">
      <c r="A239" s="649">
        <v>22</v>
      </c>
      <c r="B239" s="650" t="s">
        <v>527</v>
      </c>
      <c r="C239" s="650">
        <v>89301222</v>
      </c>
      <c r="D239" s="729" t="s">
        <v>1326</v>
      </c>
      <c r="E239" s="730" t="s">
        <v>893</v>
      </c>
      <c r="F239" s="650" t="s">
        <v>881</v>
      </c>
      <c r="G239" s="650" t="s">
        <v>942</v>
      </c>
      <c r="H239" s="650" t="s">
        <v>528</v>
      </c>
      <c r="I239" s="650" t="s">
        <v>648</v>
      </c>
      <c r="J239" s="650" t="s">
        <v>943</v>
      </c>
      <c r="K239" s="650" t="s">
        <v>944</v>
      </c>
      <c r="L239" s="651">
        <v>91.52</v>
      </c>
      <c r="M239" s="651">
        <v>183.04</v>
      </c>
      <c r="N239" s="650">
        <v>2</v>
      </c>
      <c r="O239" s="731">
        <v>1</v>
      </c>
      <c r="P239" s="651">
        <v>183.04</v>
      </c>
      <c r="Q239" s="666">
        <v>1</v>
      </c>
      <c r="R239" s="650">
        <v>2</v>
      </c>
      <c r="S239" s="666">
        <v>1</v>
      </c>
      <c r="T239" s="731">
        <v>1</v>
      </c>
      <c r="U239" s="689">
        <v>1</v>
      </c>
    </row>
    <row r="240" spans="1:21" ht="14.4" customHeight="1" x14ac:dyDescent="0.3">
      <c r="A240" s="649">
        <v>22</v>
      </c>
      <c r="B240" s="650" t="s">
        <v>527</v>
      </c>
      <c r="C240" s="650">
        <v>89301222</v>
      </c>
      <c r="D240" s="729" t="s">
        <v>1326</v>
      </c>
      <c r="E240" s="730" t="s">
        <v>893</v>
      </c>
      <c r="F240" s="650" t="s">
        <v>881</v>
      </c>
      <c r="G240" s="650" t="s">
        <v>1086</v>
      </c>
      <c r="H240" s="650" t="s">
        <v>528</v>
      </c>
      <c r="I240" s="650" t="s">
        <v>1271</v>
      </c>
      <c r="J240" s="650" t="s">
        <v>1088</v>
      </c>
      <c r="K240" s="650" t="s">
        <v>1272</v>
      </c>
      <c r="L240" s="651">
        <v>0</v>
      </c>
      <c r="M240" s="651">
        <v>0</v>
      </c>
      <c r="N240" s="650">
        <v>1</v>
      </c>
      <c r="O240" s="731">
        <v>1</v>
      </c>
      <c r="P240" s="651"/>
      <c r="Q240" s="666"/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22</v>
      </c>
      <c r="B241" s="650" t="s">
        <v>527</v>
      </c>
      <c r="C241" s="650">
        <v>89301222</v>
      </c>
      <c r="D241" s="729" t="s">
        <v>1326</v>
      </c>
      <c r="E241" s="730" t="s">
        <v>893</v>
      </c>
      <c r="F241" s="650" t="s">
        <v>881</v>
      </c>
      <c r="G241" s="650" t="s">
        <v>945</v>
      </c>
      <c r="H241" s="650" t="s">
        <v>528</v>
      </c>
      <c r="I241" s="650" t="s">
        <v>948</v>
      </c>
      <c r="J241" s="650" t="s">
        <v>947</v>
      </c>
      <c r="K241" s="650" t="s">
        <v>949</v>
      </c>
      <c r="L241" s="651">
        <v>137.04</v>
      </c>
      <c r="M241" s="651">
        <v>274.08</v>
      </c>
      <c r="N241" s="650">
        <v>2</v>
      </c>
      <c r="O241" s="731">
        <v>1</v>
      </c>
      <c r="P241" s="651">
        <v>274.08</v>
      </c>
      <c r="Q241" s="666">
        <v>1</v>
      </c>
      <c r="R241" s="650">
        <v>2</v>
      </c>
      <c r="S241" s="666">
        <v>1</v>
      </c>
      <c r="T241" s="731">
        <v>1</v>
      </c>
      <c r="U241" s="689">
        <v>1</v>
      </c>
    </row>
    <row r="242" spans="1:21" ht="14.4" customHeight="1" x14ac:dyDescent="0.3">
      <c r="A242" s="649">
        <v>22</v>
      </c>
      <c r="B242" s="650" t="s">
        <v>527</v>
      </c>
      <c r="C242" s="650">
        <v>89301222</v>
      </c>
      <c r="D242" s="729" t="s">
        <v>1326</v>
      </c>
      <c r="E242" s="730" t="s">
        <v>893</v>
      </c>
      <c r="F242" s="650" t="s">
        <v>881</v>
      </c>
      <c r="G242" s="650" t="s">
        <v>1273</v>
      </c>
      <c r="H242" s="650" t="s">
        <v>528</v>
      </c>
      <c r="I242" s="650" t="s">
        <v>1274</v>
      </c>
      <c r="J242" s="650" t="s">
        <v>1275</v>
      </c>
      <c r="K242" s="650" t="s">
        <v>1276</v>
      </c>
      <c r="L242" s="651">
        <v>64.13</v>
      </c>
      <c r="M242" s="651">
        <v>64.13</v>
      </c>
      <c r="N242" s="650">
        <v>1</v>
      </c>
      <c r="O242" s="731">
        <v>1</v>
      </c>
      <c r="P242" s="651">
        <v>64.13</v>
      </c>
      <c r="Q242" s="666">
        <v>1</v>
      </c>
      <c r="R242" s="650">
        <v>1</v>
      </c>
      <c r="S242" s="666">
        <v>1</v>
      </c>
      <c r="T242" s="731">
        <v>1</v>
      </c>
      <c r="U242" s="689">
        <v>1</v>
      </c>
    </row>
    <row r="243" spans="1:21" ht="14.4" customHeight="1" x14ac:dyDescent="0.3">
      <c r="A243" s="649">
        <v>22</v>
      </c>
      <c r="B243" s="650" t="s">
        <v>527</v>
      </c>
      <c r="C243" s="650">
        <v>89301222</v>
      </c>
      <c r="D243" s="729" t="s">
        <v>1326</v>
      </c>
      <c r="E243" s="730" t="s">
        <v>893</v>
      </c>
      <c r="F243" s="650" t="s">
        <v>881</v>
      </c>
      <c r="G243" s="650" t="s">
        <v>950</v>
      </c>
      <c r="H243" s="650" t="s">
        <v>528</v>
      </c>
      <c r="I243" s="650" t="s">
        <v>659</v>
      </c>
      <c r="J243" s="650" t="s">
        <v>660</v>
      </c>
      <c r="K243" s="650" t="s">
        <v>951</v>
      </c>
      <c r="L243" s="651">
        <v>0</v>
      </c>
      <c r="M243" s="651">
        <v>0</v>
      </c>
      <c r="N243" s="650">
        <v>3</v>
      </c>
      <c r="O243" s="731">
        <v>1</v>
      </c>
      <c r="P243" s="651"/>
      <c r="Q243" s="666"/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22</v>
      </c>
      <c r="B244" s="650" t="s">
        <v>527</v>
      </c>
      <c r="C244" s="650">
        <v>89301222</v>
      </c>
      <c r="D244" s="729" t="s">
        <v>1326</v>
      </c>
      <c r="E244" s="730" t="s">
        <v>893</v>
      </c>
      <c r="F244" s="650" t="s">
        <v>881</v>
      </c>
      <c r="G244" s="650" t="s">
        <v>977</v>
      </c>
      <c r="H244" s="650" t="s">
        <v>528</v>
      </c>
      <c r="I244" s="650" t="s">
        <v>978</v>
      </c>
      <c r="J244" s="650" t="s">
        <v>979</v>
      </c>
      <c r="K244" s="650" t="s">
        <v>980</v>
      </c>
      <c r="L244" s="651">
        <v>161.16999999999999</v>
      </c>
      <c r="M244" s="651">
        <v>322.33999999999997</v>
      </c>
      <c r="N244" s="650">
        <v>2</v>
      </c>
      <c r="O244" s="731">
        <v>1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22</v>
      </c>
      <c r="B245" s="650" t="s">
        <v>527</v>
      </c>
      <c r="C245" s="650">
        <v>89301222</v>
      </c>
      <c r="D245" s="729" t="s">
        <v>1326</v>
      </c>
      <c r="E245" s="730" t="s">
        <v>894</v>
      </c>
      <c r="F245" s="650" t="s">
        <v>881</v>
      </c>
      <c r="G245" s="650" t="s">
        <v>1180</v>
      </c>
      <c r="H245" s="650" t="s">
        <v>528</v>
      </c>
      <c r="I245" s="650" t="s">
        <v>1181</v>
      </c>
      <c r="J245" s="650" t="s">
        <v>1182</v>
      </c>
      <c r="K245" s="650" t="s">
        <v>1183</v>
      </c>
      <c r="L245" s="651">
        <v>95.25</v>
      </c>
      <c r="M245" s="651">
        <v>190.5</v>
      </c>
      <c r="N245" s="650">
        <v>2</v>
      </c>
      <c r="O245" s="731">
        <v>1</v>
      </c>
      <c r="P245" s="651">
        <v>190.5</v>
      </c>
      <c r="Q245" s="666">
        <v>1</v>
      </c>
      <c r="R245" s="650">
        <v>2</v>
      </c>
      <c r="S245" s="666">
        <v>1</v>
      </c>
      <c r="T245" s="731">
        <v>1</v>
      </c>
      <c r="U245" s="689">
        <v>1</v>
      </c>
    </row>
    <row r="246" spans="1:21" ht="14.4" customHeight="1" x14ac:dyDescent="0.3">
      <c r="A246" s="649">
        <v>22</v>
      </c>
      <c r="B246" s="650" t="s">
        <v>527</v>
      </c>
      <c r="C246" s="650">
        <v>89301222</v>
      </c>
      <c r="D246" s="729" t="s">
        <v>1326</v>
      </c>
      <c r="E246" s="730" t="s">
        <v>894</v>
      </c>
      <c r="F246" s="650" t="s">
        <v>881</v>
      </c>
      <c r="G246" s="650" t="s">
        <v>992</v>
      </c>
      <c r="H246" s="650" t="s">
        <v>528</v>
      </c>
      <c r="I246" s="650" t="s">
        <v>1277</v>
      </c>
      <c r="J246" s="650" t="s">
        <v>1278</v>
      </c>
      <c r="K246" s="650" t="s">
        <v>1099</v>
      </c>
      <c r="L246" s="651">
        <v>17.690000000000001</v>
      </c>
      <c r="M246" s="651">
        <v>106.14000000000001</v>
      </c>
      <c r="N246" s="650">
        <v>6</v>
      </c>
      <c r="O246" s="731">
        <v>2.5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22</v>
      </c>
      <c r="B247" s="650" t="s">
        <v>527</v>
      </c>
      <c r="C247" s="650">
        <v>89301222</v>
      </c>
      <c r="D247" s="729" t="s">
        <v>1326</v>
      </c>
      <c r="E247" s="730" t="s">
        <v>894</v>
      </c>
      <c r="F247" s="650" t="s">
        <v>881</v>
      </c>
      <c r="G247" s="650" t="s">
        <v>1002</v>
      </c>
      <c r="H247" s="650" t="s">
        <v>690</v>
      </c>
      <c r="I247" s="650" t="s">
        <v>1279</v>
      </c>
      <c r="J247" s="650" t="s">
        <v>1280</v>
      </c>
      <c r="K247" s="650" t="s">
        <v>1217</v>
      </c>
      <c r="L247" s="651">
        <v>217.65</v>
      </c>
      <c r="M247" s="651">
        <v>435.3</v>
      </c>
      <c r="N247" s="650">
        <v>2</v>
      </c>
      <c r="O247" s="731">
        <v>1.5</v>
      </c>
      <c r="P247" s="651"/>
      <c r="Q247" s="666">
        <v>0</v>
      </c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22</v>
      </c>
      <c r="B248" s="650" t="s">
        <v>527</v>
      </c>
      <c r="C248" s="650">
        <v>89301222</v>
      </c>
      <c r="D248" s="729" t="s">
        <v>1326</v>
      </c>
      <c r="E248" s="730" t="s">
        <v>894</v>
      </c>
      <c r="F248" s="650" t="s">
        <v>881</v>
      </c>
      <c r="G248" s="650" t="s">
        <v>1002</v>
      </c>
      <c r="H248" s="650" t="s">
        <v>690</v>
      </c>
      <c r="I248" s="650" t="s">
        <v>1281</v>
      </c>
      <c r="J248" s="650" t="s">
        <v>1282</v>
      </c>
      <c r="K248" s="650" t="s">
        <v>1283</v>
      </c>
      <c r="L248" s="651">
        <v>672.94</v>
      </c>
      <c r="M248" s="651">
        <v>1345.88</v>
      </c>
      <c r="N248" s="650">
        <v>2</v>
      </c>
      <c r="O248" s="731">
        <v>1</v>
      </c>
      <c r="P248" s="651">
        <v>1345.88</v>
      </c>
      <c r="Q248" s="666">
        <v>1</v>
      </c>
      <c r="R248" s="650">
        <v>2</v>
      </c>
      <c r="S248" s="666">
        <v>1</v>
      </c>
      <c r="T248" s="731">
        <v>1</v>
      </c>
      <c r="U248" s="689">
        <v>1</v>
      </c>
    </row>
    <row r="249" spans="1:21" ht="14.4" customHeight="1" x14ac:dyDescent="0.3">
      <c r="A249" s="649">
        <v>22</v>
      </c>
      <c r="B249" s="650" t="s">
        <v>527</v>
      </c>
      <c r="C249" s="650">
        <v>89301222</v>
      </c>
      <c r="D249" s="729" t="s">
        <v>1326</v>
      </c>
      <c r="E249" s="730" t="s">
        <v>894</v>
      </c>
      <c r="F249" s="650" t="s">
        <v>881</v>
      </c>
      <c r="G249" s="650" t="s">
        <v>1284</v>
      </c>
      <c r="H249" s="650" t="s">
        <v>528</v>
      </c>
      <c r="I249" s="650" t="s">
        <v>1285</v>
      </c>
      <c r="J249" s="650" t="s">
        <v>1286</v>
      </c>
      <c r="K249" s="650" t="s">
        <v>1287</v>
      </c>
      <c r="L249" s="651">
        <v>18.940000000000001</v>
      </c>
      <c r="M249" s="651">
        <v>151.52000000000001</v>
      </c>
      <c r="N249" s="650">
        <v>8</v>
      </c>
      <c r="O249" s="731">
        <v>3</v>
      </c>
      <c r="P249" s="651">
        <v>75.760000000000005</v>
      </c>
      <c r="Q249" s="666">
        <v>0.5</v>
      </c>
      <c r="R249" s="650">
        <v>4</v>
      </c>
      <c r="S249" s="666">
        <v>0.5</v>
      </c>
      <c r="T249" s="731">
        <v>1.5</v>
      </c>
      <c r="U249" s="689">
        <v>0.5</v>
      </c>
    </row>
    <row r="250" spans="1:21" ht="14.4" customHeight="1" x14ac:dyDescent="0.3">
      <c r="A250" s="649">
        <v>22</v>
      </c>
      <c r="B250" s="650" t="s">
        <v>527</v>
      </c>
      <c r="C250" s="650">
        <v>89301222</v>
      </c>
      <c r="D250" s="729" t="s">
        <v>1326</v>
      </c>
      <c r="E250" s="730" t="s">
        <v>894</v>
      </c>
      <c r="F250" s="650" t="s">
        <v>881</v>
      </c>
      <c r="G250" s="650" t="s">
        <v>1288</v>
      </c>
      <c r="H250" s="650" t="s">
        <v>528</v>
      </c>
      <c r="I250" s="650" t="s">
        <v>1289</v>
      </c>
      <c r="J250" s="650" t="s">
        <v>1290</v>
      </c>
      <c r="K250" s="650" t="s">
        <v>1291</v>
      </c>
      <c r="L250" s="651">
        <v>354.98</v>
      </c>
      <c r="M250" s="651">
        <v>354.98</v>
      </c>
      <c r="N250" s="650">
        <v>1</v>
      </c>
      <c r="O250" s="731">
        <v>0.5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22</v>
      </c>
      <c r="B251" s="650" t="s">
        <v>527</v>
      </c>
      <c r="C251" s="650">
        <v>89301222</v>
      </c>
      <c r="D251" s="729" t="s">
        <v>1326</v>
      </c>
      <c r="E251" s="730" t="s">
        <v>894</v>
      </c>
      <c r="F251" s="650" t="s">
        <v>881</v>
      </c>
      <c r="G251" s="650" t="s">
        <v>1288</v>
      </c>
      <c r="H251" s="650" t="s">
        <v>528</v>
      </c>
      <c r="I251" s="650" t="s">
        <v>1292</v>
      </c>
      <c r="J251" s="650" t="s">
        <v>1293</v>
      </c>
      <c r="K251" s="650" t="s">
        <v>1291</v>
      </c>
      <c r="L251" s="651">
        <v>376.81</v>
      </c>
      <c r="M251" s="651">
        <v>376.81</v>
      </c>
      <c r="N251" s="650">
        <v>1</v>
      </c>
      <c r="O251" s="731">
        <v>1</v>
      </c>
      <c r="P251" s="651">
        <v>376.81</v>
      </c>
      <c r="Q251" s="666">
        <v>1</v>
      </c>
      <c r="R251" s="650">
        <v>1</v>
      </c>
      <c r="S251" s="666">
        <v>1</v>
      </c>
      <c r="T251" s="731">
        <v>1</v>
      </c>
      <c r="U251" s="689">
        <v>1</v>
      </c>
    </row>
    <row r="252" spans="1:21" ht="14.4" customHeight="1" x14ac:dyDescent="0.3">
      <c r="A252" s="649">
        <v>22</v>
      </c>
      <c r="B252" s="650" t="s">
        <v>527</v>
      </c>
      <c r="C252" s="650">
        <v>89301222</v>
      </c>
      <c r="D252" s="729" t="s">
        <v>1326</v>
      </c>
      <c r="E252" s="730" t="s">
        <v>894</v>
      </c>
      <c r="F252" s="650" t="s">
        <v>881</v>
      </c>
      <c r="G252" s="650" t="s">
        <v>901</v>
      </c>
      <c r="H252" s="650" t="s">
        <v>690</v>
      </c>
      <c r="I252" s="650" t="s">
        <v>914</v>
      </c>
      <c r="J252" s="650" t="s">
        <v>915</v>
      </c>
      <c r="K252" s="650" t="s">
        <v>916</v>
      </c>
      <c r="L252" s="651">
        <v>130.15</v>
      </c>
      <c r="M252" s="651">
        <v>260.3</v>
      </c>
      <c r="N252" s="650">
        <v>2</v>
      </c>
      <c r="O252" s="731">
        <v>1</v>
      </c>
      <c r="P252" s="651">
        <v>260.3</v>
      </c>
      <c r="Q252" s="666">
        <v>1</v>
      </c>
      <c r="R252" s="650">
        <v>2</v>
      </c>
      <c r="S252" s="666">
        <v>1</v>
      </c>
      <c r="T252" s="731">
        <v>1</v>
      </c>
      <c r="U252" s="689">
        <v>1</v>
      </c>
    </row>
    <row r="253" spans="1:21" ht="14.4" customHeight="1" x14ac:dyDescent="0.3">
      <c r="A253" s="649">
        <v>22</v>
      </c>
      <c r="B253" s="650" t="s">
        <v>527</v>
      </c>
      <c r="C253" s="650">
        <v>89301222</v>
      </c>
      <c r="D253" s="729" t="s">
        <v>1326</v>
      </c>
      <c r="E253" s="730" t="s">
        <v>894</v>
      </c>
      <c r="F253" s="650" t="s">
        <v>881</v>
      </c>
      <c r="G253" s="650" t="s">
        <v>930</v>
      </c>
      <c r="H253" s="650" t="s">
        <v>528</v>
      </c>
      <c r="I253" s="650" t="s">
        <v>940</v>
      </c>
      <c r="J253" s="650" t="s">
        <v>585</v>
      </c>
      <c r="K253" s="650" t="s">
        <v>941</v>
      </c>
      <c r="L253" s="651">
        <v>314.89999999999998</v>
      </c>
      <c r="M253" s="651">
        <v>629.79999999999995</v>
      </c>
      <c r="N253" s="650">
        <v>2</v>
      </c>
      <c r="O253" s="731">
        <v>1.5</v>
      </c>
      <c r="P253" s="651">
        <v>629.79999999999995</v>
      </c>
      <c r="Q253" s="666">
        <v>1</v>
      </c>
      <c r="R253" s="650">
        <v>2</v>
      </c>
      <c r="S253" s="666">
        <v>1</v>
      </c>
      <c r="T253" s="731">
        <v>1.5</v>
      </c>
      <c r="U253" s="689">
        <v>1</v>
      </c>
    </row>
    <row r="254" spans="1:21" ht="14.4" customHeight="1" x14ac:dyDescent="0.3">
      <c r="A254" s="649">
        <v>22</v>
      </c>
      <c r="B254" s="650" t="s">
        <v>527</v>
      </c>
      <c r="C254" s="650">
        <v>89301222</v>
      </c>
      <c r="D254" s="729" t="s">
        <v>1326</v>
      </c>
      <c r="E254" s="730" t="s">
        <v>894</v>
      </c>
      <c r="F254" s="650" t="s">
        <v>881</v>
      </c>
      <c r="G254" s="650" t="s">
        <v>1079</v>
      </c>
      <c r="H254" s="650" t="s">
        <v>528</v>
      </c>
      <c r="I254" s="650" t="s">
        <v>1080</v>
      </c>
      <c r="J254" s="650" t="s">
        <v>1081</v>
      </c>
      <c r="K254" s="650" t="s">
        <v>1021</v>
      </c>
      <c r="L254" s="651">
        <v>202.25</v>
      </c>
      <c r="M254" s="651">
        <v>202.25</v>
      </c>
      <c r="N254" s="650">
        <v>1</v>
      </c>
      <c r="O254" s="731">
        <v>1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22</v>
      </c>
      <c r="B255" s="650" t="s">
        <v>527</v>
      </c>
      <c r="C255" s="650">
        <v>89301222</v>
      </c>
      <c r="D255" s="729" t="s">
        <v>1326</v>
      </c>
      <c r="E255" s="730" t="s">
        <v>895</v>
      </c>
      <c r="F255" s="650" t="s">
        <v>881</v>
      </c>
      <c r="G255" s="650" t="s">
        <v>1294</v>
      </c>
      <c r="H255" s="650" t="s">
        <v>690</v>
      </c>
      <c r="I255" s="650" t="s">
        <v>1295</v>
      </c>
      <c r="J255" s="650" t="s">
        <v>1296</v>
      </c>
      <c r="K255" s="650" t="s">
        <v>1297</v>
      </c>
      <c r="L255" s="651">
        <v>581.30999999999995</v>
      </c>
      <c r="M255" s="651">
        <v>581.30999999999995</v>
      </c>
      <c r="N255" s="650">
        <v>1</v>
      </c>
      <c r="O255" s="731">
        <v>1</v>
      </c>
      <c r="P255" s="651"/>
      <c r="Q255" s="666">
        <v>0</v>
      </c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22</v>
      </c>
      <c r="B256" s="650" t="s">
        <v>527</v>
      </c>
      <c r="C256" s="650">
        <v>89301222</v>
      </c>
      <c r="D256" s="729" t="s">
        <v>1326</v>
      </c>
      <c r="E256" s="730" t="s">
        <v>895</v>
      </c>
      <c r="F256" s="650" t="s">
        <v>881</v>
      </c>
      <c r="G256" s="650" t="s">
        <v>952</v>
      </c>
      <c r="H256" s="650" t="s">
        <v>528</v>
      </c>
      <c r="I256" s="650" t="s">
        <v>953</v>
      </c>
      <c r="J256" s="650" t="s">
        <v>954</v>
      </c>
      <c r="K256" s="650"/>
      <c r="L256" s="651">
        <v>0</v>
      </c>
      <c r="M256" s="651">
        <v>0</v>
      </c>
      <c r="N256" s="650">
        <v>4</v>
      </c>
      <c r="O256" s="731">
        <v>4</v>
      </c>
      <c r="P256" s="651">
        <v>0</v>
      </c>
      <c r="Q256" s="666"/>
      <c r="R256" s="650">
        <v>4</v>
      </c>
      <c r="S256" s="666">
        <v>1</v>
      </c>
      <c r="T256" s="731">
        <v>4</v>
      </c>
      <c r="U256" s="689">
        <v>1</v>
      </c>
    </row>
    <row r="257" spans="1:21" ht="14.4" customHeight="1" x14ac:dyDescent="0.3">
      <c r="A257" s="649">
        <v>22</v>
      </c>
      <c r="B257" s="650" t="s">
        <v>527</v>
      </c>
      <c r="C257" s="650">
        <v>89301222</v>
      </c>
      <c r="D257" s="729" t="s">
        <v>1326</v>
      </c>
      <c r="E257" s="730" t="s">
        <v>895</v>
      </c>
      <c r="F257" s="650" t="s">
        <v>881</v>
      </c>
      <c r="G257" s="650" t="s">
        <v>901</v>
      </c>
      <c r="H257" s="650" t="s">
        <v>528</v>
      </c>
      <c r="I257" s="650" t="s">
        <v>902</v>
      </c>
      <c r="J257" s="650" t="s">
        <v>903</v>
      </c>
      <c r="K257" s="650" t="s">
        <v>904</v>
      </c>
      <c r="L257" s="651">
        <v>0</v>
      </c>
      <c r="M257" s="651">
        <v>0</v>
      </c>
      <c r="N257" s="650">
        <v>1</v>
      </c>
      <c r="O257" s="731">
        <v>1</v>
      </c>
      <c r="P257" s="651">
        <v>0</v>
      </c>
      <c r="Q257" s="666"/>
      <c r="R257" s="650">
        <v>1</v>
      </c>
      <c r="S257" s="666">
        <v>1</v>
      </c>
      <c r="T257" s="731">
        <v>1</v>
      </c>
      <c r="U257" s="689">
        <v>1</v>
      </c>
    </row>
    <row r="258" spans="1:21" ht="14.4" customHeight="1" x14ac:dyDescent="0.3">
      <c r="A258" s="649">
        <v>22</v>
      </c>
      <c r="B258" s="650" t="s">
        <v>527</v>
      </c>
      <c r="C258" s="650">
        <v>89301222</v>
      </c>
      <c r="D258" s="729" t="s">
        <v>1326</v>
      </c>
      <c r="E258" s="730" t="s">
        <v>895</v>
      </c>
      <c r="F258" s="650" t="s">
        <v>881</v>
      </c>
      <c r="G258" s="650" t="s">
        <v>901</v>
      </c>
      <c r="H258" s="650" t="s">
        <v>528</v>
      </c>
      <c r="I258" s="650" t="s">
        <v>955</v>
      </c>
      <c r="J258" s="650" t="s">
        <v>956</v>
      </c>
      <c r="K258" s="650" t="s">
        <v>957</v>
      </c>
      <c r="L258" s="651">
        <v>0</v>
      </c>
      <c r="M258" s="651">
        <v>0</v>
      </c>
      <c r="N258" s="650">
        <v>1</v>
      </c>
      <c r="O258" s="731">
        <v>1</v>
      </c>
      <c r="P258" s="651"/>
      <c r="Q258" s="666"/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22</v>
      </c>
      <c r="B259" s="650" t="s">
        <v>527</v>
      </c>
      <c r="C259" s="650">
        <v>89301222</v>
      </c>
      <c r="D259" s="729" t="s">
        <v>1326</v>
      </c>
      <c r="E259" s="730" t="s">
        <v>895</v>
      </c>
      <c r="F259" s="650" t="s">
        <v>881</v>
      </c>
      <c r="G259" s="650" t="s">
        <v>901</v>
      </c>
      <c r="H259" s="650" t="s">
        <v>528</v>
      </c>
      <c r="I259" s="650" t="s">
        <v>1058</v>
      </c>
      <c r="J259" s="650" t="s">
        <v>1059</v>
      </c>
      <c r="K259" s="650" t="s">
        <v>1060</v>
      </c>
      <c r="L259" s="651">
        <v>86.76</v>
      </c>
      <c r="M259" s="651">
        <v>347.04</v>
      </c>
      <c r="N259" s="650">
        <v>4</v>
      </c>
      <c r="O259" s="731">
        <v>4</v>
      </c>
      <c r="P259" s="651">
        <v>86.76</v>
      </c>
      <c r="Q259" s="666">
        <v>0.25</v>
      </c>
      <c r="R259" s="650">
        <v>1</v>
      </c>
      <c r="S259" s="666">
        <v>0.25</v>
      </c>
      <c r="T259" s="731">
        <v>1</v>
      </c>
      <c r="U259" s="689">
        <v>0.25</v>
      </c>
    </row>
    <row r="260" spans="1:21" ht="14.4" customHeight="1" x14ac:dyDescent="0.3">
      <c r="A260" s="649">
        <v>22</v>
      </c>
      <c r="B260" s="650" t="s">
        <v>527</v>
      </c>
      <c r="C260" s="650">
        <v>89301222</v>
      </c>
      <c r="D260" s="729" t="s">
        <v>1326</v>
      </c>
      <c r="E260" s="730" t="s">
        <v>895</v>
      </c>
      <c r="F260" s="650" t="s">
        <v>881</v>
      </c>
      <c r="G260" s="650" t="s">
        <v>901</v>
      </c>
      <c r="H260" s="650" t="s">
        <v>690</v>
      </c>
      <c r="I260" s="650" t="s">
        <v>911</v>
      </c>
      <c r="J260" s="650" t="s">
        <v>909</v>
      </c>
      <c r="K260" s="650" t="s">
        <v>910</v>
      </c>
      <c r="L260" s="651">
        <v>108.46</v>
      </c>
      <c r="M260" s="651">
        <v>433.84</v>
      </c>
      <c r="N260" s="650">
        <v>4</v>
      </c>
      <c r="O260" s="731">
        <v>4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22</v>
      </c>
      <c r="B261" s="650" t="s">
        <v>527</v>
      </c>
      <c r="C261" s="650">
        <v>89301222</v>
      </c>
      <c r="D261" s="729" t="s">
        <v>1326</v>
      </c>
      <c r="E261" s="730" t="s">
        <v>895</v>
      </c>
      <c r="F261" s="650" t="s">
        <v>881</v>
      </c>
      <c r="G261" s="650" t="s">
        <v>901</v>
      </c>
      <c r="H261" s="650" t="s">
        <v>528</v>
      </c>
      <c r="I261" s="650" t="s">
        <v>626</v>
      </c>
      <c r="J261" s="650" t="s">
        <v>912</v>
      </c>
      <c r="K261" s="650" t="s">
        <v>913</v>
      </c>
      <c r="L261" s="651">
        <v>108.46</v>
      </c>
      <c r="M261" s="651">
        <v>216.92</v>
      </c>
      <c r="N261" s="650">
        <v>2</v>
      </c>
      <c r="O261" s="731">
        <v>2</v>
      </c>
      <c r="P261" s="651">
        <v>108.46</v>
      </c>
      <c r="Q261" s="666">
        <v>0.5</v>
      </c>
      <c r="R261" s="650">
        <v>1</v>
      </c>
      <c r="S261" s="666">
        <v>0.5</v>
      </c>
      <c r="T261" s="731">
        <v>1</v>
      </c>
      <c r="U261" s="689">
        <v>0.5</v>
      </c>
    </row>
    <row r="262" spans="1:21" ht="14.4" customHeight="1" x14ac:dyDescent="0.3">
      <c r="A262" s="649">
        <v>22</v>
      </c>
      <c r="B262" s="650" t="s">
        <v>527</v>
      </c>
      <c r="C262" s="650">
        <v>89301222</v>
      </c>
      <c r="D262" s="729" t="s">
        <v>1326</v>
      </c>
      <c r="E262" s="730" t="s">
        <v>895</v>
      </c>
      <c r="F262" s="650" t="s">
        <v>881</v>
      </c>
      <c r="G262" s="650" t="s">
        <v>901</v>
      </c>
      <c r="H262" s="650" t="s">
        <v>690</v>
      </c>
      <c r="I262" s="650" t="s">
        <v>914</v>
      </c>
      <c r="J262" s="650" t="s">
        <v>915</v>
      </c>
      <c r="K262" s="650" t="s">
        <v>916</v>
      </c>
      <c r="L262" s="651">
        <v>130.15</v>
      </c>
      <c r="M262" s="651">
        <v>6637.6500000000005</v>
      </c>
      <c r="N262" s="650">
        <v>51</v>
      </c>
      <c r="O262" s="731">
        <v>45.5</v>
      </c>
      <c r="P262" s="651">
        <v>1822.1000000000006</v>
      </c>
      <c r="Q262" s="666">
        <v>0.27450980392156871</v>
      </c>
      <c r="R262" s="650">
        <v>14</v>
      </c>
      <c r="S262" s="666">
        <v>0.27450980392156865</v>
      </c>
      <c r="T262" s="731">
        <v>12.5</v>
      </c>
      <c r="U262" s="689">
        <v>0.27472527472527475</v>
      </c>
    </row>
    <row r="263" spans="1:21" ht="14.4" customHeight="1" x14ac:dyDescent="0.3">
      <c r="A263" s="649">
        <v>22</v>
      </c>
      <c r="B263" s="650" t="s">
        <v>527</v>
      </c>
      <c r="C263" s="650">
        <v>89301222</v>
      </c>
      <c r="D263" s="729" t="s">
        <v>1326</v>
      </c>
      <c r="E263" s="730" t="s">
        <v>895</v>
      </c>
      <c r="F263" s="650" t="s">
        <v>881</v>
      </c>
      <c r="G263" s="650" t="s">
        <v>901</v>
      </c>
      <c r="H263" s="650" t="s">
        <v>690</v>
      </c>
      <c r="I263" s="650" t="s">
        <v>1066</v>
      </c>
      <c r="J263" s="650" t="s">
        <v>552</v>
      </c>
      <c r="K263" s="650" t="s">
        <v>1067</v>
      </c>
      <c r="L263" s="651">
        <v>50.57</v>
      </c>
      <c r="M263" s="651">
        <v>50.57</v>
      </c>
      <c r="N263" s="650">
        <v>1</v>
      </c>
      <c r="O263" s="731">
        <v>0.5</v>
      </c>
      <c r="P263" s="651">
        <v>50.57</v>
      </c>
      <c r="Q263" s="666">
        <v>1</v>
      </c>
      <c r="R263" s="650">
        <v>1</v>
      </c>
      <c r="S263" s="666">
        <v>1</v>
      </c>
      <c r="T263" s="731">
        <v>0.5</v>
      </c>
      <c r="U263" s="689">
        <v>1</v>
      </c>
    </row>
    <row r="264" spans="1:21" ht="14.4" customHeight="1" x14ac:dyDescent="0.3">
      <c r="A264" s="649">
        <v>22</v>
      </c>
      <c r="B264" s="650" t="s">
        <v>527</v>
      </c>
      <c r="C264" s="650">
        <v>89301222</v>
      </c>
      <c r="D264" s="729" t="s">
        <v>1326</v>
      </c>
      <c r="E264" s="730" t="s">
        <v>895</v>
      </c>
      <c r="F264" s="650" t="s">
        <v>881</v>
      </c>
      <c r="G264" s="650" t="s">
        <v>901</v>
      </c>
      <c r="H264" s="650" t="s">
        <v>690</v>
      </c>
      <c r="I264" s="650" t="s">
        <v>696</v>
      </c>
      <c r="J264" s="650" t="s">
        <v>697</v>
      </c>
      <c r="K264" s="650" t="s">
        <v>863</v>
      </c>
      <c r="L264" s="651">
        <v>86.76</v>
      </c>
      <c r="M264" s="651">
        <v>2602.8000000000002</v>
      </c>
      <c r="N264" s="650">
        <v>30</v>
      </c>
      <c r="O264" s="731">
        <v>24.5</v>
      </c>
      <c r="P264" s="651">
        <v>607.32000000000005</v>
      </c>
      <c r="Q264" s="666">
        <v>0.23333333333333334</v>
      </c>
      <c r="R264" s="650">
        <v>7</v>
      </c>
      <c r="S264" s="666">
        <v>0.23333333333333334</v>
      </c>
      <c r="T264" s="731">
        <v>5.5</v>
      </c>
      <c r="U264" s="689">
        <v>0.22448979591836735</v>
      </c>
    </row>
    <row r="265" spans="1:21" ht="14.4" customHeight="1" x14ac:dyDescent="0.3">
      <c r="A265" s="649">
        <v>22</v>
      </c>
      <c r="B265" s="650" t="s">
        <v>527</v>
      </c>
      <c r="C265" s="650">
        <v>89301222</v>
      </c>
      <c r="D265" s="729" t="s">
        <v>1326</v>
      </c>
      <c r="E265" s="730" t="s">
        <v>895</v>
      </c>
      <c r="F265" s="650" t="s">
        <v>881</v>
      </c>
      <c r="G265" s="650" t="s">
        <v>901</v>
      </c>
      <c r="H265" s="650" t="s">
        <v>528</v>
      </c>
      <c r="I265" s="650" t="s">
        <v>630</v>
      </c>
      <c r="J265" s="650" t="s">
        <v>1158</v>
      </c>
      <c r="K265" s="650" t="s">
        <v>1159</v>
      </c>
      <c r="L265" s="651">
        <v>50.57</v>
      </c>
      <c r="M265" s="651">
        <v>50.57</v>
      </c>
      <c r="N265" s="650">
        <v>1</v>
      </c>
      <c r="O265" s="731">
        <v>1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22</v>
      </c>
      <c r="B266" s="650" t="s">
        <v>527</v>
      </c>
      <c r="C266" s="650">
        <v>89301222</v>
      </c>
      <c r="D266" s="729" t="s">
        <v>1326</v>
      </c>
      <c r="E266" s="730" t="s">
        <v>895</v>
      </c>
      <c r="F266" s="650" t="s">
        <v>881</v>
      </c>
      <c r="G266" s="650" t="s">
        <v>901</v>
      </c>
      <c r="H266" s="650" t="s">
        <v>528</v>
      </c>
      <c r="I266" s="650" t="s">
        <v>919</v>
      </c>
      <c r="J266" s="650" t="s">
        <v>920</v>
      </c>
      <c r="K266" s="650" t="s">
        <v>916</v>
      </c>
      <c r="L266" s="651">
        <v>130.15</v>
      </c>
      <c r="M266" s="651">
        <v>650.75</v>
      </c>
      <c r="N266" s="650">
        <v>5</v>
      </c>
      <c r="O266" s="731">
        <v>4.5</v>
      </c>
      <c r="P266" s="651">
        <v>130.15</v>
      </c>
      <c r="Q266" s="666">
        <v>0.2</v>
      </c>
      <c r="R266" s="650">
        <v>1</v>
      </c>
      <c r="S266" s="666">
        <v>0.2</v>
      </c>
      <c r="T266" s="731">
        <v>1</v>
      </c>
      <c r="U266" s="689">
        <v>0.22222222222222221</v>
      </c>
    </row>
    <row r="267" spans="1:21" ht="14.4" customHeight="1" x14ac:dyDescent="0.3">
      <c r="A267" s="649">
        <v>22</v>
      </c>
      <c r="B267" s="650" t="s">
        <v>527</v>
      </c>
      <c r="C267" s="650">
        <v>89301222</v>
      </c>
      <c r="D267" s="729" t="s">
        <v>1326</v>
      </c>
      <c r="E267" s="730" t="s">
        <v>895</v>
      </c>
      <c r="F267" s="650" t="s">
        <v>881</v>
      </c>
      <c r="G267" s="650" t="s">
        <v>901</v>
      </c>
      <c r="H267" s="650" t="s">
        <v>528</v>
      </c>
      <c r="I267" s="650" t="s">
        <v>634</v>
      </c>
      <c r="J267" s="650" t="s">
        <v>921</v>
      </c>
      <c r="K267" s="650" t="s">
        <v>922</v>
      </c>
      <c r="L267" s="651">
        <v>86.76</v>
      </c>
      <c r="M267" s="651">
        <v>173.52</v>
      </c>
      <c r="N267" s="650">
        <v>2</v>
      </c>
      <c r="O267" s="731">
        <v>1.5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22</v>
      </c>
      <c r="B268" s="650" t="s">
        <v>527</v>
      </c>
      <c r="C268" s="650">
        <v>89301222</v>
      </c>
      <c r="D268" s="729" t="s">
        <v>1326</v>
      </c>
      <c r="E268" s="730" t="s">
        <v>895</v>
      </c>
      <c r="F268" s="650" t="s">
        <v>881</v>
      </c>
      <c r="G268" s="650" t="s">
        <v>1298</v>
      </c>
      <c r="H268" s="650" t="s">
        <v>528</v>
      </c>
      <c r="I268" s="650" t="s">
        <v>1299</v>
      </c>
      <c r="J268" s="650" t="s">
        <v>1300</v>
      </c>
      <c r="K268" s="650" t="s">
        <v>1301</v>
      </c>
      <c r="L268" s="651">
        <v>64.13</v>
      </c>
      <c r="M268" s="651">
        <v>64.13</v>
      </c>
      <c r="N268" s="650">
        <v>1</v>
      </c>
      <c r="O268" s="731">
        <v>1</v>
      </c>
      <c r="P268" s="651"/>
      <c r="Q268" s="666">
        <v>0</v>
      </c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22</v>
      </c>
      <c r="B269" s="650" t="s">
        <v>527</v>
      </c>
      <c r="C269" s="650">
        <v>89301222</v>
      </c>
      <c r="D269" s="729" t="s">
        <v>1326</v>
      </c>
      <c r="E269" s="730" t="s">
        <v>895</v>
      </c>
      <c r="F269" s="650" t="s">
        <v>881</v>
      </c>
      <c r="G269" s="650" t="s">
        <v>1302</v>
      </c>
      <c r="H269" s="650" t="s">
        <v>528</v>
      </c>
      <c r="I269" s="650" t="s">
        <v>1303</v>
      </c>
      <c r="J269" s="650" t="s">
        <v>1304</v>
      </c>
      <c r="K269" s="650" t="s">
        <v>1200</v>
      </c>
      <c r="L269" s="651">
        <v>0</v>
      </c>
      <c r="M269" s="651">
        <v>0</v>
      </c>
      <c r="N269" s="650">
        <v>1</v>
      </c>
      <c r="O269" s="731">
        <v>0.5</v>
      </c>
      <c r="P269" s="651">
        <v>0</v>
      </c>
      <c r="Q269" s="666"/>
      <c r="R269" s="650">
        <v>1</v>
      </c>
      <c r="S269" s="666">
        <v>1</v>
      </c>
      <c r="T269" s="731">
        <v>0.5</v>
      </c>
      <c r="U269" s="689">
        <v>1</v>
      </c>
    </row>
    <row r="270" spans="1:21" ht="14.4" customHeight="1" x14ac:dyDescent="0.3">
      <c r="A270" s="649">
        <v>22</v>
      </c>
      <c r="B270" s="650" t="s">
        <v>527</v>
      </c>
      <c r="C270" s="650">
        <v>89301222</v>
      </c>
      <c r="D270" s="729" t="s">
        <v>1326</v>
      </c>
      <c r="E270" s="730" t="s">
        <v>895</v>
      </c>
      <c r="F270" s="650" t="s">
        <v>881</v>
      </c>
      <c r="G270" s="650" t="s">
        <v>1305</v>
      </c>
      <c r="H270" s="650" t="s">
        <v>528</v>
      </c>
      <c r="I270" s="650" t="s">
        <v>1306</v>
      </c>
      <c r="J270" s="650" t="s">
        <v>1307</v>
      </c>
      <c r="K270" s="650" t="s">
        <v>1308</v>
      </c>
      <c r="L270" s="651">
        <v>224.25</v>
      </c>
      <c r="M270" s="651">
        <v>224.25</v>
      </c>
      <c r="N270" s="650">
        <v>1</v>
      </c>
      <c r="O270" s="731">
        <v>1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22</v>
      </c>
      <c r="B271" s="650" t="s">
        <v>527</v>
      </c>
      <c r="C271" s="650">
        <v>89301222</v>
      </c>
      <c r="D271" s="729" t="s">
        <v>1326</v>
      </c>
      <c r="E271" s="730" t="s">
        <v>896</v>
      </c>
      <c r="F271" s="650" t="s">
        <v>881</v>
      </c>
      <c r="G271" s="650" t="s">
        <v>981</v>
      </c>
      <c r="H271" s="650" t="s">
        <v>528</v>
      </c>
      <c r="I271" s="650" t="s">
        <v>1178</v>
      </c>
      <c r="J271" s="650" t="s">
        <v>1179</v>
      </c>
      <c r="K271" s="650" t="s">
        <v>1147</v>
      </c>
      <c r="L271" s="651">
        <v>370.04</v>
      </c>
      <c r="M271" s="651">
        <v>370.04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22</v>
      </c>
      <c r="B272" s="650" t="s">
        <v>527</v>
      </c>
      <c r="C272" s="650">
        <v>89301222</v>
      </c>
      <c r="D272" s="729" t="s">
        <v>1326</v>
      </c>
      <c r="E272" s="730" t="s">
        <v>896</v>
      </c>
      <c r="F272" s="650" t="s">
        <v>881</v>
      </c>
      <c r="G272" s="650" t="s">
        <v>1193</v>
      </c>
      <c r="H272" s="650" t="s">
        <v>528</v>
      </c>
      <c r="I272" s="650" t="s">
        <v>1194</v>
      </c>
      <c r="J272" s="650" t="s">
        <v>1195</v>
      </c>
      <c r="K272" s="650" t="s">
        <v>1196</v>
      </c>
      <c r="L272" s="651">
        <v>224.71</v>
      </c>
      <c r="M272" s="651">
        <v>224.71</v>
      </c>
      <c r="N272" s="650">
        <v>1</v>
      </c>
      <c r="O272" s="731">
        <v>1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22</v>
      </c>
      <c r="B273" s="650" t="s">
        <v>527</v>
      </c>
      <c r="C273" s="650">
        <v>89301222</v>
      </c>
      <c r="D273" s="729" t="s">
        <v>1326</v>
      </c>
      <c r="E273" s="730" t="s">
        <v>896</v>
      </c>
      <c r="F273" s="650" t="s">
        <v>881</v>
      </c>
      <c r="G273" s="650" t="s">
        <v>969</v>
      </c>
      <c r="H273" s="650" t="s">
        <v>528</v>
      </c>
      <c r="I273" s="650" t="s">
        <v>970</v>
      </c>
      <c r="J273" s="650" t="s">
        <v>971</v>
      </c>
      <c r="K273" s="650" t="s">
        <v>972</v>
      </c>
      <c r="L273" s="651">
        <v>163.9</v>
      </c>
      <c r="M273" s="651">
        <v>1311.2</v>
      </c>
      <c r="N273" s="650">
        <v>8</v>
      </c>
      <c r="O273" s="731">
        <v>3</v>
      </c>
      <c r="P273" s="651">
        <v>655.6</v>
      </c>
      <c r="Q273" s="666">
        <v>0.5</v>
      </c>
      <c r="R273" s="650">
        <v>4</v>
      </c>
      <c r="S273" s="666">
        <v>0.5</v>
      </c>
      <c r="T273" s="731">
        <v>1.5</v>
      </c>
      <c r="U273" s="689">
        <v>0.5</v>
      </c>
    </row>
    <row r="274" spans="1:21" ht="14.4" customHeight="1" x14ac:dyDescent="0.3">
      <c r="A274" s="649">
        <v>22</v>
      </c>
      <c r="B274" s="650" t="s">
        <v>527</v>
      </c>
      <c r="C274" s="650">
        <v>89301222</v>
      </c>
      <c r="D274" s="729" t="s">
        <v>1326</v>
      </c>
      <c r="E274" s="730" t="s">
        <v>896</v>
      </c>
      <c r="F274" s="650" t="s">
        <v>881</v>
      </c>
      <c r="G274" s="650" t="s">
        <v>1309</v>
      </c>
      <c r="H274" s="650" t="s">
        <v>528</v>
      </c>
      <c r="I274" s="650" t="s">
        <v>1310</v>
      </c>
      <c r="J274" s="650" t="s">
        <v>1311</v>
      </c>
      <c r="K274" s="650" t="s">
        <v>1312</v>
      </c>
      <c r="L274" s="651">
        <v>0</v>
      </c>
      <c r="M274" s="651">
        <v>0</v>
      </c>
      <c r="N274" s="650">
        <v>1</v>
      </c>
      <c r="O274" s="731">
        <v>1</v>
      </c>
      <c r="P274" s="651">
        <v>0</v>
      </c>
      <c r="Q274" s="666"/>
      <c r="R274" s="650">
        <v>1</v>
      </c>
      <c r="S274" s="666">
        <v>1</v>
      </c>
      <c r="T274" s="731">
        <v>1</v>
      </c>
      <c r="U274" s="689">
        <v>1</v>
      </c>
    </row>
    <row r="275" spans="1:21" ht="14.4" customHeight="1" x14ac:dyDescent="0.3">
      <c r="A275" s="649">
        <v>22</v>
      </c>
      <c r="B275" s="650" t="s">
        <v>527</v>
      </c>
      <c r="C275" s="650">
        <v>89301222</v>
      </c>
      <c r="D275" s="729" t="s">
        <v>1326</v>
      </c>
      <c r="E275" s="730" t="s">
        <v>896</v>
      </c>
      <c r="F275" s="650" t="s">
        <v>881</v>
      </c>
      <c r="G275" s="650" t="s">
        <v>952</v>
      </c>
      <c r="H275" s="650" t="s">
        <v>528</v>
      </c>
      <c r="I275" s="650" t="s">
        <v>237</v>
      </c>
      <c r="J275" s="650" t="s">
        <v>954</v>
      </c>
      <c r="K275" s="650"/>
      <c r="L275" s="651">
        <v>0</v>
      </c>
      <c r="M275" s="651">
        <v>0</v>
      </c>
      <c r="N275" s="650">
        <v>1</v>
      </c>
      <c r="O275" s="731">
        <v>1</v>
      </c>
      <c r="P275" s="651">
        <v>0</v>
      </c>
      <c r="Q275" s="666"/>
      <c r="R275" s="650">
        <v>1</v>
      </c>
      <c r="S275" s="666">
        <v>1</v>
      </c>
      <c r="T275" s="731">
        <v>1</v>
      </c>
      <c r="U275" s="689">
        <v>1</v>
      </c>
    </row>
    <row r="276" spans="1:21" ht="14.4" customHeight="1" x14ac:dyDescent="0.3">
      <c r="A276" s="649">
        <v>22</v>
      </c>
      <c r="B276" s="650" t="s">
        <v>527</v>
      </c>
      <c r="C276" s="650">
        <v>89301222</v>
      </c>
      <c r="D276" s="729" t="s">
        <v>1326</v>
      </c>
      <c r="E276" s="730" t="s">
        <v>896</v>
      </c>
      <c r="F276" s="650" t="s">
        <v>881</v>
      </c>
      <c r="G276" s="650" t="s">
        <v>952</v>
      </c>
      <c r="H276" s="650" t="s">
        <v>528</v>
      </c>
      <c r="I276" s="650" t="s">
        <v>953</v>
      </c>
      <c r="J276" s="650" t="s">
        <v>954</v>
      </c>
      <c r="K276" s="650"/>
      <c r="L276" s="651">
        <v>0</v>
      </c>
      <c r="M276" s="651">
        <v>0</v>
      </c>
      <c r="N276" s="650">
        <v>5</v>
      </c>
      <c r="O276" s="731">
        <v>4</v>
      </c>
      <c r="P276" s="651">
        <v>0</v>
      </c>
      <c r="Q276" s="666"/>
      <c r="R276" s="650">
        <v>3</v>
      </c>
      <c r="S276" s="666">
        <v>0.6</v>
      </c>
      <c r="T276" s="731">
        <v>2.5</v>
      </c>
      <c r="U276" s="689">
        <v>0.625</v>
      </c>
    </row>
    <row r="277" spans="1:21" ht="14.4" customHeight="1" x14ac:dyDescent="0.3">
      <c r="A277" s="649">
        <v>22</v>
      </c>
      <c r="B277" s="650" t="s">
        <v>527</v>
      </c>
      <c r="C277" s="650">
        <v>89301222</v>
      </c>
      <c r="D277" s="729" t="s">
        <v>1326</v>
      </c>
      <c r="E277" s="730" t="s">
        <v>896</v>
      </c>
      <c r="F277" s="650" t="s">
        <v>881</v>
      </c>
      <c r="G277" s="650" t="s">
        <v>1044</v>
      </c>
      <c r="H277" s="650" t="s">
        <v>528</v>
      </c>
      <c r="I277" s="650" t="s">
        <v>1313</v>
      </c>
      <c r="J277" s="650" t="s">
        <v>1146</v>
      </c>
      <c r="K277" s="650" t="s">
        <v>1314</v>
      </c>
      <c r="L277" s="651">
        <v>209.33</v>
      </c>
      <c r="M277" s="651">
        <v>627.99</v>
      </c>
      <c r="N277" s="650">
        <v>3</v>
      </c>
      <c r="O277" s="731">
        <v>0.5</v>
      </c>
      <c r="P277" s="651">
        <v>627.99</v>
      </c>
      <c r="Q277" s="666">
        <v>1</v>
      </c>
      <c r="R277" s="650">
        <v>3</v>
      </c>
      <c r="S277" s="666">
        <v>1</v>
      </c>
      <c r="T277" s="731">
        <v>0.5</v>
      </c>
      <c r="U277" s="689">
        <v>1</v>
      </c>
    </row>
    <row r="278" spans="1:21" ht="14.4" customHeight="1" x14ac:dyDescent="0.3">
      <c r="A278" s="649">
        <v>22</v>
      </c>
      <c r="B278" s="650" t="s">
        <v>527</v>
      </c>
      <c r="C278" s="650">
        <v>89301222</v>
      </c>
      <c r="D278" s="729" t="s">
        <v>1326</v>
      </c>
      <c r="E278" s="730" t="s">
        <v>896</v>
      </c>
      <c r="F278" s="650" t="s">
        <v>881</v>
      </c>
      <c r="G278" s="650" t="s">
        <v>1148</v>
      </c>
      <c r="H278" s="650" t="s">
        <v>528</v>
      </c>
      <c r="I278" s="650" t="s">
        <v>792</v>
      </c>
      <c r="J278" s="650" t="s">
        <v>1150</v>
      </c>
      <c r="K278" s="650" t="s">
        <v>1151</v>
      </c>
      <c r="L278" s="651">
        <v>72.05</v>
      </c>
      <c r="M278" s="651">
        <v>72.05</v>
      </c>
      <c r="N278" s="650">
        <v>1</v>
      </c>
      <c r="O278" s="731">
        <v>0.5</v>
      </c>
      <c r="P278" s="651">
        <v>72.05</v>
      </c>
      <c r="Q278" s="666">
        <v>1</v>
      </c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22</v>
      </c>
      <c r="B279" s="650" t="s">
        <v>527</v>
      </c>
      <c r="C279" s="650">
        <v>89301222</v>
      </c>
      <c r="D279" s="729" t="s">
        <v>1326</v>
      </c>
      <c r="E279" s="730" t="s">
        <v>896</v>
      </c>
      <c r="F279" s="650" t="s">
        <v>881</v>
      </c>
      <c r="G279" s="650" t="s">
        <v>901</v>
      </c>
      <c r="H279" s="650" t="s">
        <v>528</v>
      </c>
      <c r="I279" s="650" t="s">
        <v>955</v>
      </c>
      <c r="J279" s="650" t="s">
        <v>956</v>
      </c>
      <c r="K279" s="650" t="s">
        <v>957</v>
      </c>
      <c r="L279" s="651">
        <v>0</v>
      </c>
      <c r="M279" s="651">
        <v>0</v>
      </c>
      <c r="N279" s="650">
        <v>1</v>
      </c>
      <c r="O279" s="731">
        <v>0.5</v>
      </c>
      <c r="P279" s="651">
        <v>0</v>
      </c>
      <c r="Q279" s="666"/>
      <c r="R279" s="650">
        <v>1</v>
      </c>
      <c r="S279" s="666">
        <v>1</v>
      </c>
      <c r="T279" s="731">
        <v>0.5</v>
      </c>
      <c r="U279" s="689">
        <v>1</v>
      </c>
    </row>
    <row r="280" spans="1:21" ht="14.4" customHeight="1" x14ac:dyDescent="0.3">
      <c r="A280" s="649">
        <v>22</v>
      </c>
      <c r="B280" s="650" t="s">
        <v>527</v>
      </c>
      <c r="C280" s="650">
        <v>89301222</v>
      </c>
      <c r="D280" s="729" t="s">
        <v>1326</v>
      </c>
      <c r="E280" s="730" t="s">
        <v>896</v>
      </c>
      <c r="F280" s="650" t="s">
        <v>881</v>
      </c>
      <c r="G280" s="650" t="s">
        <v>901</v>
      </c>
      <c r="H280" s="650" t="s">
        <v>528</v>
      </c>
      <c r="I280" s="650" t="s">
        <v>1156</v>
      </c>
      <c r="J280" s="650" t="s">
        <v>956</v>
      </c>
      <c r="K280" s="650" t="s">
        <v>1157</v>
      </c>
      <c r="L280" s="651">
        <v>173.54</v>
      </c>
      <c r="M280" s="651">
        <v>520.62</v>
      </c>
      <c r="N280" s="650">
        <v>3</v>
      </c>
      <c r="O280" s="731">
        <v>1</v>
      </c>
      <c r="P280" s="651">
        <v>347.08</v>
      </c>
      <c r="Q280" s="666">
        <v>0.66666666666666663</v>
      </c>
      <c r="R280" s="650">
        <v>2</v>
      </c>
      <c r="S280" s="666">
        <v>0.66666666666666663</v>
      </c>
      <c r="T280" s="731">
        <v>0.5</v>
      </c>
      <c r="U280" s="689">
        <v>0.5</v>
      </c>
    </row>
    <row r="281" spans="1:21" ht="14.4" customHeight="1" x14ac:dyDescent="0.3">
      <c r="A281" s="649">
        <v>22</v>
      </c>
      <c r="B281" s="650" t="s">
        <v>527</v>
      </c>
      <c r="C281" s="650">
        <v>89301222</v>
      </c>
      <c r="D281" s="729" t="s">
        <v>1326</v>
      </c>
      <c r="E281" s="730" t="s">
        <v>896</v>
      </c>
      <c r="F281" s="650" t="s">
        <v>881</v>
      </c>
      <c r="G281" s="650" t="s">
        <v>901</v>
      </c>
      <c r="H281" s="650" t="s">
        <v>528</v>
      </c>
      <c r="I281" s="650" t="s">
        <v>908</v>
      </c>
      <c r="J281" s="650" t="s">
        <v>909</v>
      </c>
      <c r="K281" s="650" t="s">
        <v>910</v>
      </c>
      <c r="L281" s="651">
        <v>108.46</v>
      </c>
      <c r="M281" s="651">
        <v>108.46</v>
      </c>
      <c r="N281" s="650">
        <v>1</v>
      </c>
      <c r="O281" s="731">
        <v>0.5</v>
      </c>
      <c r="P281" s="651">
        <v>108.46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22</v>
      </c>
      <c r="B282" s="650" t="s">
        <v>527</v>
      </c>
      <c r="C282" s="650">
        <v>89301222</v>
      </c>
      <c r="D282" s="729" t="s">
        <v>1326</v>
      </c>
      <c r="E282" s="730" t="s">
        <v>896</v>
      </c>
      <c r="F282" s="650" t="s">
        <v>881</v>
      </c>
      <c r="G282" s="650" t="s">
        <v>901</v>
      </c>
      <c r="H282" s="650" t="s">
        <v>528</v>
      </c>
      <c r="I282" s="650" t="s">
        <v>1315</v>
      </c>
      <c r="J282" s="650" t="s">
        <v>915</v>
      </c>
      <c r="K282" s="650" t="s">
        <v>916</v>
      </c>
      <c r="L282" s="651">
        <v>130.15</v>
      </c>
      <c r="M282" s="651">
        <v>390.45000000000005</v>
      </c>
      <c r="N282" s="650">
        <v>3</v>
      </c>
      <c r="O282" s="731">
        <v>1.5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22</v>
      </c>
      <c r="B283" s="650" t="s">
        <v>527</v>
      </c>
      <c r="C283" s="650">
        <v>89301222</v>
      </c>
      <c r="D283" s="729" t="s">
        <v>1326</v>
      </c>
      <c r="E283" s="730" t="s">
        <v>896</v>
      </c>
      <c r="F283" s="650" t="s">
        <v>881</v>
      </c>
      <c r="G283" s="650" t="s">
        <v>901</v>
      </c>
      <c r="H283" s="650" t="s">
        <v>690</v>
      </c>
      <c r="I283" s="650" t="s">
        <v>1063</v>
      </c>
      <c r="J283" s="650" t="s">
        <v>1064</v>
      </c>
      <c r="K283" s="650" t="s">
        <v>1065</v>
      </c>
      <c r="L283" s="651">
        <v>65.069999999999993</v>
      </c>
      <c r="M283" s="651">
        <v>130.13999999999999</v>
      </c>
      <c r="N283" s="650">
        <v>2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22</v>
      </c>
      <c r="B284" s="650" t="s">
        <v>527</v>
      </c>
      <c r="C284" s="650">
        <v>89301222</v>
      </c>
      <c r="D284" s="729" t="s">
        <v>1326</v>
      </c>
      <c r="E284" s="730" t="s">
        <v>896</v>
      </c>
      <c r="F284" s="650" t="s">
        <v>881</v>
      </c>
      <c r="G284" s="650" t="s">
        <v>901</v>
      </c>
      <c r="H284" s="650" t="s">
        <v>690</v>
      </c>
      <c r="I284" s="650" t="s">
        <v>911</v>
      </c>
      <c r="J284" s="650" t="s">
        <v>909</v>
      </c>
      <c r="K284" s="650" t="s">
        <v>910</v>
      </c>
      <c r="L284" s="651">
        <v>108.46</v>
      </c>
      <c r="M284" s="651">
        <v>1193.06</v>
      </c>
      <c r="N284" s="650">
        <v>11</v>
      </c>
      <c r="O284" s="731">
        <v>7.5</v>
      </c>
      <c r="P284" s="651"/>
      <c r="Q284" s="666">
        <v>0</v>
      </c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22</v>
      </c>
      <c r="B285" s="650" t="s">
        <v>527</v>
      </c>
      <c r="C285" s="650">
        <v>89301222</v>
      </c>
      <c r="D285" s="729" t="s">
        <v>1326</v>
      </c>
      <c r="E285" s="730" t="s">
        <v>896</v>
      </c>
      <c r="F285" s="650" t="s">
        <v>881</v>
      </c>
      <c r="G285" s="650" t="s">
        <v>901</v>
      </c>
      <c r="H285" s="650" t="s">
        <v>690</v>
      </c>
      <c r="I285" s="650" t="s">
        <v>914</v>
      </c>
      <c r="J285" s="650" t="s">
        <v>915</v>
      </c>
      <c r="K285" s="650" t="s">
        <v>916</v>
      </c>
      <c r="L285" s="651">
        <v>130.15</v>
      </c>
      <c r="M285" s="651">
        <v>6897.9500000000025</v>
      </c>
      <c r="N285" s="650">
        <v>53</v>
      </c>
      <c r="O285" s="731">
        <v>28.5</v>
      </c>
      <c r="P285" s="651">
        <v>1952.2500000000005</v>
      </c>
      <c r="Q285" s="666">
        <v>0.28301886792452824</v>
      </c>
      <c r="R285" s="650">
        <v>15</v>
      </c>
      <c r="S285" s="666">
        <v>0.28301886792452829</v>
      </c>
      <c r="T285" s="731">
        <v>9</v>
      </c>
      <c r="U285" s="689">
        <v>0.31578947368421051</v>
      </c>
    </row>
    <row r="286" spans="1:21" ht="14.4" customHeight="1" x14ac:dyDescent="0.3">
      <c r="A286" s="649">
        <v>22</v>
      </c>
      <c r="B286" s="650" t="s">
        <v>527</v>
      </c>
      <c r="C286" s="650">
        <v>89301222</v>
      </c>
      <c r="D286" s="729" t="s">
        <v>1326</v>
      </c>
      <c r="E286" s="730" t="s">
        <v>896</v>
      </c>
      <c r="F286" s="650" t="s">
        <v>881</v>
      </c>
      <c r="G286" s="650" t="s">
        <v>901</v>
      </c>
      <c r="H286" s="650" t="s">
        <v>690</v>
      </c>
      <c r="I286" s="650" t="s">
        <v>1066</v>
      </c>
      <c r="J286" s="650" t="s">
        <v>552</v>
      </c>
      <c r="K286" s="650" t="s">
        <v>1067</v>
      </c>
      <c r="L286" s="651">
        <v>50.57</v>
      </c>
      <c r="M286" s="651">
        <v>151.71</v>
      </c>
      <c r="N286" s="650">
        <v>3</v>
      </c>
      <c r="O286" s="731">
        <v>2.5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22</v>
      </c>
      <c r="B287" s="650" t="s">
        <v>527</v>
      </c>
      <c r="C287" s="650">
        <v>89301222</v>
      </c>
      <c r="D287" s="729" t="s">
        <v>1326</v>
      </c>
      <c r="E287" s="730" t="s">
        <v>896</v>
      </c>
      <c r="F287" s="650" t="s">
        <v>881</v>
      </c>
      <c r="G287" s="650" t="s">
        <v>901</v>
      </c>
      <c r="H287" s="650" t="s">
        <v>528</v>
      </c>
      <c r="I287" s="650" t="s">
        <v>917</v>
      </c>
      <c r="J287" s="650" t="s">
        <v>697</v>
      </c>
      <c r="K287" s="650" t="s">
        <v>918</v>
      </c>
      <c r="L287" s="651">
        <v>0</v>
      </c>
      <c r="M287" s="651">
        <v>0</v>
      </c>
      <c r="N287" s="650">
        <v>1</v>
      </c>
      <c r="O287" s="731">
        <v>1</v>
      </c>
      <c r="P287" s="651">
        <v>0</v>
      </c>
      <c r="Q287" s="666"/>
      <c r="R287" s="650">
        <v>1</v>
      </c>
      <c r="S287" s="666">
        <v>1</v>
      </c>
      <c r="T287" s="731">
        <v>1</v>
      </c>
      <c r="U287" s="689">
        <v>1</v>
      </c>
    </row>
    <row r="288" spans="1:21" ht="14.4" customHeight="1" x14ac:dyDescent="0.3">
      <c r="A288" s="649">
        <v>22</v>
      </c>
      <c r="B288" s="650" t="s">
        <v>527</v>
      </c>
      <c r="C288" s="650">
        <v>89301222</v>
      </c>
      <c r="D288" s="729" t="s">
        <v>1326</v>
      </c>
      <c r="E288" s="730" t="s">
        <v>896</v>
      </c>
      <c r="F288" s="650" t="s">
        <v>881</v>
      </c>
      <c r="G288" s="650" t="s">
        <v>901</v>
      </c>
      <c r="H288" s="650" t="s">
        <v>690</v>
      </c>
      <c r="I288" s="650" t="s">
        <v>696</v>
      </c>
      <c r="J288" s="650" t="s">
        <v>697</v>
      </c>
      <c r="K288" s="650" t="s">
        <v>863</v>
      </c>
      <c r="L288" s="651">
        <v>86.76</v>
      </c>
      <c r="M288" s="651">
        <v>3557.1600000000012</v>
      </c>
      <c r="N288" s="650">
        <v>41</v>
      </c>
      <c r="O288" s="731">
        <v>21.5</v>
      </c>
      <c r="P288" s="651">
        <v>780.84</v>
      </c>
      <c r="Q288" s="666">
        <v>0.21951219512195116</v>
      </c>
      <c r="R288" s="650">
        <v>9</v>
      </c>
      <c r="S288" s="666">
        <v>0.21951219512195122</v>
      </c>
      <c r="T288" s="731">
        <v>5</v>
      </c>
      <c r="U288" s="689">
        <v>0.23255813953488372</v>
      </c>
    </row>
    <row r="289" spans="1:21" ht="14.4" customHeight="1" x14ac:dyDescent="0.3">
      <c r="A289" s="649">
        <v>22</v>
      </c>
      <c r="B289" s="650" t="s">
        <v>527</v>
      </c>
      <c r="C289" s="650">
        <v>89301222</v>
      </c>
      <c r="D289" s="729" t="s">
        <v>1326</v>
      </c>
      <c r="E289" s="730" t="s">
        <v>896</v>
      </c>
      <c r="F289" s="650" t="s">
        <v>881</v>
      </c>
      <c r="G289" s="650" t="s">
        <v>901</v>
      </c>
      <c r="H289" s="650" t="s">
        <v>528</v>
      </c>
      <c r="I289" s="650" t="s">
        <v>630</v>
      </c>
      <c r="J289" s="650" t="s">
        <v>1158</v>
      </c>
      <c r="K289" s="650" t="s">
        <v>1159</v>
      </c>
      <c r="L289" s="651">
        <v>50.57</v>
      </c>
      <c r="M289" s="651">
        <v>101.14</v>
      </c>
      <c r="N289" s="650">
        <v>2</v>
      </c>
      <c r="O289" s="731">
        <v>1</v>
      </c>
      <c r="P289" s="651">
        <v>50.57</v>
      </c>
      <c r="Q289" s="666">
        <v>0.5</v>
      </c>
      <c r="R289" s="650">
        <v>1</v>
      </c>
      <c r="S289" s="666">
        <v>0.5</v>
      </c>
      <c r="T289" s="731">
        <v>0.5</v>
      </c>
      <c r="U289" s="689">
        <v>0.5</v>
      </c>
    </row>
    <row r="290" spans="1:21" ht="14.4" customHeight="1" x14ac:dyDescent="0.3">
      <c r="A290" s="649">
        <v>22</v>
      </c>
      <c r="B290" s="650" t="s">
        <v>527</v>
      </c>
      <c r="C290" s="650">
        <v>89301222</v>
      </c>
      <c r="D290" s="729" t="s">
        <v>1326</v>
      </c>
      <c r="E290" s="730" t="s">
        <v>896</v>
      </c>
      <c r="F290" s="650" t="s">
        <v>881</v>
      </c>
      <c r="G290" s="650" t="s">
        <v>901</v>
      </c>
      <c r="H290" s="650" t="s">
        <v>528</v>
      </c>
      <c r="I290" s="650" t="s">
        <v>919</v>
      </c>
      <c r="J290" s="650" t="s">
        <v>920</v>
      </c>
      <c r="K290" s="650" t="s">
        <v>916</v>
      </c>
      <c r="L290" s="651">
        <v>130.15</v>
      </c>
      <c r="M290" s="651">
        <v>911.05</v>
      </c>
      <c r="N290" s="650">
        <v>7</v>
      </c>
      <c r="O290" s="731">
        <v>3.5</v>
      </c>
      <c r="P290" s="651">
        <v>130.15</v>
      </c>
      <c r="Q290" s="666">
        <v>0.14285714285714288</v>
      </c>
      <c r="R290" s="650">
        <v>1</v>
      </c>
      <c r="S290" s="666">
        <v>0.14285714285714285</v>
      </c>
      <c r="T290" s="731">
        <v>0.5</v>
      </c>
      <c r="U290" s="689">
        <v>0.14285714285714285</v>
      </c>
    </row>
    <row r="291" spans="1:21" ht="14.4" customHeight="1" x14ac:dyDescent="0.3">
      <c r="A291" s="649">
        <v>22</v>
      </c>
      <c r="B291" s="650" t="s">
        <v>527</v>
      </c>
      <c r="C291" s="650">
        <v>89301222</v>
      </c>
      <c r="D291" s="729" t="s">
        <v>1326</v>
      </c>
      <c r="E291" s="730" t="s">
        <v>896</v>
      </c>
      <c r="F291" s="650" t="s">
        <v>881</v>
      </c>
      <c r="G291" s="650" t="s">
        <v>901</v>
      </c>
      <c r="H291" s="650" t="s">
        <v>528</v>
      </c>
      <c r="I291" s="650" t="s">
        <v>634</v>
      </c>
      <c r="J291" s="650" t="s">
        <v>921</v>
      </c>
      <c r="K291" s="650" t="s">
        <v>922</v>
      </c>
      <c r="L291" s="651">
        <v>86.76</v>
      </c>
      <c r="M291" s="651">
        <v>347.04</v>
      </c>
      <c r="N291" s="650">
        <v>4</v>
      </c>
      <c r="O291" s="731">
        <v>2</v>
      </c>
      <c r="P291" s="651"/>
      <c r="Q291" s="666">
        <v>0</v>
      </c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22</v>
      </c>
      <c r="B292" s="650" t="s">
        <v>527</v>
      </c>
      <c r="C292" s="650">
        <v>89301222</v>
      </c>
      <c r="D292" s="729" t="s">
        <v>1326</v>
      </c>
      <c r="E292" s="730" t="s">
        <v>896</v>
      </c>
      <c r="F292" s="650" t="s">
        <v>881</v>
      </c>
      <c r="G292" s="650" t="s">
        <v>1075</v>
      </c>
      <c r="H292" s="650" t="s">
        <v>528</v>
      </c>
      <c r="I292" s="650" t="s">
        <v>1316</v>
      </c>
      <c r="J292" s="650" t="s">
        <v>1077</v>
      </c>
      <c r="K292" s="650" t="s">
        <v>1317</v>
      </c>
      <c r="L292" s="651">
        <v>136.58000000000001</v>
      </c>
      <c r="M292" s="651">
        <v>136.58000000000001</v>
      </c>
      <c r="N292" s="650">
        <v>1</v>
      </c>
      <c r="O292" s="731">
        <v>1</v>
      </c>
      <c r="P292" s="651">
        <v>136.58000000000001</v>
      </c>
      <c r="Q292" s="666">
        <v>1</v>
      </c>
      <c r="R292" s="650">
        <v>1</v>
      </c>
      <c r="S292" s="666">
        <v>1</v>
      </c>
      <c r="T292" s="731">
        <v>1</v>
      </c>
      <c r="U292" s="689">
        <v>1</v>
      </c>
    </row>
    <row r="293" spans="1:21" ht="14.4" customHeight="1" x14ac:dyDescent="0.3">
      <c r="A293" s="649">
        <v>22</v>
      </c>
      <c r="B293" s="650" t="s">
        <v>527</v>
      </c>
      <c r="C293" s="650">
        <v>89301222</v>
      </c>
      <c r="D293" s="729" t="s">
        <v>1326</v>
      </c>
      <c r="E293" s="730" t="s">
        <v>896</v>
      </c>
      <c r="F293" s="650" t="s">
        <v>881</v>
      </c>
      <c r="G293" s="650" t="s">
        <v>1318</v>
      </c>
      <c r="H293" s="650" t="s">
        <v>690</v>
      </c>
      <c r="I293" s="650" t="s">
        <v>1319</v>
      </c>
      <c r="J293" s="650" t="s">
        <v>1320</v>
      </c>
      <c r="K293" s="650" t="s">
        <v>1321</v>
      </c>
      <c r="L293" s="651">
        <v>193.26</v>
      </c>
      <c r="M293" s="651">
        <v>193.26</v>
      </c>
      <c r="N293" s="650">
        <v>1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22</v>
      </c>
      <c r="B294" s="650" t="s">
        <v>527</v>
      </c>
      <c r="C294" s="650">
        <v>89301222</v>
      </c>
      <c r="D294" s="729" t="s">
        <v>1326</v>
      </c>
      <c r="E294" s="730" t="s">
        <v>896</v>
      </c>
      <c r="F294" s="650" t="s">
        <v>881</v>
      </c>
      <c r="G294" s="650" t="s">
        <v>1079</v>
      </c>
      <c r="H294" s="650" t="s">
        <v>528</v>
      </c>
      <c r="I294" s="650" t="s">
        <v>1322</v>
      </c>
      <c r="J294" s="650" t="s">
        <v>1081</v>
      </c>
      <c r="K294" s="650" t="s">
        <v>1230</v>
      </c>
      <c r="L294" s="651">
        <v>67.42</v>
      </c>
      <c r="M294" s="651">
        <v>67.42</v>
      </c>
      <c r="N294" s="650">
        <v>1</v>
      </c>
      <c r="O294" s="731">
        <v>1</v>
      </c>
      <c r="P294" s="651">
        <v>67.42</v>
      </c>
      <c r="Q294" s="666">
        <v>1</v>
      </c>
      <c r="R294" s="650">
        <v>1</v>
      </c>
      <c r="S294" s="666">
        <v>1</v>
      </c>
      <c r="T294" s="731">
        <v>1</v>
      </c>
      <c r="U294" s="689">
        <v>1</v>
      </c>
    </row>
    <row r="295" spans="1:21" ht="14.4" customHeight="1" thickBot="1" x14ac:dyDescent="0.35">
      <c r="A295" s="655">
        <v>22</v>
      </c>
      <c r="B295" s="656" t="s">
        <v>527</v>
      </c>
      <c r="C295" s="656">
        <v>89301222</v>
      </c>
      <c r="D295" s="732" t="s">
        <v>1326</v>
      </c>
      <c r="E295" s="733" t="s">
        <v>896</v>
      </c>
      <c r="F295" s="656" t="s">
        <v>881</v>
      </c>
      <c r="G295" s="656" t="s">
        <v>1267</v>
      </c>
      <c r="H295" s="656" t="s">
        <v>528</v>
      </c>
      <c r="I295" s="656" t="s">
        <v>1323</v>
      </c>
      <c r="J295" s="656" t="s">
        <v>1269</v>
      </c>
      <c r="K295" s="656" t="s">
        <v>1324</v>
      </c>
      <c r="L295" s="657">
        <v>113.37</v>
      </c>
      <c r="M295" s="657">
        <v>113.37</v>
      </c>
      <c r="N295" s="656">
        <v>1</v>
      </c>
      <c r="O295" s="734">
        <v>0.5</v>
      </c>
      <c r="P295" s="657">
        <v>113.37</v>
      </c>
      <c r="Q295" s="667">
        <v>1</v>
      </c>
      <c r="R295" s="656">
        <v>1</v>
      </c>
      <c r="S295" s="667">
        <v>1</v>
      </c>
      <c r="T295" s="734">
        <v>0.5</v>
      </c>
      <c r="U295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1328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890</v>
      </c>
      <c r="B5" s="229">
        <v>2796.01</v>
      </c>
      <c r="C5" s="728">
        <v>7.4877628005203922E-2</v>
      </c>
      <c r="D5" s="229">
        <v>34545.050000000003</v>
      </c>
      <c r="E5" s="728">
        <v>0.92512237199479608</v>
      </c>
      <c r="F5" s="736">
        <v>37341.060000000005</v>
      </c>
    </row>
    <row r="6" spans="1:6" ht="14.4" customHeight="1" x14ac:dyDescent="0.3">
      <c r="A6" s="676" t="s">
        <v>888</v>
      </c>
      <c r="B6" s="653">
        <v>1821.96</v>
      </c>
      <c r="C6" s="666">
        <v>8.1603110839791479E-2</v>
      </c>
      <c r="D6" s="653">
        <v>20505.13</v>
      </c>
      <c r="E6" s="666">
        <v>0.91839688916020856</v>
      </c>
      <c r="F6" s="654">
        <v>22327.09</v>
      </c>
    </row>
    <row r="7" spans="1:6" ht="14.4" customHeight="1" x14ac:dyDescent="0.3">
      <c r="A7" s="676" t="s">
        <v>887</v>
      </c>
      <c r="B7" s="653">
        <v>1258.33</v>
      </c>
      <c r="C7" s="666">
        <v>4.7657859344683119E-2</v>
      </c>
      <c r="D7" s="653">
        <v>25145.080000000005</v>
      </c>
      <c r="E7" s="666">
        <v>0.95234214065531697</v>
      </c>
      <c r="F7" s="654">
        <v>26403.410000000003</v>
      </c>
    </row>
    <row r="8" spans="1:6" ht="14.4" customHeight="1" x14ac:dyDescent="0.3">
      <c r="A8" s="676" t="s">
        <v>893</v>
      </c>
      <c r="B8" s="653">
        <v>1134.94</v>
      </c>
      <c r="C8" s="666">
        <v>7.086505518712799E-2</v>
      </c>
      <c r="D8" s="653">
        <v>14880.569999999996</v>
      </c>
      <c r="E8" s="666">
        <v>0.92913494481287195</v>
      </c>
      <c r="F8" s="654">
        <v>16015.509999999997</v>
      </c>
    </row>
    <row r="9" spans="1:6" ht="14.4" customHeight="1" x14ac:dyDescent="0.3">
      <c r="A9" s="676" t="s">
        <v>896</v>
      </c>
      <c r="B9" s="653">
        <v>498.91</v>
      </c>
      <c r="C9" s="666">
        <v>3.9526421326251629E-2</v>
      </c>
      <c r="D9" s="653">
        <v>12123.279999999999</v>
      </c>
      <c r="E9" s="666">
        <v>0.96047357867374838</v>
      </c>
      <c r="F9" s="654">
        <v>12622.189999999999</v>
      </c>
    </row>
    <row r="10" spans="1:6" ht="14.4" customHeight="1" x14ac:dyDescent="0.3">
      <c r="A10" s="676" t="s">
        <v>895</v>
      </c>
      <c r="B10" s="653">
        <v>347.04</v>
      </c>
      <c r="C10" s="666">
        <v>3.2576096782096657E-2</v>
      </c>
      <c r="D10" s="653">
        <v>10306.170000000002</v>
      </c>
      <c r="E10" s="666">
        <v>0.96742390321790328</v>
      </c>
      <c r="F10" s="654">
        <v>10653.210000000003</v>
      </c>
    </row>
    <row r="11" spans="1:6" ht="14.4" customHeight="1" x14ac:dyDescent="0.3">
      <c r="A11" s="676" t="s">
        <v>894</v>
      </c>
      <c r="B11" s="653">
        <v>106.14000000000001</v>
      </c>
      <c r="C11" s="666">
        <v>4.7323295598942439E-2</v>
      </c>
      <c r="D11" s="653">
        <v>2136.73</v>
      </c>
      <c r="E11" s="666">
        <v>0.95267670440105767</v>
      </c>
      <c r="F11" s="654">
        <v>2242.87</v>
      </c>
    </row>
    <row r="12" spans="1:6" ht="14.4" customHeight="1" x14ac:dyDescent="0.3">
      <c r="A12" s="676" t="s">
        <v>892</v>
      </c>
      <c r="B12" s="653">
        <v>86.76</v>
      </c>
      <c r="C12" s="666">
        <v>9.3350548741123307E-2</v>
      </c>
      <c r="D12" s="653">
        <v>842.64</v>
      </c>
      <c r="E12" s="666">
        <v>0.90664945125887675</v>
      </c>
      <c r="F12" s="654">
        <v>929.4</v>
      </c>
    </row>
    <row r="13" spans="1:6" ht="14.4" customHeight="1" thickBot="1" x14ac:dyDescent="0.35">
      <c r="A13" s="677" t="s">
        <v>891</v>
      </c>
      <c r="B13" s="668"/>
      <c r="C13" s="669">
        <v>0</v>
      </c>
      <c r="D13" s="668">
        <v>666.62</v>
      </c>
      <c r="E13" s="669">
        <v>1</v>
      </c>
      <c r="F13" s="670">
        <v>666.62</v>
      </c>
    </row>
    <row r="14" spans="1:6" ht="14.4" customHeight="1" thickBot="1" x14ac:dyDescent="0.35">
      <c r="A14" s="671" t="s">
        <v>3</v>
      </c>
      <c r="B14" s="672">
        <v>8050.09</v>
      </c>
      <c r="C14" s="673">
        <v>6.2306542284075034E-2</v>
      </c>
      <c r="D14" s="672">
        <v>121151.26999999999</v>
      </c>
      <c r="E14" s="673">
        <v>0.93769345771592494</v>
      </c>
      <c r="F14" s="674">
        <v>129201.35999999999</v>
      </c>
    </row>
    <row r="15" spans="1:6" ht="14.4" customHeight="1" thickBot="1" x14ac:dyDescent="0.35"/>
    <row r="16" spans="1:6" ht="14.4" customHeight="1" x14ac:dyDescent="0.3">
      <c r="A16" s="737" t="s">
        <v>854</v>
      </c>
      <c r="B16" s="229">
        <v>6355.2300000000023</v>
      </c>
      <c r="C16" s="728">
        <v>5.1868999726830373E-2</v>
      </c>
      <c r="D16" s="229">
        <v>116169.4000000002</v>
      </c>
      <c r="E16" s="728">
        <v>0.94813100027316966</v>
      </c>
      <c r="F16" s="736">
        <v>122524.63000000019</v>
      </c>
    </row>
    <row r="17" spans="1:6" ht="14.4" customHeight="1" x14ac:dyDescent="0.3">
      <c r="A17" s="676" t="s">
        <v>1329</v>
      </c>
      <c r="B17" s="653">
        <v>554.51</v>
      </c>
      <c r="C17" s="666">
        <v>1</v>
      </c>
      <c r="D17" s="653"/>
      <c r="E17" s="666">
        <v>0</v>
      </c>
      <c r="F17" s="654">
        <v>554.51</v>
      </c>
    </row>
    <row r="18" spans="1:6" ht="14.4" customHeight="1" x14ac:dyDescent="0.3">
      <c r="A18" s="676" t="s">
        <v>1330</v>
      </c>
      <c r="B18" s="653">
        <v>313.98</v>
      </c>
      <c r="C18" s="666">
        <v>1</v>
      </c>
      <c r="D18" s="653"/>
      <c r="E18" s="666">
        <v>0</v>
      </c>
      <c r="F18" s="654">
        <v>313.98</v>
      </c>
    </row>
    <row r="19" spans="1:6" ht="14.4" customHeight="1" x14ac:dyDescent="0.3">
      <c r="A19" s="676" t="s">
        <v>1331</v>
      </c>
      <c r="B19" s="653">
        <v>222.25</v>
      </c>
      <c r="C19" s="666">
        <v>0.63977086271913419</v>
      </c>
      <c r="D19" s="653">
        <v>125.14</v>
      </c>
      <c r="E19" s="666">
        <v>0.36022913728086592</v>
      </c>
      <c r="F19" s="654">
        <v>347.39</v>
      </c>
    </row>
    <row r="20" spans="1:6" ht="14.4" customHeight="1" x14ac:dyDescent="0.3">
      <c r="A20" s="676" t="s">
        <v>1332</v>
      </c>
      <c r="B20" s="653">
        <v>201.75</v>
      </c>
      <c r="C20" s="666">
        <v>1</v>
      </c>
      <c r="D20" s="653"/>
      <c r="E20" s="666">
        <v>0</v>
      </c>
      <c r="F20" s="654">
        <v>201.75</v>
      </c>
    </row>
    <row r="21" spans="1:6" ht="14.4" customHeight="1" x14ac:dyDescent="0.3">
      <c r="A21" s="676" t="s">
        <v>1333</v>
      </c>
      <c r="B21" s="653">
        <v>188.57999999999998</v>
      </c>
      <c r="C21" s="666">
        <v>1</v>
      </c>
      <c r="D21" s="653"/>
      <c r="E21" s="666">
        <v>0</v>
      </c>
      <c r="F21" s="654">
        <v>188.57999999999998</v>
      </c>
    </row>
    <row r="22" spans="1:6" ht="14.4" customHeight="1" x14ac:dyDescent="0.3">
      <c r="A22" s="676" t="s">
        <v>855</v>
      </c>
      <c r="B22" s="653">
        <v>106.14000000000001</v>
      </c>
      <c r="C22" s="666">
        <v>0.83181818181818179</v>
      </c>
      <c r="D22" s="653">
        <v>21.46</v>
      </c>
      <c r="E22" s="666">
        <v>0.16818181818181815</v>
      </c>
      <c r="F22" s="654">
        <v>127.60000000000002</v>
      </c>
    </row>
    <row r="23" spans="1:6" ht="14.4" customHeight="1" x14ac:dyDescent="0.3">
      <c r="A23" s="676" t="s">
        <v>1334</v>
      </c>
      <c r="B23" s="653">
        <v>60.02</v>
      </c>
      <c r="C23" s="666">
        <v>1</v>
      </c>
      <c r="D23" s="653"/>
      <c r="E23" s="666">
        <v>0</v>
      </c>
      <c r="F23" s="654">
        <v>60.02</v>
      </c>
    </row>
    <row r="24" spans="1:6" ht="14.4" customHeight="1" x14ac:dyDescent="0.3">
      <c r="A24" s="676" t="s">
        <v>1335</v>
      </c>
      <c r="B24" s="653">
        <v>47.63</v>
      </c>
      <c r="C24" s="666">
        <v>0.33335666293393063</v>
      </c>
      <c r="D24" s="653">
        <v>95.25</v>
      </c>
      <c r="E24" s="666">
        <v>0.66664333706606949</v>
      </c>
      <c r="F24" s="654">
        <v>142.88</v>
      </c>
    </row>
    <row r="25" spans="1:6" ht="14.4" customHeight="1" x14ac:dyDescent="0.3">
      <c r="A25" s="676" t="s">
        <v>1336</v>
      </c>
      <c r="B25" s="653"/>
      <c r="C25" s="666">
        <v>0</v>
      </c>
      <c r="D25" s="653">
        <v>581.30999999999995</v>
      </c>
      <c r="E25" s="666">
        <v>1</v>
      </c>
      <c r="F25" s="654">
        <v>581.30999999999995</v>
      </c>
    </row>
    <row r="26" spans="1:6" ht="14.4" customHeight="1" x14ac:dyDescent="0.3">
      <c r="A26" s="676" t="s">
        <v>1337</v>
      </c>
      <c r="B26" s="653"/>
      <c r="C26" s="666"/>
      <c r="D26" s="653">
        <v>0</v>
      </c>
      <c r="E26" s="666"/>
      <c r="F26" s="654">
        <v>0</v>
      </c>
    </row>
    <row r="27" spans="1:6" ht="14.4" customHeight="1" x14ac:dyDescent="0.3">
      <c r="A27" s="676" t="s">
        <v>1338</v>
      </c>
      <c r="B27" s="653">
        <v>0</v>
      </c>
      <c r="C27" s="666"/>
      <c r="D27" s="653"/>
      <c r="E27" s="666"/>
      <c r="F27" s="654">
        <v>0</v>
      </c>
    </row>
    <row r="28" spans="1:6" ht="14.4" customHeight="1" x14ac:dyDescent="0.3">
      <c r="A28" s="676" t="s">
        <v>1339</v>
      </c>
      <c r="B28" s="653"/>
      <c r="C28" s="666">
        <v>0</v>
      </c>
      <c r="D28" s="653">
        <v>193.26</v>
      </c>
      <c r="E28" s="666">
        <v>1</v>
      </c>
      <c r="F28" s="654">
        <v>193.26</v>
      </c>
    </row>
    <row r="29" spans="1:6" ht="14.4" customHeight="1" x14ac:dyDescent="0.3">
      <c r="A29" s="676" t="s">
        <v>1340</v>
      </c>
      <c r="B29" s="653"/>
      <c r="C29" s="666">
        <v>0</v>
      </c>
      <c r="D29" s="653">
        <v>41.89</v>
      </c>
      <c r="E29" s="666">
        <v>1</v>
      </c>
      <c r="F29" s="654">
        <v>41.89</v>
      </c>
    </row>
    <row r="30" spans="1:6" ht="14.4" customHeight="1" x14ac:dyDescent="0.3">
      <c r="A30" s="676" t="s">
        <v>1341</v>
      </c>
      <c r="B30" s="653">
        <v>0</v>
      </c>
      <c r="C30" s="666">
        <v>0</v>
      </c>
      <c r="D30" s="653">
        <v>2216.48</v>
      </c>
      <c r="E30" s="666">
        <v>1</v>
      </c>
      <c r="F30" s="654">
        <v>2216.48</v>
      </c>
    </row>
    <row r="31" spans="1:6" ht="14.4" customHeight="1" x14ac:dyDescent="0.3">
      <c r="A31" s="676" t="s">
        <v>1342</v>
      </c>
      <c r="B31" s="653">
        <v>0</v>
      </c>
      <c r="C31" s="666"/>
      <c r="D31" s="653"/>
      <c r="E31" s="666"/>
      <c r="F31" s="654">
        <v>0</v>
      </c>
    </row>
    <row r="32" spans="1:6" ht="14.4" customHeight="1" x14ac:dyDescent="0.3">
      <c r="A32" s="676" t="s">
        <v>1343</v>
      </c>
      <c r="B32" s="653">
        <v>0</v>
      </c>
      <c r="C32" s="666">
        <v>0</v>
      </c>
      <c r="D32" s="653">
        <v>162.13</v>
      </c>
      <c r="E32" s="666">
        <v>1</v>
      </c>
      <c r="F32" s="654">
        <v>162.13</v>
      </c>
    </row>
    <row r="33" spans="1:6" ht="14.4" customHeight="1" x14ac:dyDescent="0.3">
      <c r="A33" s="676" t="s">
        <v>1344</v>
      </c>
      <c r="B33" s="653">
        <v>0</v>
      </c>
      <c r="C33" s="666"/>
      <c r="D33" s="653"/>
      <c r="E33" s="666"/>
      <c r="F33" s="654">
        <v>0</v>
      </c>
    </row>
    <row r="34" spans="1:6" ht="14.4" customHeight="1" x14ac:dyDescent="0.3">
      <c r="A34" s="676" t="s">
        <v>1345</v>
      </c>
      <c r="B34" s="653"/>
      <c r="C34" s="666">
        <v>0</v>
      </c>
      <c r="D34" s="653">
        <v>67.42</v>
      </c>
      <c r="E34" s="666">
        <v>1</v>
      </c>
      <c r="F34" s="654">
        <v>67.42</v>
      </c>
    </row>
    <row r="35" spans="1:6" ht="14.4" customHeight="1" x14ac:dyDescent="0.3">
      <c r="A35" s="676" t="s">
        <v>1346</v>
      </c>
      <c r="B35" s="653"/>
      <c r="C35" s="666">
        <v>0</v>
      </c>
      <c r="D35" s="653">
        <v>712.94</v>
      </c>
      <c r="E35" s="666">
        <v>1</v>
      </c>
      <c r="F35" s="654">
        <v>712.94</v>
      </c>
    </row>
    <row r="36" spans="1:6" ht="14.4" customHeight="1" x14ac:dyDescent="0.3">
      <c r="A36" s="676" t="s">
        <v>1347</v>
      </c>
      <c r="B36" s="653"/>
      <c r="C36" s="666">
        <v>0</v>
      </c>
      <c r="D36" s="653">
        <v>97.97</v>
      </c>
      <c r="E36" s="666">
        <v>1</v>
      </c>
      <c r="F36" s="654">
        <v>97.97</v>
      </c>
    </row>
    <row r="37" spans="1:6" ht="14.4" customHeight="1" thickBot="1" x14ac:dyDescent="0.35">
      <c r="A37" s="677" t="s">
        <v>860</v>
      </c>
      <c r="B37" s="668">
        <v>0</v>
      </c>
      <c r="C37" s="669">
        <v>0</v>
      </c>
      <c r="D37" s="668">
        <v>666.62</v>
      </c>
      <c r="E37" s="669">
        <v>1</v>
      </c>
      <c r="F37" s="670">
        <v>666.62</v>
      </c>
    </row>
    <row r="38" spans="1:6" ht="14.4" customHeight="1" thickBot="1" x14ac:dyDescent="0.35">
      <c r="A38" s="671" t="s">
        <v>3</v>
      </c>
      <c r="B38" s="672">
        <v>8050.0900000000029</v>
      </c>
      <c r="C38" s="673">
        <v>6.2306542284074957E-2</v>
      </c>
      <c r="D38" s="672">
        <v>121151.27000000021</v>
      </c>
      <c r="E38" s="673">
        <v>0.93769345771592516</v>
      </c>
      <c r="F38" s="674">
        <v>129201.36000000019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{723C43B5-1BDF-4517-8188-6848972240E2}</x14:id>
        </ext>
      </extLst>
    </cfRule>
  </conditionalFormatting>
  <conditionalFormatting sqref="F16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{C164EBA9-67C8-42CF-8C47-AA90DCA8B9C7}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3C43B5-1BDF-4517-8188-6848972240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C164EBA9-67C8-42CF-8C47-AA90DCA8B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1367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113</v>
      </c>
      <c r="G3" s="47">
        <f>SUBTOTAL(9,G6:G1048576)</f>
        <v>8050.0900000000011</v>
      </c>
      <c r="H3" s="48">
        <f>IF(M3=0,0,G3/M3)</f>
        <v>6.2306542284075006E-2</v>
      </c>
      <c r="I3" s="47">
        <f>SUBTOTAL(9,I6:I1048576)</f>
        <v>1111</v>
      </c>
      <c r="J3" s="47">
        <f>SUBTOTAL(9,J6:J1048576)</f>
        <v>121151.27000000003</v>
      </c>
      <c r="K3" s="48">
        <f>IF(M3=0,0,J3/M3)</f>
        <v>0.93769345771592483</v>
      </c>
      <c r="L3" s="47">
        <f>SUBTOTAL(9,L6:L1048576)</f>
        <v>1224</v>
      </c>
      <c r="M3" s="49">
        <f>SUBTOTAL(9,M6:M1048576)</f>
        <v>129201.36000000006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887</v>
      </c>
      <c r="B6" s="723" t="s">
        <v>1348</v>
      </c>
      <c r="C6" s="723" t="s">
        <v>1053</v>
      </c>
      <c r="D6" s="723" t="s">
        <v>1054</v>
      </c>
      <c r="E6" s="723" t="s">
        <v>1055</v>
      </c>
      <c r="F6" s="229">
        <v>1</v>
      </c>
      <c r="G6" s="229">
        <v>0</v>
      </c>
      <c r="H6" s="728"/>
      <c r="I6" s="229"/>
      <c r="J6" s="229"/>
      <c r="K6" s="728"/>
      <c r="L6" s="229">
        <v>1</v>
      </c>
      <c r="M6" s="736">
        <v>0</v>
      </c>
    </row>
    <row r="7" spans="1:13" ht="14.4" customHeight="1" x14ac:dyDescent="0.3">
      <c r="A7" s="649" t="s">
        <v>887</v>
      </c>
      <c r="B7" s="650" t="s">
        <v>1349</v>
      </c>
      <c r="C7" s="650" t="s">
        <v>1069</v>
      </c>
      <c r="D7" s="650" t="s">
        <v>1070</v>
      </c>
      <c r="E7" s="650" t="s">
        <v>1071</v>
      </c>
      <c r="F7" s="653">
        <v>1</v>
      </c>
      <c r="G7" s="653">
        <v>60.02</v>
      </c>
      <c r="H7" s="666">
        <v>1</v>
      </c>
      <c r="I7" s="653"/>
      <c r="J7" s="653"/>
      <c r="K7" s="666">
        <v>0</v>
      </c>
      <c r="L7" s="653">
        <v>1</v>
      </c>
      <c r="M7" s="654">
        <v>60.02</v>
      </c>
    </row>
    <row r="8" spans="1:13" ht="14.4" customHeight="1" x14ac:dyDescent="0.3">
      <c r="A8" s="649" t="s">
        <v>887</v>
      </c>
      <c r="B8" s="650" t="s">
        <v>1350</v>
      </c>
      <c r="C8" s="650" t="s">
        <v>1049</v>
      </c>
      <c r="D8" s="650" t="s">
        <v>1050</v>
      </c>
      <c r="E8" s="650" t="s">
        <v>1051</v>
      </c>
      <c r="F8" s="653">
        <v>1</v>
      </c>
      <c r="G8" s="653">
        <v>0</v>
      </c>
      <c r="H8" s="666"/>
      <c r="I8" s="653"/>
      <c r="J8" s="653"/>
      <c r="K8" s="666"/>
      <c r="L8" s="653">
        <v>1</v>
      </c>
      <c r="M8" s="654">
        <v>0</v>
      </c>
    </row>
    <row r="9" spans="1:13" ht="14.4" customHeight="1" x14ac:dyDescent="0.3">
      <c r="A9" s="649" t="s">
        <v>887</v>
      </c>
      <c r="B9" s="650" t="s">
        <v>1351</v>
      </c>
      <c r="C9" s="650" t="s">
        <v>1091</v>
      </c>
      <c r="D9" s="650" t="s">
        <v>1092</v>
      </c>
      <c r="E9" s="650" t="s">
        <v>1093</v>
      </c>
      <c r="F9" s="653"/>
      <c r="G9" s="653"/>
      <c r="H9" s="666">
        <v>0</v>
      </c>
      <c r="I9" s="653">
        <v>1</v>
      </c>
      <c r="J9" s="653">
        <v>67.42</v>
      </c>
      <c r="K9" s="666">
        <v>1</v>
      </c>
      <c r="L9" s="653">
        <v>1</v>
      </c>
      <c r="M9" s="654">
        <v>67.42</v>
      </c>
    </row>
    <row r="10" spans="1:13" ht="14.4" customHeight="1" x14ac:dyDescent="0.3">
      <c r="A10" s="649" t="s">
        <v>887</v>
      </c>
      <c r="B10" s="650" t="s">
        <v>1352</v>
      </c>
      <c r="C10" s="650" t="s">
        <v>1003</v>
      </c>
      <c r="D10" s="650" t="s">
        <v>1004</v>
      </c>
      <c r="E10" s="650" t="s">
        <v>1005</v>
      </c>
      <c r="F10" s="653">
        <v>1</v>
      </c>
      <c r="G10" s="653">
        <v>0</v>
      </c>
      <c r="H10" s="666"/>
      <c r="I10" s="653"/>
      <c r="J10" s="653"/>
      <c r="K10" s="666"/>
      <c r="L10" s="653">
        <v>1</v>
      </c>
      <c r="M10" s="654">
        <v>0</v>
      </c>
    </row>
    <row r="11" spans="1:13" ht="14.4" customHeight="1" x14ac:dyDescent="0.3">
      <c r="A11" s="649" t="s">
        <v>887</v>
      </c>
      <c r="B11" s="650" t="s">
        <v>1353</v>
      </c>
      <c r="C11" s="650" t="s">
        <v>1101</v>
      </c>
      <c r="D11" s="650" t="s">
        <v>1102</v>
      </c>
      <c r="E11" s="650" t="s">
        <v>1103</v>
      </c>
      <c r="F11" s="653">
        <v>1</v>
      </c>
      <c r="G11" s="653">
        <v>0</v>
      </c>
      <c r="H11" s="666"/>
      <c r="I11" s="653"/>
      <c r="J11" s="653"/>
      <c r="K11" s="666"/>
      <c r="L11" s="653">
        <v>1</v>
      </c>
      <c r="M11" s="654">
        <v>0</v>
      </c>
    </row>
    <row r="12" spans="1:13" ht="14.4" customHeight="1" x14ac:dyDescent="0.3">
      <c r="A12" s="649" t="s">
        <v>887</v>
      </c>
      <c r="B12" s="650" t="s">
        <v>862</v>
      </c>
      <c r="C12" s="650" t="s">
        <v>1058</v>
      </c>
      <c r="D12" s="650" t="s">
        <v>1059</v>
      </c>
      <c r="E12" s="650" t="s">
        <v>1060</v>
      </c>
      <c r="F12" s="653">
        <v>9</v>
      </c>
      <c r="G12" s="653">
        <v>780.84000000000015</v>
      </c>
      <c r="H12" s="666">
        <v>1</v>
      </c>
      <c r="I12" s="653"/>
      <c r="J12" s="653"/>
      <c r="K12" s="666">
        <v>0</v>
      </c>
      <c r="L12" s="653">
        <v>9</v>
      </c>
      <c r="M12" s="654">
        <v>780.84000000000015</v>
      </c>
    </row>
    <row r="13" spans="1:13" ht="14.4" customHeight="1" x14ac:dyDescent="0.3">
      <c r="A13" s="649" t="s">
        <v>887</v>
      </c>
      <c r="B13" s="650" t="s">
        <v>862</v>
      </c>
      <c r="C13" s="650" t="s">
        <v>908</v>
      </c>
      <c r="D13" s="650" t="s">
        <v>909</v>
      </c>
      <c r="E13" s="650" t="s">
        <v>910</v>
      </c>
      <c r="F13" s="653">
        <v>1</v>
      </c>
      <c r="G13" s="653">
        <v>108.46</v>
      </c>
      <c r="H13" s="666">
        <v>1</v>
      </c>
      <c r="I13" s="653"/>
      <c r="J13" s="653"/>
      <c r="K13" s="666">
        <v>0</v>
      </c>
      <c r="L13" s="653">
        <v>1</v>
      </c>
      <c r="M13" s="654">
        <v>108.46</v>
      </c>
    </row>
    <row r="14" spans="1:13" ht="14.4" customHeight="1" x14ac:dyDescent="0.3">
      <c r="A14" s="649" t="s">
        <v>887</v>
      </c>
      <c r="B14" s="650" t="s">
        <v>862</v>
      </c>
      <c r="C14" s="650" t="s">
        <v>1061</v>
      </c>
      <c r="D14" s="650" t="s">
        <v>697</v>
      </c>
      <c r="E14" s="650" t="s">
        <v>1062</v>
      </c>
      <c r="F14" s="653">
        <v>1</v>
      </c>
      <c r="G14" s="653">
        <v>86.76</v>
      </c>
      <c r="H14" s="666">
        <v>1</v>
      </c>
      <c r="I14" s="653"/>
      <c r="J14" s="653"/>
      <c r="K14" s="666">
        <v>0</v>
      </c>
      <c r="L14" s="653">
        <v>1</v>
      </c>
      <c r="M14" s="654">
        <v>86.76</v>
      </c>
    </row>
    <row r="15" spans="1:13" ht="14.4" customHeight="1" x14ac:dyDescent="0.3">
      <c r="A15" s="649" t="s">
        <v>887</v>
      </c>
      <c r="B15" s="650" t="s">
        <v>862</v>
      </c>
      <c r="C15" s="650" t="s">
        <v>1063</v>
      </c>
      <c r="D15" s="650" t="s">
        <v>1064</v>
      </c>
      <c r="E15" s="650" t="s">
        <v>1065</v>
      </c>
      <c r="F15" s="653"/>
      <c r="G15" s="653"/>
      <c r="H15" s="666">
        <v>0</v>
      </c>
      <c r="I15" s="653">
        <v>4</v>
      </c>
      <c r="J15" s="653">
        <v>260.27999999999997</v>
      </c>
      <c r="K15" s="666">
        <v>1</v>
      </c>
      <c r="L15" s="653">
        <v>4</v>
      </c>
      <c r="M15" s="654">
        <v>260.27999999999997</v>
      </c>
    </row>
    <row r="16" spans="1:13" ht="14.4" customHeight="1" x14ac:dyDescent="0.3">
      <c r="A16" s="649" t="s">
        <v>887</v>
      </c>
      <c r="B16" s="650" t="s">
        <v>862</v>
      </c>
      <c r="C16" s="650" t="s">
        <v>911</v>
      </c>
      <c r="D16" s="650" t="s">
        <v>909</v>
      </c>
      <c r="E16" s="650" t="s">
        <v>910</v>
      </c>
      <c r="F16" s="653"/>
      <c r="G16" s="653"/>
      <c r="H16" s="666">
        <v>0</v>
      </c>
      <c r="I16" s="653">
        <v>29</v>
      </c>
      <c r="J16" s="653">
        <v>3145.34</v>
      </c>
      <c r="K16" s="666">
        <v>1</v>
      </c>
      <c r="L16" s="653">
        <v>29</v>
      </c>
      <c r="M16" s="654">
        <v>3145.34</v>
      </c>
    </row>
    <row r="17" spans="1:13" ht="14.4" customHeight="1" x14ac:dyDescent="0.3">
      <c r="A17" s="649" t="s">
        <v>887</v>
      </c>
      <c r="B17" s="650" t="s">
        <v>862</v>
      </c>
      <c r="C17" s="650" t="s">
        <v>925</v>
      </c>
      <c r="D17" s="650" t="s">
        <v>915</v>
      </c>
      <c r="E17" s="650" t="s">
        <v>926</v>
      </c>
      <c r="F17" s="653">
        <v>5</v>
      </c>
      <c r="G17" s="653">
        <v>0</v>
      </c>
      <c r="H17" s="666"/>
      <c r="I17" s="653"/>
      <c r="J17" s="653"/>
      <c r="K17" s="666"/>
      <c r="L17" s="653">
        <v>5</v>
      </c>
      <c r="M17" s="654">
        <v>0</v>
      </c>
    </row>
    <row r="18" spans="1:13" ht="14.4" customHeight="1" x14ac:dyDescent="0.3">
      <c r="A18" s="649" t="s">
        <v>887</v>
      </c>
      <c r="B18" s="650" t="s">
        <v>862</v>
      </c>
      <c r="C18" s="650" t="s">
        <v>914</v>
      </c>
      <c r="D18" s="650" t="s">
        <v>915</v>
      </c>
      <c r="E18" s="650" t="s">
        <v>916</v>
      </c>
      <c r="F18" s="653"/>
      <c r="G18" s="653"/>
      <c r="H18" s="666">
        <v>0</v>
      </c>
      <c r="I18" s="653">
        <v>97</v>
      </c>
      <c r="J18" s="653">
        <v>12624.550000000003</v>
      </c>
      <c r="K18" s="666">
        <v>1</v>
      </c>
      <c r="L18" s="653">
        <v>97</v>
      </c>
      <c r="M18" s="654">
        <v>12624.550000000003</v>
      </c>
    </row>
    <row r="19" spans="1:13" ht="14.4" customHeight="1" x14ac:dyDescent="0.3">
      <c r="A19" s="649" t="s">
        <v>887</v>
      </c>
      <c r="B19" s="650" t="s">
        <v>862</v>
      </c>
      <c r="C19" s="650" t="s">
        <v>1066</v>
      </c>
      <c r="D19" s="650" t="s">
        <v>552</v>
      </c>
      <c r="E19" s="650" t="s">
        <v>1067</v>
      </c>
      <c r="F19" s="653"/>
      <c r="G19" s="653"/>
      <c r="H19" s="666">
        <v>0</v>
      </c>
      <c r="I19" s="653">
        <v>2</v>
      </c>
      <c r="J19" s="653">
        <v>101.14</v>
      </c>
      <c r="K19" s="666">
        <v>1</v>
      </c>
      <c r="L19" s="653">
        <v>2</v>
      </c>
      <c r="M19" s="654">
        <v>101.14</v>
      </c>
    </row>
    <row r="20" spans="1:13" ht="14.4" customHeight="1" x14ac:dyDescent="0.3">
      <c r="A20" s="649" t="s">
        <v>887</v>
      </c>
      <c r="B20" s="650" t="s">
        <v>862</v>
      </c>
      <c r="C20" s="650" t="s">
        <v>917</v>
      </c>
      <c r="D20" s="650" t="s">
        <v>697</v>
      </c>
      <c r="E20" s="650" t="s">
        <v>918</v>
      </c>
      <c r="F20" s="653">
        <v>2</v>
      </c>
      <c r="G20" s="653">
        <v>0</v>
      </c>
      <c r="H20" s="666"/>
      <c r="I20" s="653"/>
      <c r="J20" s="653"/>
      <c r="K20" s="666"/>
      <c r="L20" s="653">
        <v>2</v>
      </c>
      <c r="M20" s="654">
        <v>0</v>
      </c>
    </row>
    <row r="21" spans="1:13" ht="14.4" customHeight="1" x14ac:dyDescent="0.3">
      <c r="A21" s="649" t="s">
        <v>887</v>
      </c>
      <c r="B21" s="650" t="s">
        <v>862</v>
      </c>
      <c r="C21" s="650" t="s">
        <v>696</v>
      </c>
      <c r="D21" s="650" t="s">
        <v>697</v>
      </c>
      <c r="E21" s="650" t="s">
        <v>863</v>
      </c>
      <c r="F21" s="653"/>
      <c r="G21" s="653"/>
      <c r="H21" s="666">
        <v>0</v>
      </c>
      <c r="I21" s="653">
        <v>101</v>
      </c>
      <c r="J21" s="653">
        <v>8762.76</v>
      </c>
      <c r="K21" s="666">
        <v>1</v>
      </c>
      <c r="L21" s="653">
        <v>101</v>
      </c>
      <c r="M21" s="654">
        <v>8762.76</v>
      </c>
    </row>
    <row r="22" spans="1:13" ht="14.4" customHeight="1" x14ac:dyDescent="0.3">
      <c r="A22" s="649" t="s">
        <v>887</v>
      </c>
      <c r="B22" s="650" t="s">
        <v>862</v>
      </c>
      <c r="C22" s="650" t="s">
        <v>923</v>
      </c>
      <c r="D22" s="650" t="s">
        <v>697</v>
      </c>
      <c r="E22" s="650" t="s">
        <v>924</v>
      </c>
      <c r="F22" s="653">
        <v>1</v>
      </c>
      <c r="G22" s="653">
        <v>0</v>
      </c>
      <c r="H22" s="666"/>
      <c r="I22" s="653"/>
      <c r="J22" s="653"/>
      <c r="K22" s="666"/>
      <c r="L22" s="653">
        <v>1</v>
      </c>
      <c r="M22" s="654">
        <v>0</v>
      </c>
    </row>
    <row r="23" spans="1:13" ht="14.4" customHeight="1" x14ac:dyDescent="0.3">
      <c r="A23" s="649" t="s">
        <v>887</v>
      </c>
      <c r="B23" s="650" t="s">
        <v>862</v>
      </c>
      <c r="C23" s="650" t="s">
        <v>927</v>
      </c>
      <c r="D23" s="650" t="s">
        <v>920</v>
      </c>
      <c r="E23" s="650" t="s">
        <v>926</v>
      </c>
      <c r="F23" s="653">
        <v>3</v>
      </c>
      <c r="G23" s="653">
        <v>0</v>
      </c>
      <c r="H23" s="666"/>
      <c r="I23" s="653"/>
      <c r="J23" s="653"/>
      <c r="K23" s="666"/>
      <c r="L23" s="653">
        <v>3</v>
      </c>
      <c r="M23" s="654">
        <v>0</v>
      </c>
    </row>
    <row r="24" spans="1:13" ht="14.4" customHeight="1" x14ac:dyDescent="0.3">
      <c r="A24" s="649" t="s">
        <v>887</v>
      </c>
      <c r="B24" s="650" t="s">
        <v>862</v>
      </c>
      <c r="C24" s="650" t="s">
        <v>928</v>
      </c>
      <c r="D24" s="650" t="s">
        <v>697</v>
      </c>
      <c r="E24" s="650" t="s">
        <v>929</v>
      </c>
      <c r="F24" s="653">
        <v>1</v>
      </c>
      <c r="G24" s="653">
        <v>0</v>
      </c>
      <c r="H24" s="666"/>
      <c r="I24" s="653"/>
      <c r="J24" s="653"/>
      <c r="K24" s="666"/>
      <c r="L24" s="653">
        <v>1</v>
      </c>
      <c r="M24" s="654">
        <v>0</v>
      </c>
    </row>
    <row r="25" spans="1:13" ht="14.4" customHeight="1" x14ac:dyDescent="0.3">
      <c r="A25" s="649" t="s">
        <v>887</v>
      </c>
      <c r="B25" s="650" t="s">
        <v>864</v>
      </c>
      <c r="C25" s="650" t="s">
        <v>999</v>
      </c>
      <c r="D25" s="650" t="s">
        <v>1000</v>
      </c>
      <c r="E25" s="650" t="s">
        <v>1001</v>
      </c>
      <c r="F25" s="653">
        <v>1</v>
      </c>
      <c r="G25" s="653">
        <v>0</v>
      </c>
      <c r="H25" s="666"/>
      <c r="I25" s="653"/>
      <c r="J25" s="653"/>
      <c r="K25" s="666"/>
      <c r="L25" s="653">
        <v>1</v>
      </c>
      <c r="M25" s="654">
        <v>0</v>
      </c>
    </row>
    <row r="26" spans="1:13" ht="14.4" customHeight="1" x14ac:dyDescent="0.3">
      <c r="A26" s="649" t="s">
        <v>887</v>
      </c>
      <c r="B26" s="650" t="s">
        <v>1354</v>
      </c>
      <c r="C26" s="650" t="s">
        <v>1007</v>
      </c>
      <c r="D26" s="650" t="s">
        <v>1008</v>
      </c>
      <c r="E26" s="650" t="s">
        <v>1009</v>
      </c>
      <c r="F26" s="653">
        <v>1</v>
      </c>
      <c r="G26" s="653">
        <v>222.25</v>
      </c>
      <c r="H26" s="666">
        <v>1</v>
      </c>
      <c r="I26" s="653"/>
      <c r="J26" s="653"/>
      <c r="K26" s="666">
        <v>0</v>
      </c>
      <c r="L26" s="653">
        <v>1</v>
      </c>
      <c r="M26" s="654">
        <v>222.25</v>
      </c>
    </row>
    <row r="27" spans="1:13" ht="14.4" customHeight="1" x14ac:dyDescent="0.3">
      <c r="A27" s="649" t="s">
        <v>887</v>
      </c>
      <c r="B27" s="650" t="s">
        <v>867</v>
      </c>
      <c r="C27" s="650" t="s">
        <v>996</v>
      </c>
      <c r="D27" s="650" t="s">
        <v>994</v>
      </c>
      <c r="E27" s="650" t="s">
        <v>997</v>
      </c>
      <c r="F27" s="653">
        <v>1</v>
      </c>
      <c r="G27" s="653">
        <v>0</v>
      </c>
      <c r="H27" s="666"/>
      <c r="I27" s="653"/>
      <c r="J27" s="653"/>
      <c r="K27" s="666"/>
      <c r="L27" s="653">
        <v>1</v>
      </c>
      <c r="M27" s="654">
        <v>0</v>
      </c>
    </row>
    <row r="28" spans="1:13" ht="14.4" customHeight="1" x14ac:dyDescent="0.3">
      <c r="A28" s="649" t="s">
        <v>887</v>
      </c>
      <c r="B28" s="650" t="s">
        <v>867</v>
      </c>
      <c r="C28" s="650" t="s">
        <v>993</v>
      </c>
      <c r="D28" s="650" t="s">
        <v>994</v>
      </c>
      <c r="E28" s="650" t="s">
        <v>995</v>
      </c>
      <c r="F28" s="653"/>
      <c r="G28" s="653"/>
      <c r="H28" s="666">
        <v>0</v>
      </c>
      <c r="I28" s="653">
        <v>2</v>
      </c>
      <c r="J28" s="653">
        <v>21.46</v>
      </c>
      <c r="K28" s="666">
        <v>1</v>
      </c>
      <c r="L28" s="653">
        <v>2</v>
      </c>
      <c r="M28" s="654">
        <v>21.46</v>
      </c>
    </row>
    <row r="29" spans="1:13" ht="14.4" customHeight="1" x14ac:dyDescent="0.3">
      <c r="A29" s="649" t="s">
        <v>887</v>
      </c>
      <c r="B29" s="650" t="s">
        <v>1355</v>
      </c>
      <c r="C29" s="650" t="s">
        <v>1011</v>
      </c>
      <c r="D29" s="650" t="s">
        <v>1012</v>
      </c>
      <c r="E29" s="650" t="s">
        <v>1013</v>
      </c>
      <c r="F29" s="653"/>
      <c r="G29" s="653"/>
      <c r="H29" s="666">
        <v>0</v>
      </c>
      <c r="I29" s="653">
        <v>1</v>
      </c>
      <c r="J29" s="653">
        <v>162.13</v>
      </c>
      <c r="K29" s="666">
        <v>1</v>
      </c>
      <c r="L29" s="653">
        <v>1</v>
      </c>
      <c r="M29" s="654">
        <v>162.13</v>
      </c>
    </row>
    <row r="30" spans="1:13" ht="14.4" customHeight="1" x14ac:dyDescent="0.3">
      <c r="A30" s="649" t="s">
        <v>887</v>
      </c>
      <c r="B30" s="650" t="s">
        <v>1355</v>
      </c>
      <c r="C30" s="650" t="s">
        <v>1014</v>
      </c>
      <c r="D30" s="650" t="s">
        <v>1012</v>
      </c>
      <c r="E30" s="650" t="s">
        <v>1015</v>
      </c>
      <c r="F30" s="653">
        <v>1</v>
      </c>
      <c r="G30" s="653">
        <v>0</v>
      </c>
      <c r="H30" s="666"/>
      <c r="I30" s="653"/>
      <c r="J30" s="653"/>
      <c r="K30" s="666"/>
      <c r="L30" s="653">
        <v>1</v>
      </c>
      <c r="M30" s="654">
        <v>0</v>
      </c>
    </row>
    <row r="31" spans="1:13" ht="14.4" customHeight="1" x14ac:dyDescent="0.3">
      <c r="A31" s="649" t="s">
        <v>888</v>
      </c>
      <c r="B31" s="650" t="s">
        <v>862</v>
      </c>
      <c r="C31" s="650" t="s">
        <v>1058</v>
      </c>
      <c r="D31" s="650" t="s">
        <v>1059</v>
      </c>
      <c r="E31" s="650" t="s">
        <v>1060</v>
      </c>
      <c r="F31" s="653">
        <v>21</v>
      </c>
      <c r="G31" s="653">
        <v>1821.96</v>
      </c>
      <c r="H31" s="666">
        <v>1</v>
      </c>
      <c r="I31" s="653"/>
      <c r="J31" s="653"/>
      <c r="K31" s="666">
        <v>0</v>
      </c>
      <c r="L31" s="653">
        <v>21</v>
      </c>
      <c r="M31" s="654">
        <v>1821.96</v>
      </c>
    </row>
    <row r="32" spans="1:13" ht="14.4" customHeight="1" x14ac:dyDescent="0.3">
      <c r="A32" s="649" t="s">
        <v>888</v>
      </c>
      <c r="B32" s="650" t="s">
        <v>862</v>
      </c>
      <c r="C32" s="650" t="s">
        <v>1063</v>
      </c>
      <c r="D32" s="650" t="s">
        <v>1064</v>
      </c>
      <c r="E32" s="650" t="s">
        <v>1065</v>
      </c>
      <c r="F32" s="653"/>
      <c r="G32" s="653"/>
      <c r="H32" s="666">
        <v>0</v>
      </c>
      <c r="I32" s="653">
        <v>4</v>
      </c>
      <c r="J32" s="653">
        <v>260.27999999999997</v>
      </c>
      <c r="K32" s="666">
        <v>1</v>
      </c>
      <c r="L32" s="653">
        <v>4</v>
      </c>
      <c r="M32" s="654">
        <v>260.27999999999997</v>
      </c>
    </row>
    <row r="33" spans="1:13" ht="14.4" customHeight="1" x14ac:dyDescent="0.3">
      <c r="A33" s="649" t="s">
        <v>888</v>
      </c>
      <c r="B33" s="650" t="s">
        <v>862</v>
      </c>
      <c r="C33" s="650" t="s">
        <v>911</v>
      </c>
      <c r="D33" s="650" t="s">
        <v>909</v>
      </c>
      <c r="E33" s="650" t="s">
        <v>910</v>
      </c>
      <c r="F33" s="653"/>
      <c r="G33" s="653"/>
      <c r="H33" s="666">
        <v>0</v>
      </c>
      <c r="I33" s="653">
        <v>22</v>
      </c>
      <c r="J33" s="653">
        <v>2386.12</v>
      </c>
      <c r="K33" s="666">
        <v>1</v>
      </c>
      <c r="L33" s="653">
        <v>22</v>
      </c>
      <c r="M33" s="654">
        <v>2386.12</v>
      </c>
    </row>
    <row r="34" spans="1:13" ht="14.4" customHeight="1" x14ac:dyDescent="0.3">
      <c r="A34" s="649" t="s">
        <v>888</v>
      </c>
      <c r="B34" s="650" t="s">
        <v>862</v>
      </c>
      <c r="C34" s="650" t="s">
        <v>914</v>
      </c>
      <c r="D34" s="650" t="s">
        <v>915</v>
      </c>
      <c r="E34" s="650" t="s">
        <v>916</v>
      </c>
      <c r="F34" s="653"/>
      <c r="G34" s="653"/>
      <c r="H34" s="666">
        <v>0</v>
      </c>
      <c r="I34" s="653">
        <v>79</v>
      </c>
      <c r="J34" s="653">
        <v>10281.850000000002</v>
      </c>
      <c r="K34" s="666">
        <v>1</v>
      </c>
      <c r="L34" s="653">
        <v>79</v>
      </c>
      <c r="M34" s="654">
        <v>10281.850000000002</v>
      </c>
    </row>
    <row r="35" spans="1:13" ht="14.4" customHeight="1" x14ac:dyDescent="0.3">
      <c r="A35" s="649" t="s">
        <v>888</v>
      </c>
      <c r="B35" s="650" t="s">
        <v>862</v>
      </c>
      <c r="C35" s="650" t="s">
        <v>1066</v>
      </c>
      <c r="D35" s="650" t="s">
        <v>552</v>
      </c>
      <c r="E35" s="650" t="s">
        <v>1067</v>
      </c>
      <c r="F35" s="653"/>
      <c r="G35" s="653"/>
      <c r="H35" s="666">
        <v>0</v>
      </c>
      <c r="I35" s="653">
        <v>4</v>
      </c>
      <c r="J35" s="653">
        <v>202.28</v>
      </c>
      <c r="K35" s="666">
        <v>1</v>
      </c>
      <c r="L35" s="653">
        <v>4</v>
      </c>
      <c r="M35" s="654">
        <v>202.28</v>
      </c>
    </row>
    <row r="36" spans="1:13" ht="14.4" customHeight="1" x14ac:dyDescent="0.3">
      <c r="A36" s="649" t="s">
        <v>888</v>
      </c>
      <c r="B36" s="650" t="s">
        <v>862</v>
      </c>
      <c r="C36" s="650" t="s">
        <v>696</v>
      </c>
      <c r="D36" s="650" t="s">
        <v>697</v>
      </c>
      <c r="E36" s="650" t="s">
        <v>863</v>
      </c>
      <c r="F36" s="653"/>
      <c r="G36" s="653"/>
      <c r="H36" s="666">
        <v>0</v>
      </c>
      <c r="I36" s="653">
        <v>85</v>
      </c>
      <c r="J36" s="653">
        <v>7374.6</v>
      </c>
      <c r="K36" s="666">
        <v>1</v>
      </c>
      <c r="L36" s="653">
        <v>85</v>
      </c>
      <c r="M36" s="654">
        <v>7374.6</v>
      </c>
    </row>
    <row r="37" spans="1:13" ht="14.4" customHeight="1" x14ac:dyDescent="0.3">
      <c r="A37" s="649" t="s">
        <v>888</v>
      </c>
      <c r="B37" s="650" t="s">
        <v>1356</v>
      </c>
      <c r="C37" s="650" t="s">
        <v>1131</v>
      </c>
      <c r="D37" s="650" t="s">
        <v>1132</v>
      </c>
      <c r="E37" s="650" t="s">
        <v>1133</v>
      </c>
      <c r="F37" s="653">
        <v>1</v>
      </c>
      <c r="G37" s="653">
        <v>0</v>
      </c>
      <c r="H37" s="666"/>
      <c r="I37" s="653"/>
      <c r="J37" s="653"/>
      <c r="K37" s="666"/>
      <c r="L37" s="653">
        <v>1</v>
      </c>
      <c r="M37" s="654">
        <v>0</v>
      </c>
    </row>
    <row r="38" spans="1:13" ht="14.4" customHeight="1" x14ac:dyDescent="0.3">
      <c r="A38" s="649" t="s">
        <v>888</v>
      </c>
      <c r="B38" s="650" t="s">
        <v>1357</v>
      </c>
      <c r="C38" s="650" t="s">
        <v>1165</v>
      </c>
      <c r="D38" s="650" t="s">
        <v>1166</v>
      </c>
      <c r="E38" s="650" t="s">
        <v>1167</v>
      </c>
      <c r="F38" s="653"/>
      <c r="G38" s="653"/>
      <c r="H38" s="666"/>
      <c r="I38" s="653">
        <v>4</v>
      </c>
      <c r="J38" s="653">
        <v>0</v>
      </c>
      <c r="K38" s="666"/>
      <c r="L38" s="653">
        <v>4</v>
      </c>
      <c r="M38" s="654">
        <v>0</v>
      </c>
    </row>
    <row r="39" spans="1:13" ht="14.4" customHeight="1" x14ac:dyDescent="0.3">
      <c r="A39" s="649" t="s">
        <v>895</v>
      </c>
      <c r="B39" s="650" t="s">
        <v>1358</v>
      </c>
      <c r="C39" s="650" t="s">
        <v>1295</v>
      </c>
      <c r="D39" s="650" t="s">
        <v>1296</v>
      </c>
      <c r="E39" s="650" t="s">
        <v>1297</v>
      </c>
      <c r="F39" s="653"/>
      <c r="G39" s="653"/>
      <c r="H39" s="666">
        <v>0</v>
      </c>
      <c r="I39" s="653">
        <v>1</v>
      </c>
      <c r="J39" s="653">
        <v>581.30999999999995</v>
      </c>
      <c r="K39" s="666">
        <v>1</v>
      </c>
      <c r="L39" s="653">
        <v>1</v>
      </c>
      <c r="M39" s="654">
        <v>581.30999999999995</v>
      </c>
    </row>
    <row r="40" spans="1:13" ht="14.4" customHeight="1" x14ac:dyDescent="0.3">
      <c r="A40" s="649" t="s">
        <v>895</v>
      </c>
      <c r="B40" s="650" t="s">
        <v>862</v>
      </c>
      <c r="C40" s="650" t="s">
        <v>1058</v>
      </c>
      <c r="D40" s="650" t="s">
        <v>1059</v>
      </c>
      <c r="E40" s="650" t="s">
        <v>1060</v>
      </c>
      <c r="F40" s="653">
        <v>4</v>
      </c>
      <c r="G40" s="653">
        <v>347.04</v>
      </c>
      <c r="H40" s="666">
        <v>1</v>
      </c>
      <c r="I40" s="653"/>
      <c r="J40" s="653"/>
      <c r="K40" s="666">
        <v>0</v>
      </c>
      <c r="L40" s="653">
        <v>4</v>
      </c>
      <c r="M40" s="654">
        <v>347.04</v>
      </c>
    </row>
    <row r="41" spans="1:13" ht="14.4" customHeight="1" x14ac:dyDescent="0.3">
      <c r="A41" s="649" t="s">
        <v>895</v>
      </c>
      <c r="B41" s="650" t="s">
        <v>862</v>
      </c>
      <c r="C41" s="650" t="s">
        <v>911</v>
      </c>
      <c r="D41" s="650" t="s">
        <v>909</v>
      </c>
      <c r="E41" s="650" t="s">
        <v>910</v>
      </c>
      <c r="F41" s="653"/>
      <c r="G41" s="653"/>
      <c r="H41" s="666">
        <v>0</v>
      </c>
      <c r="I41" s="653">
        <v>4</v>
      </c>
      <c r="J41" s="653">
        <v>433.84</v>
      </c>
      <c r="K41" s="666">
        <v>1</v>
      </c>
      <c r="L41" s="653">
        <v>4</v>
      </c>
      <c r="M41" s="654">
        <v>433.84</v>
      </c>
    </row>
    <row r="42" spans="1:13" ht="14.4" customHeight="1" x14ac:dyDescent="0.3">
      <c r="A42" s="649" t="s">
        <v>895</v>
      </c>
      <c r="B42" s="650" t="s">
        <v>862</v>
      </c>
      <c r="C42" s="650" t="s">
        <v>914</v>
      </c>
      <c r="D42" s="650" t="s">
        <v>915</v>
      </c>
      <c r="E42" s="650" t="s">
        <v>916</v>
      </c>
      <c r="F42" s="653"/>
      <c r="G42" s="653"/>
      <c r="H42" s="666">
        <v>0</v>
      </c>
      <c r="I42" s="653">
        <v>51</v>
      </c>
      <c r="J42" s="653">
        <v>6637.6500000000024</v>
      </c>
      <c r="K42" s="666">
        <v>1</v>
      </c>
      <c r="L42" s="653">
        <v>51</v>
      </c>
      <c r="M42" s="654">
        <v>6637.6500000000024</v>
      </c>
    </row>
    <row r="43" spans="1:13" ht="14.4" customHeight="1" x14ac:dyDescent="0.3">
      <c r="A43" s="649" t="s">
        <v>895</v>
      </c>
      <c r="B43" s="650" t="s">
        <v>862</v>
      </c>
      <c r="C43" s="650" t="s">
        <v>1066</v>
      </c>
      <c r="D43" s="650" t="s">
        <v>552</v>
      </c>
      <c r="E43" s="650" t="s">
        <v>1067</v>
      </c>
      <c r="F43" s="653"/>
      <c r="G43" s="653"/>
      <c r="H43" s="666">
        <v>0</v>
      </c>
      <c r="I43" s="653">
        <v>1</v>
      </c>
      <c r="J43" s="653">
        <v>50.57</v>
      </c>
      <c r="K43" s="666">
        <v>1</v>
      </c>
      <c r="L43" s="653">
        <v>1</v>
      </c>
      <c r="M43" s="654">
        <v>50.57</v>
      </c>
    </row>
    <row r="44" spans="1:13" ht="14.4" customHeight="1" x14ac:dyDescent="0.3">
      <c r="A44" s="649" t="s">
        <v>895</v>
      </c>
      <c r="B44" s="650" t="s">
        <v>862</v>
      </c>
      <c r="C44" s="650" t="s">
        <v>696</v>
      </c>
      <c r="D44" s="650" t="s">
        <v>697</v>
      </c>
      <c r="E44" s="650" t="s">
        <v>863</v>
      </c>
      <c r="F44" s="653"/>
      <c r="G44" s="653"/>
      <c r="H44" s="666">
        <v>0</v>
      </c>
      <c r="I44" s="653">
        <v>30</v>
      </c>
      <c r="J44" s="653">
        <v>2602.8000000000002</v>
      </c>
      <c r="K44" s="666">
        <v>1</v>
      </c>
      <c r="L44" s="653">
        <v>30</v>
      </c>
      <c r="M44" s="654">
        <v>2602.8000000000002</v>
      </c>
    </row>
    <row r="45" spans="1:13" ht="14.4" customHeight="1" x14ac:dyDescent="0.3">
      <c r="A45" s="649" t="s">
        <v>890</v>
      </c>
      <c r="B45" s="650" t="s">
        <v>1348</v>
      </c>
      <c r="C45" s="650" t="s">
        <v>1209</v>
      </c>
      <c r="D45" s="650" t="s">
        <v>1210</v>
      </c>
      <c r="E45" s="650" t="s">
        <v>1055</v>
      </c>
      <c r="F45" s="653">
        <v>1</v>
      </c>
      <c r="G45" s="653">
        <v>313.98</v>
      </c>
      <c r="H45" s="666">
        <v>1</v>
      </c>
      <c r="I45" s="653"/>
      <c r="J45" s="653"/>
      <c r="K45" s="666">
        <v>0</v>
      </c>
      <c r="L45" s="653">
        <v>1</v>
      </c>
      <c r="M45" s="654">
        <v>313.98</v>
      </c>
    </row>
    <row r="46" spans="1:13" ht="14.4" customHeight="1" x14ac:dyDescent="0.3">
      <c r="A46" s="649" t="s">
        <v>890</v>
      </c>
      <c r="B46" s="650" t="s">
        <v>1348</v>
      </c>
      <c r="C46" s="650" t="s">
        <v>1211</v>
      </c>
      <c r="D46" s="650" t="s">
        <v>1210</v>
      </c>
      <c r="E46" s="650" t="s">
        <v>1212</v>
      </c>
      <c r="F46" s="653">
        <v>1</v>
      </c>
      <c r="G46" s="653">
        <v>0</v>
      </c>
      <c r="H46" s="666"/>
      <c r="I46" s="653"/>
      <c r="J46" s="653"/>
      <c r="K46" s="666"/>
      <c r="L46" s="653">
        <v>1</v>
      </c>
      <c r="M46" s="654">
        <v>0</v>
      </c>
    </row>
    <row r="47" spans="1:13" ht="14.4" customHeight="1" x14ac:dyDescent="0.3">
      <c r="A47" s="649" t="s">
        <v>890</v>
      </c>
      <c r="B47" s="650" t="s">
        <v>1352</v>
      </c>
      <c r="C47" s="650" t="s">
        <v>1184</v>
      </c>
      <c r="D47" s="650" t="s">
        <v>1004</v>
      </c>
      <c r="E47" s="650" t="s">
        <v>1185</v>
      </c>
      <c r="F47" s="653"/>
      <c r="G47" s="653"/>
      <c r="H47" s="666">
        <v>0</v>
      </c>
      <c r="I47" s="653">
        <v>1</v>
      </c>
      <c r="J47" s="653">
        <v>435.3</v>
      </c>
      <c r="K47" s="666">
        <v>1</v>
      </c>
      <c r="L47" s="653">
        <v>1</v>
      </c>
      <c r="M47" s="654">
        <v>435.3</v>
      </c>
    </row>
    <row r="48" spans="1:13" ht="14.4" customHeight="1" x14ac:dyDescent="0.3">
      <c r="A48" s="649" t="s">
        <v>890</v>
      </c>
      <c r="B48" s="650" t="s">
        <v>862</v>
      </c>
      <c r="C48" s="650" t="s">
        <v>1058</v>
      </c>
      <c r="D48" s="650" t="s">
        <v>1059</v>
      </c>
      <c r="E48" s="650" t="s">
        <v>1060</v>
      </c>
      <c r="F48" s="653">
        <v>24</v>
      </c>
      <c r="G48" s="653">
        <v>2082.2400000000002</v>
      </c>
      <c r="H48" s="666">
        <v>1</v>
      </c>
      <c r="I48" s="653"/>
      <c r="J48" s="653"/>
      <c r="K48" s="666">
        <v>0</v>
      </c>
      <c r="L48" s="653">
        <v>24</v>
      </c>
      <c r="M48" s="654">
        <v>2082.2400000000002</v>
      </c>
    </row>
    <row r="49" spans="1:13" ht="14.4" customHeight="1" x14ac:dyDescent="0.3">
      <c r="A49" s="649" t="s">
        <v>890</v>
      </c>
      <c r="B49" s="650" t="s">
        <v>862</v>
      </c>
      <c r="C49" s="650" t="s">
        <v>1063</v>
      </c>
      <c r="D49" s="650" t="s">
        <v>1064</v>
      </c>
      <c r="E49" s="650" t="s">
        <v>1065</v>
      </c>
      <c r="F49" s="653"/>
      <c r="G49" s="653"/>
      <c r="H49" s="666">
        <v>0</v>
      </c>
      <c r="I49" s="653">
        <v>8</v>
      </c>
      <c r="J49" s="653">
        <v>520.55999999999995</v>
      </c>
      <c r="K49" s="666">
        <v>1</v>
      </c>
      <c r="L49" s="653">
        <v>8</v>
      </c>
      <c r="M49" s="654">
        <v>520.55999999999995</v>
      </c>
    </row>
    <row r="50" spans="1:13" ht="14.4" customHeight="1" x14ac:dyDescent="0.3">
      <c r="A50" s="649" t="s">
        <v>890</v>
      </c>
      <c r="B50" s="650" t="s">
        <v>862</v>
      </c>
      <c r="C50" s="650" t="s">
        <v>911</v>
      </c>
      <c r="D50" s="650" t="s">
        <v>909</v>
      </c>
      <c r="E50" s="650" t="s">
        <v>910</v>
      </c>
      <c r="F50" s="653"/>
      <c r="G50" s="653"/>
      <c r="H50" s="666">
        <v>0</v>
      </c>
      <c r="I50" s="653">
        <v>24</v>
      </c>
      <c r="J50" s="653">
        <v>2603.04</v>
      </c>
      <c r="K50" s="666">
        <v>1</v>
      </c>
      <c r="L50" s="653">
        <v>24</v>
      </c>
      <c r="M50" s="654">
        <v>2603.04</v>
      </c>
    </row>
    <row r="51" spans="1:13" ht="14.4" customHeight="1" x14ac:dyDescent="0.3">
      <c r="A51" s="649" t="s">
        <v>890</v>
      </c>
      <c r="B51" s="650" t="s">
        <v>862</v>
      </c>
      <c r="C51" s="650" t="s">
        <v>914</v>
      </c>
      <c r="D51" s="650" t="s">
        <v>915</v>
      </c>
      <c r="E51" s="650" t="s">
        <v>916</v>
      </c>
      <c r="F51" s="653"/>
      <c r="G51" s="653"/>
      <c r="H51" s="666">
        <v>0</v>
      </c>
      <c r="I51" s="653">
        <v>145</v>
      </c>
      <c r="J51" s="653">
        <v>18871.75</v>
      </c>
      <c r="K51" s="666">
        <v>1</v>
      </c>
      <c r="L51" s="653">
        <v>145</v>
      </c>
      <c r="M51" s="654">
        <v>18871.75</v>
      </c>
    </row>
    <row r="52" spans="1:13" ht="14.4" customHeight="1" x14ac:dyDescent="0.3">
      <c r="A52" s="649" t="s">
        <v>890</v>
      </c>
      <c r="B52" s="650" t="s">
        <v>862</v>
      </c>
      <c r="C52" s="650" t="s">
        <v>1066</v>
      </c>
      <c r="D52" s="650" t="s">
        <v>552</v>
      </c>
      <c r="E52" s="650" t="s">
        <v>1067</v>
      </c>
      <c r="F52" s="653"/>
      <c r="G52" s="653"/>
      <c r="H52" s="666">
        <v>0</v>
      </c>
      <c r="I52" s="653">
        <v>7</v>
      </c>
      <c r="J52" s="653">
        <v>353.99</v>
      </c>
      <c r="K52" s="666">
        <v>1</v>
      </c>
      <c r="L52" s="653">
        <v>7</v>
      </c>
      <c r="M52" s="654">
        <v>353.99</v>
      </c>
    </row>
    <row r="53" spans="1:13" ht="14.4" customHeight="1" x14ac:dyDescent="0.3">
      <c r="A53" s="649" t="s">
        <v>890</v>
      </c>
      <c r="B53" s="650" t="s">
        <v>862</v>
      </c>
      <c r="C53" s="650" t="s">
        <v>696</v>
      </c>
      <c r="D53" s="650" t="s">
        <v>697</v>
      </c>
      <c r="E53" s="650" t="s">
        <v>863</v>
      </c>
      <c r="F53" s="653"/>
      <c r="G53" s="653"/>
      <c r="H53" s="666">
        <v>0</v>
      </c>
      <c r="I53" s="653">
        <v>130</v>
      </c>
      <c r="J53" s="653">
        <v>11278.800000000003</v>
      </c>
      <c r="K53" s="666">
        <v>1</v>
      </c>
      <c r="L53" s="653">
        <v>130</v>
      </c>
      <c r="M53" s="654">
        <v>11278.800000000003</v>
      </c>
    </row>
    <row r="54" spans="1:13" ht="14.4" customHeight="1" x14ac:dyDescent="0.3">
      <c r="A54" s="649" t="s">
        <v>890</v>
      </c>
      <c r="B54" s="650" t="s">
        <v>1354</v>
      </c>
      <c r="C54" s="650" t="s">
        <v>1186</v>
      </c>
      <c r="D54" s="650" t="s">
        <v>1187</v>
      </c>
      <c r="E54" s="650" t="s">
        <v>1188</v>
      </c>
      <c r="F54" s="653"/>
      <c r="G54" s="653"/>
      <c r="H54" s="666">
        <v>0</v>
      </c>
      <c r="I54" s="653">
        <v>1</v>
      </c>
      <c r="J54" s="653">
        <v>125.14</v>
      </c>
      <c r="K54" s="666">
        <v>1</v>
      </c>
      <c r="L54" s="653">
        <v>1</v>
      </c>
      <c r="M54" s="654">
        <v>125.14</v>
      </c>
    </row>
    <row r="55" spans="1:13" ht="14.4" customHeight="1" x14ac:dyDescent="0.3">
      <c r="A55" s="649" t="s">
        <v>890</v>
      </c>
      <c r="B55" s="650" t="s">
        <v>1359</v>
      </c>
      <c r="C55" s="650" t="s">
        <v>966</v>
      </c>
      <c r="D55" s="650" t="s">
        <v>967</v>
      </c>
      <c r="E55" s="650" t="s">
        <v>968</v>
      </c>
      <c r="F55" s="653">
        <v>1</v>
      </c>
      <c r="G55" s="653">
        <v>201.75</v>
      </c>
      <c r="H55" s="666">
        <v>1</v>
      </c>
      <c r="I55" s="653"/>
      <c r="J55" s="653"/>
      <c r="K55" s="666">
        <v>0</v>
      </c>
      <c r="L55" s="653">
        <v>1</v>
      </c>
      <c r="M55" s="654">
        <v>201.75</v>
      </c>
    </row>
    <row r="56" spans="1:13" ht="14.4" customHeight="1" x14ac:dyDescent="0.3">
      <c r="A56" s="649" t="s">
        <v>890</v>
      </c>
      <c r="B56" s="650" t="s">
        <v>1360</v>
      </c>
      <c r="C56" s="650" t="s">
        <v>1190</v>
      </c>
      <c r="D56" s="650" t="s">
        <v>1191</v>
      </c>
      <c r="E56" s="650" t="s">
        <v>1192</v>
      </c>
      <c r="F56" s="653"/>
      <c r="G56" s="653"/>
      <c r="H56" s="666">
        <v>0</v>
      </c>
      <c r="I56" s="653">
        <v>1</v>
      </c>
      <c r="J56" s="653">
        <v>356.47</v>
      </c>
      <c r="K56" s="666">
        <v>1</v>
      </c>
      <c r="L56" s="653">
        <v>1</v>
      </c>
      <c r="M56" s="654">
        <v>356.47</v>
      </c>
    </row>
    <row r="57" spans="1:13" ht="14.4" customHeight="1" x14ac:dyDescent="0.3">
      <c r="A57" s="649" t="s">
        <v>890</v>
      </c>
      <c r="B57" s="650" t="s">
        <v>1361</v>
      </c>
      <c r="C57" s="650" t="s">
        <v>1214</v>
      </c>
      <c r="D57" s="650" t="s">
        <v>1215</v>
      </c>
      <c r="E57" s="650" t="s">
        <v>1019</v>
      </c>
      <c r="F57" s="653">
        <v>1</v>
      </c>
      <c r="G57" s="653">
        <v>198.04</v>
      </c>
      <c r="H57" s="666">
        <v>1</v>
      </c>
      <c r="I57" s="653"/>
      <c r="J57" s="653"/>
      <c r="K57" s="666">
        <v>0</v>
      </c>
      <c r="L57" s="653">
        <v>1</v>
      </c>
      <c r="M57" s="654">
        <v>198.04</v>
      </c>
    </row>
    <row r="58" spans="1:13" ht="14.4" customHeight="1" x14ac:dyDescent="0.3">
      <c r="A58" s="649" t="s">
        <v>891</v>
      </c>
      <c r="B58" s="650" t="s">
        <v>864</v>
      </c>
      <c r="C58" s="650" t="s">
        <v>715</v>
      </c>
      <c r="D58" s="650" t="s">
        <v>865</v>
      </c>
      <c r="E58" s="650" t="s">
        <v>866</v>
      </c>
      <c r="F58" s="653"/>
      <c r="G58" s="653"/>
      <c r="H58" s="666">
        <v>0</v>
      </c>
      <c r="I58" s="653">
        <v>2</v>
      </c>
      <c r="J58" s="653">
        <v>666.62</v>
      </c>
      <c r="K58" s="666">
        <v>1</v>
      </c>
      <c r="L58" s="653">
        <v>2</v>
      </c>
      <c r="M58" s="654">
        <v>666.62</v>
      </c>
    </row>
    <row r="59" spans="1:13" ht="14.4" customHeight="1" x14ac:dyDescent="0.3">
      <c r="A59" s="649" t="s">
        <v>892</v>
      </c>
      <c r="B59" s="650" t="s">
        <v>1362</v>
      </c>
      <c r="C59" s="650" t="s">
        <v>1232</v>
      </c>
      <c r="D59" s="650" t="s">
        <v>1233</v>
      </c>
      <c r="E59" s="650" t="s">
        <v>1234</v>
      </c>
      <c r="F59" s="653"/>
      <c r="G59" s="653"/>
      <c r="H59" s="666">
        <v>0</v>
      </c>
      <c r="I59" s="653">
        <v>1</v>
      </c>
      <c r="J59" s="653">
        <v>97.97</v>
      </c>
      <c r="K59" s="666">
        <v>1</v>
      </c>
      <c r="L59" s="653">
        <v>1</v>
      </c>
      <c r="M59" s="654">
        <v>97.97</v>
      </c>
    </row>
    <row r="60" spans="1:13" ht="14.4" customHeight="1" x14ac:dyDescent="0.3">
      <c r="A60" s="649" t="s">
        <v>892</v>
      </c>
      <c r="B60" s="650" t="s">
        <v>862</v>
      </c>
      <c r="C60" s="650" t="s">
        <v>1058</v>
      </c>
      <c r="D60" s="650" t="s">
        <v>1059</v>
      </c>
      <c r="E60" s="650" t="s">
        <v>1060</v>
      </c>
      <c r="F60" s="653">
        <v>1</v>
      </c>
      <c r="G60" s="653">
        <v>86.76</v>
      </c>
      <c r="H60" s="666">
        <v>1</v>
      </c>
      <c r="I60" s="653"/>
      <c r="J60" s="653"/>
      <c r="K60" s="666">
        <v>0</v>
      </c>
      <c r="L60" s="653">
        <v>1</v>
      </c>
      <c r="M60" s="654">
        <v>86.76</v>
      </c>
    </row>
    <row r="61" spans="1:13" ht="14.4" customHeight="1" x14ac:dyDescent="0.3">
      <c r="A61" s="649" t="s">
        <v>892</v>
      </c>
      <c r="B61" s="650" t="s">
        <v>862</v>
      </c>
      <c r="C61" s="650" t="s">
        <v>1063</v>
      </c>
      <c r="D61" s="650" t="s">
        <v>1064</v>
      </c>
      <c r="E61" s="650" t="s">
        <v>1065</v>
      </c>
      <c r="F61" s="653"/>
      <c r="G61" s="653"/>
      <c r="H61" s="666">
        <v>0</v>
      </c>
      <c r="I61" s="653">
        <v>3</v>
      </c>
      <c r="J61" s="653">
        <v>195.20999999999998</v>
      </c>
      <c r="K61" s="666">
        <v>1</v>
      </c>
      <c r="L61" s="653">
        <v>3</v>
      </c>
      <c r="M61" s="654">
        <v>195.20999999999998</v>
      </c>
    </row>
    <row r="62" spans="1:13" ht="14.4" customHeight="1" x14ac:dyDescent="0.3">
      <c r="A62" s="649" t="s">
        <v>892</v>
      </c>
      <c r="B62" s="650" t="s">
        <v>862</v>
      </c>
      <c r="C62" s="650" t="s">
        <v>911</v>
      </c>
      <c r="D62" s="650" t="s">
        <v>909</v>
      </c>
      <c r="E62" s="650" t="s">
        <v>910</v>
      </c>
      <c r="F62" s="653"/>
      <c r="G62" s="653"/>
      <c r="H62" s="666">
        <v>0</v>
      </c>
      <c r="I62" s="653">
        <v>1</v>
      </c>
      <c r="J62" s="653">
        <v>108.46</v>
      </c>
      <c r="K62" s="666">
        <v>1</v>
      </c>
      <c r="L62" s="653">
        <v>1</v>
      </c>
      <c r="M62" s="654">
        <v>108.46</v>
      </c>
    </row>
    <row r="63" spans="1:13" ht="14.4" customHeight="1" x14ac:dyDescent="0.3">
      <c r="A63" s="649" t="s">
        <v>892</v>
      </c>
      <c r="B63" s="650" t="s">
        <v>862</v>
      </c>
      <c r="C63" s="650" t="s">
        <v>914</v>
      </c>
      <c r="D63" s="650" t="s">
        <v>915</v>
      </c>
      <c r="E63" s="650" t="s">
        <v>916</v>
      </c>
      <c r="F63" s="653"/>
      <c r="G63" s="653"/>
      <c r="H63" s="666">
        <v>0</v>
      </c>
      <c r="I63" s="653">
        <v>1</v>
      </c>
      <c r="J63" s="653">
        <v>130.15</v>
      </c>
      <c r="K63" s="666">
        <v>1</v>
      </c>
      <c r="L63" s="653">
        <v>1</v>
      </c>
      <c r="M63" s="654">
        <v>130.15</v>
      </c>
    </row>
    <row r="64" spans="1:13" ht="14.4" customHeight="1" x14ac:dyDescent="0.3">
      <c r="A64" s="649" t="s">
        <v>892</v>
      </c>
      <c r="B64" s="650" t="s">
        <v>862</v>
      </c>
      <c r="C64" s="650" t="s">
        <v>1066</v>
      </c>
      <c r="D64" s="650" t="s">
        <v>552</v>
      </c>
      <c r="E64" s="650" t="s">
        <v>1067</v>
      </c>
      <c r="F64" s="653"/>
      <c r="G64" s="653"/>
      <c r="H64" s="666">
        <v>0</v>
      </c>
      <c r="I64" s="653">
        <v>1</v>
      </c>
      <c r="J64" s="653">
        <v>50.57</v>
      </c>
      <c r="K64" s="666">
        <v>1</v>
      </c>
      <c r="L64" s="653">
        <v>1</v>
      </c>
      <c r="M64" s="654">
        <v>50.57</v>
      </c>
    </row>
    <row r="65" spans="1:13" ht="14.4" customHeight="1" x14ac:dyDescent="0.3">
      <c r="A65" s="649" t="s">
        <v>892</v>
      </c>
      <c r="B65" s="650" t="s">
        <v>862</v>
      </c>
      <c r="C65" s="650" t="s">
        <v>696</v>
      </c>
      <c r="D65" s="650" t="s">
        <v>697</v>
      </c>
      <c r="E65" s="650" t="s">
        <v>863</v>
      </c>
      <c r="F65" s="653"/>
      <c r="G65" s="653"/>
      <c r="H65" s="666">
        <v>0</v>
      </c>
      <c r="I65" s="653">
        <v>3</v>
      </c>
      <c r="J65" s="653">
        <v>260.28000000000003</v>
      </c>
      <c r="K65" s="666">
        <v>1</v>
      </c>
      <c r="L65" s="653">
        <v>3</v>
      </c>
      <c r="M65" s="654">
        <v>260.28000000000003</v>
      </c>
    </row>
    <row r="66" spans="1:13" ht="14.4" customHeight="1" x14ac:dyDescent="0.3">
      <c r="A66" s="649" t="s">
        <v>893</v>
      </c>
      <c r="B66" s="650" t="s">
        <v>1363</v>
      </c>
      <c r="C66" s="650" t="s">
        <v>1243</v>
      </c>
      <c r="D66" s="650" t="s">
        <v>1244</v>
      </c>
      <c r="E66" s="650" t="s">
        <v>1245</v>
      </c>
      <c r="F66" s="653"/>
      <c r="G66" s="653"/>
      <c r="H66" s="666">
        <v>0</v>
      </c>
      <c r="I66" s="653">
        <v>1</v>
      </c>
      <c r="J66" s="653">
        <v>41.89</v>
      </c>
      <c r="K66" s="666">
        <v>1</v>
      </c>
      <c r="L66" s="653">
        <v>1</v>
      </c>
      <c r="M66" s="654">
        <v>41.89</v>
      </c>
    </row>
    <row r="67" spans="1:13" ht="14.4" customHeight="1" x14ac:dyDescent="0.3">
      <c r="A67" s="649" t="s">
        <v>893</v>
      </c>
      <c r="B67" s="650" t="s">
        <v>1364</v>
      </c>
      <c r="C67" s="650" t="s">
        <v>1247</v>
      </c>
      <c r="D67" s="650" t="s">
        <v>1248</v>
      </c>
      <c r="E67" s="650" t="s">
        <v>1249</v>
      </c>
      <c r="F67" s="653">
        <v>6</v>
      </c>
      <c r="G67" s="653">
        <v>188.57999999999998</v>
      </c>
      <c r="H67" s="666">
        <v>1</v>
      </c>
      <c r="I67" s="653"/>
      <c r="J67" s="653"/>
      <c r="K67" s="666">
        <v>0</v>
      </c>
      <c r="L67" s="653">
        <v>6</v>
      </c>
      <c r="M67" s="654">
        <v>188.57999999999998</v>
      </c>
    </row>
    <row r="68" spans="1:13" ht="14.4" customHeight="1" x14ac:dyDescent="0.3">
      <c r="A68" s="649" t="s">
        <v>893</v>
      </c>
      <c r="B68" s="650" t="s">
        <v>862</v>
      </c>
      <c r="C68" s="650" t="s">
        <v>1058</v>
      </c>
      <c r="D68" s="650" t="s">
        <v>1059</v>
      </c>
      <c r="E68" s="650" t="s">
        <v>1060</v>
      </c>
      <c r="F68" s="653">
        <v>3</v>
      </c>
      <c r="G68" s="653">
        <v>260.28000000000003</v>
      </c>
      <c r="H68" s="666">
        <v>1</v>
      </c>
      <c r="I68" s="653"/>
      <c r="J68" s="653"/>
      <c r="K68" s="666">
        <v>0</v>
      </c>
      <c r="L68" s="653">
        <v>3</v>
      </c>
      <c r="M68" s="654">
        <v>260.28000000000003</v>
      </c>
    </row>
    <row r="69" spans="1:13" ht="14.4" customHeight="1" x14ac:dyDescent="0.3">
      <c r="A69" s="649" t="s">
        <v>893</v>
      </c>
      <c r="B69" s="650" t="s">
        <v>862</v>
      </c>
      <c r="C69" s="650" t="s">
        <v>908</v>
      </c>
      <c r="D69" s="650" t="s">
        <v>909</v>
      </c>
      <c r="E69" s="650" t="s">
        <v>910</v>
      </c>
      <c r="F69" s="653">
        <v>1</v>
      </c>
      <c r="G69" s="653">
        <v>108.46</v>
      </c>
      <c r="H69" s="666">
        <v>1</v>
      </c>
      <c r="I69" s="653"/>
      <c r="J69" s="653"/>
      <c r="K69" s="666">
        <v>0</v>
      </c>
      <c r="L69" s="653">
        <v>1</v>
      </c>
      <c r="M69" s="654">
        <v>108.46</v>
      </c>
    </row>
    <row r="70" spans="1:13" ht="14.4" customHeight="1" x14ac:dyDescent="0.3">
      <c r="A70" s="649" t="s">
        <v>893</v>
      </c>
      <c r="B70" s="650" t="s">
        <v>862</v>
      </c>
      <c r="C70" s="650" t="s">
        <v>1063</v>
      </c>
      <c r="D70" s="650" t="s">
        <v>1064</v>
      </c>
      <c r="E70" s="650" t="s">
        <v>1065</v>
      </c>
      <c r="F70" s="653"/>
      <c r="G70" s="653"/>
      <c r="H70" s="666">
        <v>0</v>
      </c>
      <c r="I70" s="653">
        <v>7</v>
      </c>
      <c r="J70" s="653">
        <v>455.48999999999995</v>
      </c>
      <c r="K70" s="666">
        <v>1</v>
      </c>
      <c r="L70" s="653">
        <v>7</v>
      </c>
      <c r="M70" s="654">
        <v>455.48999999999995</v>
      </c>
    </row>
    <row r="71" spans="1:13" ht="14.4" customHeight="1" x14ac:dyDescent="0.3">
      <c r="A71" s="649" t="s">
        <v>893</v>
      </c>
      <c r="B71" s="650" t="s">
        <v>862</v>
      </c>
      <c r="C71" s="650" t="s">
        <v>911</v>
      </c>
      <c r="D71" s="650" t="s">
        <v>909</v>
      </c>
      <c r="E71" s="650" t="s">
        <v>910</v>
      </c>
      <c r="F71" s="653"/>
      <c r="G71" s="653"/>
      <c r="H71" s="666">
        <v>0</v>
      </c>
      <c r="I71" s="653">
        <v>21</v>
      </c>
      <c r="J71" s="653">
        <v>2277.6600000000003</v>
      </c>
      <c r="K71" s="666">
        <v>1</v>
      </c>
      <c r="L71" s="653">
        <v>21</v>
      </c>
      <c r="M71" s="654">
        <v>2277.6600000000003</v>
      </c>
    </row>
    <row r="72" spans="1:13" ht="14.4" customHeight="1" x14ac:dyDescent="0.3">
      <c r="A72" s="649" t="s">
        <v>893</v>
      </c>
      <c r="B72" s="650" t="s">
        <v>862</v>
      </c>
      <c r="C72" s="650" t="s">
        <v>914</v>
      </c>
      <c r="D72" s="650" t="s">
        <v>915</v>
      </c>
      <c r="E72" s="650" t="s">
        <v>916</v>
      </c>
      <c r="F72" s="653"/>
      <c r="G72" s="653"/>
      <c r="H72" s="666">
        <v>0</v>
      </c>
      <c r="I72" s="653">
        <v>51</v>
      </c>
      <c r="J72" s="653">
        <v>6637.65</v>
      </c>
      <c r="K72" s="666">
        <v>1</v>
      </c>
      <c r="L72" s="653">
        <v>51</v>
      </c>
      <c r="M72" s="654">
        <v>6637.65</v>
      </c>
    </row>
    <row r="73" spans="1:13" ht="14.4" customHeight="1" x14ac:dyDescent="0.3">
      <c r="A73" s="649" t="s">
        <v>893</v>
      </c>
      <c r="B73" s="650" t="s">
        <v>862</v>
      </c>
      <c r="C73" s="650" t="s">
        <v>1066</v>
      </c>
      <c r="D73" s="650" t="s">
        <v>552</v>
      </c>
      <c r="E73" s="650" t="s">
        <v>1067</v>
      </c>
      <c r="F73" s="653"/>
      <c r="G73" s="653"/>
      <c r="H73" s="666">
        <v>0</v>
      </c>
      <c r="I73" s="653">
        <v>5</v>
      </c>
      <c r="J73" s="653">
        <v>252.85</v>
      </c>
      <c r="K73" s="666">
        <v>1</v>
      </c>
      <c r="L73" s="653">
        <v>5</v>
      </c>
      <c r="M73" s="654">
        <v>252.85</v>
      </c>
    </row>
    <row r="74" spans="1:13" ht="14.4" customHeight="1" x14ac:dyDescent="0.3">
      <c r="A74" s="649" t="s">
        <v>893</v>
      </c>
      <c r="B74" s="650" t="s">
        <v>862</v>
      </c>
      <c r="C74" s="650" t="s">
        <v>917</v>
      </c>
      <c r="D74" s="650" t="s">
        <v>697</v>
      </c>
      <c r="E74" s="650" t="s">
        <v>918</v>
      </c>
      <c r="F74" s="653">
        <v>1</v>
      </c>
      <c r="G74" s="653">
        <v>0</v>
      </c>
      <c r="H74" s="666"/>
      <c r="I74" s="653"/>
      <c r="J74" s="653"/>
      <c r="K74" s="666"/>
      <c r="L74" s="653">
        <v>1</v>
      </c>
      <c r="M74" s="654">
        <v>0</v>
      </c>
    </row>
    <row r="75" spans="1:13" ht="14.4" customHeight="1" x14ac:dyDescent="0.3">
      <c r="A75" s="649" t="s">
        <v>893</v>
      </c>
      <c r="B75" s="650" t="s">
        <v>862</v>
      </c>
      <c r="C75" s="650" t="s">
        <v>696</v>
      </c>
      <c r="D75" s="650" t="s">
        <v>697</v>
      </c>
      <c r="E75" s="650" t="s">
        <v>863</v>
      </c>
      <c r="F75" s="653"/>
      <c r="G75" s="653"/>
      <c r="H75" s="666">
        <v>0</v>
      </c>
      <c r="I75" s="653">
        <v>56</v>
      </c>
      <c r="J75" s="653">
        <v>4858.5600000000013</v>
      </c>
      <c r="K75" s="666">
        <v>1</v>
      </c>
      <c r="L75" s="653">
        <v>56</v>
      </c>
      <c r="M75" s="654">
        <v>4858.5600000000013</v>
      </c>
    </row>
    <row r="76" spans="1:13" ht="14.4" customHeight="1" x14ac:dyDescent="0.3">
      <c r="A76" s="649" t="s">
        <v>893</v>
      </c>
      <c r="B76" s="650" t="s">
        <v>862</v>
      </c>
      <c r="C76" s="650" t="s">
        <v>1262</v>
      </c>
      <c r="D76" s="650" t="s">
        <v>1059</v>
      </c>
      <c r="E76" s="650" t="s">
        <v>1060</v>
      </c>
      <c r="F76" s="653">
        <v>2</v>
      </c>
      <c r="G76" s="653">
        <v>173.52</v>
      </c>
      <c r="H76" s="666">
        <v>1</v>
      </c>
      <c r="I76" s="653"/>
      <c r="J76" s="653"/>
      <c r="K76" s="666">
        <v>0</v>
      </c>
      <c r="L76" s="653">
        <v>2</v>
      </c>
      <c r="M76" s="654">
        <v>173.52</v>
      </c>
    </row>
    <row r="77" spans="1:13" ht="14.4" customHeight="1" x14ac:dyDescent="0.3">
      <c r="A77" s="649" t="s">
        <v>893</v>
      </c>
      <c r="B77" s="650" t="s">
        <v>1365</v>
      </c>
      <c r="C77" s="650" t="s">
        <v>1235</v>
      </c>
      <c r="D77" s="650" t="s">
        <v>1236</v>
      </c>
      <c r="E77" s="650" t="s">
        <v>1237</v>
      </c>
      <c r="F77" s="653">
        <v>1</v>
      </c>
      <c r="G77" s="653">
        <v>47.63</v>
      </c>
      <c r="H77" s="666">
        <v>1</v>
      </c>
      <c r="I77" s="653"/>
      <c r="J77" s="653"/>
      <c r="K77" s="666">
        <v>0</v>
      </c>
      <c r="L77" s="653">
        <v>1</v>
      </c>
      <c r="M77" s="654">
        <v>47.63</v>
      </c>
    </row>
    <row r="78" spans="1:13" ht="14.4" customHeight="1" x14ac:dyDescent="0.3">
      <c r="A78" s="649" t="s">
        <v>893</v>
      </c>
      <c r="B78" s="650" t="s">
        <v>1360</v>
      </c>
      <c r="C78" s="650" t="s">
        <v>1190</v>
      </c>
      <c r="D78" s="650" t="s">
        <v>1191</v>
      </c>
      <c r="E78" s="650" t="s">
        <v>1192</v>
      </c>
      <c r="F78" s="653"/>
      <c r="G78" s="653"/>
      <c r="H78" s="666">
        <v>0</v>
      </c>
      <c r="I78" s="653">
        <v>1</v>
      </c>
      <c r="J78" s="653">
        <v>356.47</v>
      </c>
      <c r="K78" s="666">
        <v>1</v>
      </c>
      <c r="L78" s="653">
        <v>1</v>
      </c>
      <c r="M78" s="654">
        <v>356.47</v>
      </c>
    </row>
    <row r="79" spans="1:13" ht="14.4" customHeight="1" x14ac:dyDescent="0.3">
      <c r="A79" s="649" t="s">
        <v>893</v>
      </c>
      <c r="B79" s="650" t="s">
        <v>1361</v>
      </c>
      <c r="C79" s="650" t="s">
        <v>1257</v>
      </c>
      <c r="D79" s="650" t="s">
        <v>1215</v>
      </c>
      <c r="E79" s="650" t="s">
        <v>1021</v>
      </c>
      <c r="F79" s="653">
        <v>1</v>
      </c>
      <c r="G79" s="653">
        <v>356.47</v>
      </c>
      <c r="H79" s="666">
        <v>1</v>
      </c>
      <c r="I79" s="653"/>
      <c r="J79" s="653"/>
      <c r="K79" s="666">
        <v>0</v>
      </c>
      <c r="L79" s="653">
        <v>1</v>
      </c>
      <c r="M79" s="654">
        <v>356.47</v>
      </c>
    </row>
    <row r="80" spans="1:13" ht="14.4" customHeight="1" x14ac:dyDescent="0.3">
      <c r="A80" s="649" t="s">
        <v>894</v>
      </c>
      <c r="B80" s="650" t="s">
        <v>1352</v>
      </c>
      <c r="C80" s="650" t="s">
        <v>1279</v>
      </c>
      <c r="D80" s="650" t="s">
        <v>1280</v>
      </c>
      <c r="E80" s="650" t="s">
        <v>1217</v>
      </c>
      <c r="F80" s="653"/>
      <c r="G80" s="653"/>
      <c r="H80" s="666">
        <v>0</v>
      </c>
      <c r="I80" s="653">
        <v>2</v>
      </c>
      <c r="J80" s="653">
        <v>435.3</v>
      </c>
      <c r="K80" s="666">
        <v>1</v>
      </c>
      <c r="L80" s="653">
        <v>2</v>
      </c>
      <c r="M80" s="654">
        <v>435.3</v>
      </c>
    </row>
    <row r="81" spans="1:13" ht="14.4" customHeight="1" x14ac:dyDescent="0.3">
      <c r="A81" s="649" t="s">
        <v>894</v>
      </c>
      <c r="B81" s="650" t="s">
        <v>1352</v>
      </c>
      <c r="C81" s="650" t="s">
        <v>1281</v>
      </c>
      <c r="D81" s="650" t="s">
        <v>1282</v>
      </c>
      <c r="E81" s="650" t="s">
        <v>1283</v>
      </c>
      <c r="F81" s="653"/>
      <c r="G81" s="653"/>
      <c r="H81" s="666">
        <v>0</v>
      </c>
      <c r="I81" s="653">
        <v>2</v>
      </c>
      <c r="J81" s="653">
        <v>1345.88</v>
      </c>
      <c r="K81" s="666">
        <v>1</v>
      </c>
      <c r="L81" s="653">
        <v>2</v>
      </c>
      <c r="M81" s="654">
        <v>1345.88</v>
      </c>
    </row>
    <row r="82" spans="1:13" ht="14.4" customHeight="1" x14ac:dyDescent="0.3">
      <c r="A82" s="649" t="s">
        <v>894</v>
      </c>
      <c r="B82" s="650" t="s">
        <v>862</v>
      </c>
      <c r="C82" s="650" t="s">
        <v>914</v>
      </c>
      <c r="D82" s="650" t="s">
        <v>915</v>
      </c>
      <c r="E82" s="650" t="s">
        <v>916</v>
      </c>
      <c r="F82" s="653"/>
      <c r="G82" s="653"/>
      <c r="H82" s="666">
        <v>0</v>
      </c>
      <c r="I82" s="653">
        <v>2</v>
      </c>
      <c r="J82" s="653">
        <v>260.3</v>
      </c>
      <c r="K82" s="666">
        <v>1</v>
      </c>
      <c r="L82" s="653">
        <v>2</v>
      </c>
      <c r="M82" s="654">
        <v>260.3</v>
      </c>
    </row>
    <row r="83" spans="1:13" ht="14.4" customHeight="1" x14ac:dyDescent="0.3">
      <c r="A83" s="649" t="s">
        <v>894</v>
      </c>
      <c r="B83" s="650" t="s">
        <v>1365</v>
      </c>
      <c r="C83" s="650" t="s">
        <v>1181</v>
      </c>
      <c r="D83" s="650" t="s">
        <v>1182</v>
      </c>
      <c r="E83" s="650" t="s">
        <v>1183</v>
      </c>
      <c r="F83" s="653"/>
      <c r="G83" s="653"/>
      <c r="H83" s="666">
        <v>0</v>
      </c>
      <c r="I83" s="653">
        <v>1</v>
      </c>
      <c r="J83" s="653">
        <v>95.25</v>
      </c>
      <c r="K83" s="666">
        <v>1</v>
      </c>
      <c r="L83" s="653">
        <v>1</v>
      </c>
      <c r="M83" s="654">
        <v>95.25</v>
      </c>
    </row>
    <row r="84" spans="1:13" ht="14.4" customHeight="1" x14ac:dyDescent="0.3">
      <c r="A84" s="649" t="s">
        <v>894</v>
      </c>
      <c r="B84" s="650" t="s">
        <v>867</v>
      </c>
      <c r="C84" s="650" t="s">
        <v>1277</v>
      </c>
      <c r="D84" s="650" t="s">
        <v>1278</v>
      </c>
      <c r="E84" s="650" t="s">
        <v>1099</v>
      </c>
      <c r="F84" s="653">
        <v>6</v>
      </c>
      <c r="G84" s="653">
        <v>106.14000000000001</v>
      </c>
      <c r="H84" s="666">
        <v>1</v>
      </c>
      <c r="I84" s="653"/>
      <c r="J84" s="653"/>
      <c r="K84" s="666">
        <v>0</v>
      </c>
      <c r="L84" s="653">
        <v>6</v>
      </c>
      <c r="M84" s="654">
        <v>106.14000000000001</v>
      </c>
    </row>
    <row r="85" spans="1:13" ht="14.4" customHeight="1" x14ac:dyDescent="0.3">
      <c r="A85" s="649" t="s">
        <v>896</v>
      </c>
      <c r="B85" s="650" t="s">
        <v>862</v>
      </c>
      <c r="C85" s="650" t="s">
        <v>908</v>
      </c>
      <c r="D85" s="650" t="s">
        <v>909</v>
      </c>
      <c r="E85" s="650" t="s">
        <v>910</v>
      </c>
      <c r="F85" s="653">
        <v>1</v>
      </c>
      <c r="G85" s="653">
        <v>108.46</v>
      </c>
      <c r="H85" s="666">
        <v>1</v>
      </c>
      <c r="I85" s="653"/>
      <c r="J85" s="653"/>
      <c r="K85" s="666">
        <v>0</v>
      </c>
      <c r="L85" s="653">
        <v>1</v>
      </c>
      <c r="M85" s="654">
        <v>108.46</v>
      </c>
    </row>
    <row r="86" spans="1:13" ht="14.4" customHeight="1" x14ac:dyDescent="0.3">
      <c r="A86" s="649" t="s">
        <v>896</v>
      </c>
      <c r="B86" s="650" t="s">
        <v>862</v>
      </c>
      <c r="C86" s="650" t="s">
        <v>1063</v>
      </c>
      <c r="D86" s="650" t="s">
        <v>1064</v>
      </c>
      <c r="E86" s="650" t="s">
        <v>1065</v>
      </c>
      <c r="F86" s="653"/>
      <c r="G86" s="653"/>
      <c r="H86" s="666">
        <v>0</v>
      </c>
      <c r="I86" s="653">
        <v>2</v>
      </c>
      <c r="J86" s="653">
        <v>130.13999999999999</v>
      </c>
      <c r="K86" s="666">
        <v>1</v>
      </c>
      <c r="L86" s="653">
        <v>2</v>
      </c>
      <c r="M86" s="654">
        <v>130.13999999999999</v>
      </c>
    </row>
    <row r="87" spans="1:13" ht="14.4" customHeight="1" x14ac:dyDescent="0.3">
      <c r="A87" s="649" t="s">
        <v>896</v>
      </c>
      <c r="B87" s="650" t="s">
        <v>862</v>
      </c>
      <c r="C87" s="650" t="s">
        <v>911</v>
      </c>
      <c r="D87" s="650" t="s">
        <v>909</v>
      </c>
      <c r="E87" s="650" t="s">
        <v>910</v>
      </c>
      <c r="F87" s="653"/>
      <c r="G87" s="653"/>
      <c r="H87" s="666">
        <v>0</v>
      </c>
      <c r="I87" s="653">
        <v>11</v>
      </c>
      <c r="J87" s="653">
        <v>1193.06</v>
      </c>
      <c r="K87" s="666">
        <v>1</v>
      </c>
      <c r="L87" s="653">
        <v>11</v>
      </c>
      <c r="M87" s="654">
        <v>1193.06</v>
      </c>
    </row>
    <row r="88" spans="1:13" ht="14.4" customHeight="1" x14ac:dyDescent="0.3">
      <c r="A88" s="649" t="s">
        <v>896</v>
      </c>
      <c r="B88" s="650" t="s">
        <v>862</v>
      </c>
      <c r="C88" s="650" t="s">
        <v>914</v>
      </c>
      <c r="D88" s="650" t="s">
        <v>915</v>
      </c>
      <c r="E88" s="650" t="s">
        <v>916</v>
      </c>
      <c r="F88" s="653"/>
      <c r="G88" s="653"/>
      <c r="H88" s="666">
        <v>0</v>
      </c>
      <c r="I88" s="653">
        <v>53</v>
      </c>
      <c r="J88" s="653">
        <v>6897.9500000000016</v>
      </c>
      <c r="K88" s="666">
        <v>1</v>
      </c>
      <c r="L88" s="653">
        <v>53</v>
      </c>
      <c r="M88" s="654">
        <v>6897.9500000000016</v>
      </c>
    </row>
    <row r="89" spans="1:13" ht="14.4" customHeight="1" x14ac:dyDescent="0.3">
      <c r="A89" s="649" t="s">
        <v>896</v>
      </c>
      <c r="B89" s="650" t="s">
        <v>862</v>
      </c>
      <c r="C89" s="650" t="s">
        <v>1066</v>
      </c>
      <c r="D89" s="650" t="s">
        <v>552</v>
      </c>
      <c r="E89" s="650" t="s">
        <v>1067</v>
      </c>
      <c r="F89" s="653"/>
      <c r="G89" s="653"/>
      <c r="H89" s="666">
        <v>0</v>
      </c>
      <c r="I89" s="653">
        <v>3</v>
      </c>
      <c r="J89" s="653">
        <v>151.71</v>
      </c>
      <c r="K89" s="666">
        <v>1</v>
      </c>
      <c r="L89" s="653">
        <v>3</v>
      </c>
      <c r="M89" s="654">
        <v>151.71</v>
      </c>
    </row>
    <row r="90" spans="1:13" ht="14.4" customHeight="1" x14ac:dyDescent="0.3">
      <c r="A90" s="649" t="s">
        <v>896</v>
      </c>
      <c r="B90" s="650" t="s">
        <v>862</v>
      </c>
      <c r="C90" s="650" t="s">
        <v>917</v>
      </c>
      <c r="D90" s="650" t="s">
        <v>697</v>
      </c>
      <c r="E90" s="650" t="s">
        <v>918</v>
      </c>
      <c r="F90" s="653">
        <v>1</v>
      </c>
      <c r="G90" s="653">
        <v>0</v>
      </c>
      <c r="H90" s="666"/>
      <c r="I90" s="653"/>
      <c r="J90" s="653"/>
      <c r="K90" s="666"/>
      <c r="L90" s="653">
        <v>1</v>
      </c>
      <c r="M90" s="654">
        <v>0</v>
      </c>
    </row>
    <row r="91" spans="1:13" ht="14.4" customHeight="1" x14ac:dyDescent="0.3">
      <c r="A91" s="649" t="s">
        <v>896</v>
      </c>
      <c r="B91" s="650" t="s">
        <v>862</v>
      </c>
      <c r="C91" s="650" t="s">
        <v>696</v>
      </c>
      <c r="D91" s="650" t="s">
        <v>697</v>
      </c>
      <c r="E91" s="650" t="s">
        <v>863</v>
      </c>
      <c r="F91" s="653"/>
      <c r="G91" s="653"/>
      <c r="H91" s="666">
        <v>0</v>
      </c>
      <c r="I91" s="653">
        <v>41</v>
      </c>
      <c r="J91" s="653">
        <v>3557.1600000000003</v>
      </c>
      <c r="K91" s="666">
        <v>1</v>
      </c>
      <c r="L91" s="653">
        <v>41</v>
      </c>
      <c r="M91" s="654">
        <v>3557.1600000000003</v>
      </c>
    </row>
    <row r="92" spans="1:13" ht="14.4" customHeight="1" x14ac:dyDescent="0.3">
      <c r="A92" s="649" t="s">
        <v>896</v>
      </c>
      <c r="B92" s="650" t="s">
        <v>862</v>
      </c>
      <c r="C92" s="650" t="s">
        <v>1315</v>
      </c>
      <c r="D92" s="650" t="s">
        <v>915</v>
      </c>
      <c r="E92" s="650" t="s">
        <v>916</v>
      </c>
      <c r="F92" s="653">
        <v>3</v>
      </c>
      <c r="G92" s="653">
        <v>390.45000000000005</v>
      </c>
      <c r="H92" s="666">
        <v>1</v>
      </c>
      <c r="I92" s="653"/>
      <c r="J92" s="653"/>
      <c r="K92" s="666">
        <v>0</v>
      </c>
      <c r="L92" s="653">
        <v>3</v>
      </c>
      <c r="M92" s="654">
        <v>390.45000000000005</v>
      </c>
    </row>
    <row r="93" spans="1:13" ht="14.4" customHeight="1" thickBot="1" x14ac:dyDescent="0.35">
      <c r="A93" s="655" t="s">
        <v>896</v>
      </c>
      <c r="B93" s="656" t="s">
        <v>1366</v>
      </c>
      <c r="C93" s="656" t="s">
        <v>1319</v>
      </c>
      <c r="D93" s="656" t="s">
        <v>1320</v>
      </c>
      <c r="E93" s="656" t="s">
        <v>1321</v>
      </c>
      <c r="F93" s="659"/>
      <c r="G93" s="659"/>
      <c r="H93" s="667">
        <v>0</v>
      </c>
      <c r="I93" s="659">
        <v>1</v>
      </c>
      <c r="J93" s="659">
        <v>193.26</v>
      </c>
      <c r="K93" s="667">
        <v>1</v>
      </c>
      <c r="L93" s="659">
        <v>1</v>
      </c>
      <c r="M93" s="660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526</v>
      </c>
      <c r="B5" s="634" t="s">
        <v>527</v>
      </c>
      <c r="C5" s="635" t="s">
        <v>528</v>
      </c>
      <c r="D5" s="635" t="s">
        <v>528</v>
      </c>
      <c r="E5" s="635"/>
      <c r="F5" s="635" t="s">
        <v>528</v>
      </c>
      <c r="G5" s="635" t="s">
        <v>528</v>
      </c>
      <c r="H5" s="635" t="s">
        <v>528</v>
      </c>
      <c r="I5" s="636" t="s">
        <v>528</v>
      </c>
      <c r="J5" s="637" t="s">
        <v>74</v>
      </c>
    </row>
    <row r="6" spans="1:10" ht="14.4" customHeight="1" x14ac:dyDescent="0.3">
      <c r="A6" s="633" t="s">
        <v>526</v>
      </c>
      <c r="B6" s="634" t="s">
        <v>352</v>
      </c>
      <c r="C6" s="635">
        <v>0.28439999999999999</v>
      </c>
      <c r="D6" s="635">
        <v>0</v>
      </c>
      <c r="E6" s="635"/>
      <c r="F6" s="635">
        <v>0.40862999999999999</v>
      </c>
      <c r="G6" s="635">
        <v>0.14580484557000001</v>
      </c>
      <c r="H6" s="635">
        <v>0.26282515442999999</v>
      </c>
      <c r="I6" s="636">
        <v>2.8025817551023655</v>
      </c>
      <c r="J6" s="637" t="s">
        <v>1</v>
      </c>
    </row>
    <row r="7" spans="1:10" ht="14.4" customHeight="1" x14ac:dyDescent="0.3">
      <c r="A7" s="633" t="s">
        <v>526</v>
      </c>
      <c r="B7" s="634" t="s">
        <v>353</v>
      </c>
      <c r="C7" s="635">
        <v>0</v>
      </c>
      <c r="D7" s="635" t="s">
        <v>528</v>
      </c>
      <c r="E7" s="635"/>
      <c r="F7" s="635">
        <v>0.76122999999999996</v>
      </c>
      <c r="G7" s="635">
        <v>0.5</v>
      </c>
      <c r="H7" s="635">
        <v>0.26122999999999996</v>
      </c>
      <c r="I7" s="636">
        <v>1.5224599999999999</v>
      </c>
      <c r="J7" s="637" t="s">
        <v>1</v>
      </c>
    </row>
    <row r="8" spans="1:10" ht="14.4" customHeight="1" x14ac:dyDescent="0.3">
      <c r="A8" s="633" t="s">
        <v>526</v>
      </c>
      <c r="B8" s="634" t="s">
        <v>354</v>
      </c>
      <c r="C8" s="635">
        <v>13.42834</v>
      </c>
      <c r="D8" s="635">
        <v>12.338949999999</v>
      </c>
      <c r="E8" s="635"/>
      <c r="F8" s="635">
        <v>9.2123200000000001</v>
      </c>
      <c r="G8" s="635">
        <v>13.189766153409</v>
      </c>
      <c r="H8" s="635">
        <v>-3.9774461534089998</v>
      </c>
      <c r="I8" s="636">
        <v>0.69844452834510662</v>
      </c>
      <c r="J8" s="637" t="s">
        <v>1</v>
      </c>
    </row>
    <row r="9" spans="1:10" ht="14.4" customHeight="1" x14ac:dyDescent="0.3">
      <c r="A9" s="633" t="s">
        <v>526</v>
      </c>
      <c r="B9" s="634" t="s">
        <v>355</v>
      </c>
      <c r="C9" s="635">
        <v>568.95851999999991</v>
      </c>
      <c r="D9" s="635">
        <v>686.34575999999993</v>
      </c>
      <c r="E9" s="635"/>
      <c r="F9" s="635">
        <v>697.64207999999996</v>
      </c>
      <c r="G9" s="635">
        <v>699.2673337108655</v>
      </c>
      <c r="H9" s="635">
        <v>-1.625253710865536</v>
      </c>
      <c r="I9" s="636">
        <v>0.99767577629825688</v>
      </c>
      <c r="J9" s="637" t="s">
        <v>1</v>
      </c>
    </row>
    <row r="10" spans="1:10" ht="14.4" customHeight="1" x14ac:dyDescent="0.3">
      <c r="A10" s="633" t="s">
        <v>526</v>
      </c>
      <c r="B10" s="634" t="s">
        <v>356</v>
      </c>
      <c r="C10" s="635">
        <v>0</v>
      </c>
      <c r="D10" s="635">
        <v>26.7652</v>
      </c>
      <c r="E10" s="635"/>
      <c r="F10" s="635">
        <v>0</v>
      </c>
      <c r="G10" s="635">
        <v>12.189956994525502</v>
      </c>
      <c r="H10" s="635">
        <v>-12.189956994525502</v>
      </c>
      <c r="I10" s="636">
        <v>0</v>
      </c>
      <c r="J10" s="637" t="s">
        <v>1</v>
      </c>
    </row>
    <row r="11" spans="1:10" ht="14.4" customHeight="1" x14ac:dyDescent="0.3">
      <c r="A11" s="633" t="s">
        <v>526</v>
      </c>
      <c r="B11" s="634" t="s">
        <v>357</v>
      </c>
      <c r="C11" s="635">
        <v>3.3394999999999997</v>
      </c>
      <c r="D11" s="635">
        <v>2.8901299999979999</v>
      </c>
      <c r="E11" s="635"/>
      <c r="F11" s="635">
        <v>3.6619999999999999</v>
      </c>
      <c r="G11" s="635">
        <v>3.7072725307405001</v>
      </c>
      <c r="H11" s="635">
        <v>-4.5272530740500194E-2</v>
      </c>
      <c r="I11" s="636">
        <v>0.987788183802215</v>
      </c>
      <c r="J11" s="637" t="s">
        <v>1</v>
      </c>
    </row>
    <row r="12" spans="1:10" ht="14.4" customHeight="1" x14ac:dyDescent="0.3">
      <c r="A12" s="633" t="s">
        <v>526</v>
      </c>
      <c r="B12" s="634" t="s">
        <v>358</v>
      </c>
      <c r="C12" s="635">
        <v>31.653749999999999</v>
      </c>
      <c r="D12" s="635">
        <v>25.246999999998998</v>
      </c>
      <c r="E12" s="635"/>
      <c r="F12" s="635">
        <v>30.086069999999999</v>
      </c>
      <c r="G12" s="635">
        <v>28.232473812948498</v>
      </c>
      <c r="H12" s="635">
        <v>1.853596187051501</v>
      </c>
      <c r="I12" s="636">
        <v>1.0656547562686969</v>
      </c>
      <c r="J12" s="637" t="s">
        <v>1</v>
      </c>
    </row>
    <row r="13" spans="1:10" ht="14.4" customHeight="1" x14ac:dyDescent="0.3">
      <c r="A13" s="633" t="s">
        <v>526</v>
      </c>
      <c r="B13" s="634" t="s">
        <v>531</v>
      </c>
      <c r="C13" s="635">
        <v>617.66450999999995</v>
      </c>
      <c r="D13" s="635">
        <v>753.58703999999602</v>
      </c>
      <c r="E13" s="635"/>
      <c r="F13" s="635">
        <v>741.7723299999999</v>
      </c>
      <c r="G13" s="635">
        <v>757.23260804805898</v>
      </c>
      <c r="H13" s="635">
        <v>-15.460278048059081</v>
      </c>
      <c r="I13" s="636">
        <v>0.97958318502961528</v>
      </c>
      <c r="J13" s="637" t="s">
        <v>532</v>
      </c>
    </row>
    <row r="15" spans="1:10" ht="14.4" customHeight="1" x14ac:dyDescent="0.3">
      <c r="A15" s="633" t="s">
        <v>526</v>
      </c>
      <c r="B15" s="634" t="s">
        <v>527</v>
      </c>
      <c r="C15" s="635" t="s">
        <v>528</v>
      </c>
      <c r="D15" s="635" t="s">
        <v>528</v>
      </c>
      <c r="E15" s="635"/>
      <c r="F15" s="635" t="s">
        <v>528</v>
      </c>
      <c r="G15" s="635" t="s">
        <v>528</v>
      </c>
      <c r="H15" s="635" t="s">
        <v>528</v>
      </c>
      <c r="I15" s="636" t="s">
        <v>528</v>
      </c>
      <c r="J15" s="637" t="s">
        <v>74</v>
      </c>
    </row>
    <row r="16" spans="1:10" ht="14.4" customHeight="1" x14ac:dyDescent="0.3">
      <c r="A16" s="633" t="s">
        <v>533</v>
      </c>
      <c r="B16" s="634" t="s">
        <v>534</v>
      </c>
      <c r="C16" s="635" t="s">
        <v>528</v>
      </c>
      <c r="D16" s="635" t="s">
        <v>528</v>
      </c>
      <c r="E16" s="635"/>
      <c r="F16" s="635" t="s">
        <v>528</v>
      </c>
      <c r="G16" s="635" t="s">
        <v>528</v>
      </c>
      <c r="H16" s="635" t="s">
        <v>528</v>
      </c>
      <c r="I16" s="636" t="s">
        <v>528</v>
      </c>
      <c r="J16" s="637" t="s">
        <v>0</v>
      </c>
    </row>
    <row r="17" spans="1:10" ht="14.4" customHeight="1" x14ac:dyDescent="0.3">
      <c r="A17" s="633" t="s">
        <v>533</v>
      </c>
      <c r="B17" s="634" t="s">
        <v>354</v>
      </c>
      <c r="C17" s="635">
        <v>1.34345</v>
      </c>
      <c r="D17" s="635">
        <v>1.2490599999999998</v>
      </c>
      <c r="E17" s="635"/>
      <c r="F17" s="635">
        <v>1.3231799999999998</v>
      </c>
      <c r="G17" s="635">
        <v>1.6246661919409999</v>
      </c>
      <c r="H17" s="635">
        <v>-0.30148619194100013</v>
      </c>
      <c r="I17" s="636">
        <v>0.8144319162690199</v>
      </c>
      <c r="J17" s="637" t="s">
        <v>1</v>
      </c>
    </row>
    <row r="18" spans="1:10" ht="14.4" customHeight="1" x14ac:dyDescent="0.3">
      <c r="A18" s="633" t="s">
        <v>533</v>
      </c>
      <c r="B18" s="634" t="s">
        <v>355</v>
      </c>
      <c r="C18" s="635">
        <v>3.9034</v>
      </c>
      <c r="D18" s="635">
        <v>5.5214999999999996</v>
      </c>
      <c r="E18" s="635"/>
      <c r="F18" s="635">
        <v>7.9100999999999999</v>
      </c>
      <c r="G18" s="635">
        <v>7.5454431571815004</v>
      </c>
      <c r="H18" s="635">
        <v>0.36465684281849953</v>
      </c>
      <c r="I18" s="636">
        <v>1.0483280882543566</v>
      </c>
      <c r="J18" s="637" t="s">
        <v>1</v>
      </c>
    </row>
    <row r="19" spans="1:10" ht="14.4" customHeight="1" x14ac:dyDescent="0.3">
      <c r="A19" s="633" t="s">
        <v>533</v>
      </c>
      <c r="B19" s="634" t="s">
        <v>357</v>
      </c>
      <c r="C19" s="635">
        <v>0.2</v>
      </c>
      <c r="D19" s="635">
        <v>0.43</v>
      </c>
      <c r="E19" s="635"/>
      <c r="F19" s="635">
        <v>0.85199999999999998</v>
      </c>
      <c r="G19" s="635">
        <v>0.321080334568</v>
      </c>
      <c r="H19" s="635">
        <v>0.53091966543199998</v>
      </c>
      <c r="I19" s="636">
        <v>2.6535415230158206</v>
      </c>
      <c r="J19" s="637" t="s">
        <v>1</v>
      </c>
    </row>
    <row r="20" spans="1:10" ht="14.4" customHeight="1" x14ac:dyDescent="0.3">
      <c r="A20" s="633" t="s">
        <v>533</v>
      </c>
      <c r="B20" s="634" t="s">
        <v>358</v>
      </c>
      <c r="C20" s="635">
        <v>5.234</v>
      </c>
      <c r="D20" s="635">
        <v>4.7929999999999993</v>
      </c>
      <c r="E20" s="635"/>
      <c r="F20" s="635">
        <v>3.6569999999999996</v>
      </c>
      <c r="G20" s="635">
        <v>3.8081350576194994</v>
      </c>
      <c r="H20" s="635">
        <v>-0.15113505761949986</v>
      </c>
      <c r="I20" s="636">
        <v>0.96031257942989667</v>
      </c>
      <c r="J20" s="637" t="s">
        <v>1</v>
      </c>
    </row>
    <row r="21" spans="1:10" ht="14.4" customHeight="1" x14ac:dyDescent="0.3">
      <c r="A21" s="633" t="s">
        <v>533</v>
      </c>
      <c r="B21" s="634" t="s">
        <v>535</v>
      </c>
      <c r="C21" s="635">
        <v>10.68085</v>
      </c>
      <c r="D21" s="635">
        <v>11.993559999999999</v>
      </c>
      <c r="E21" s="635"/>
      <c r="F21" s="635">
        <v>13.742280000000001</v>
      </c>
      <c r="G21" s="635">
        <v>13.299324741309999</v>
      </c>
      <c r="H21" s="635">
        <v>0.4429552586900023</v>
      </c>
      <c r="I21" s="636">
        <v>1.0333065976886862</v>
      </c>
      <c r="J21" s="637" t="s">
        <v>536</v>
      </c>
    </row>
    <row r="22" spans="1:10" ht="14.4" customHeight="1" x14ac:dyDescent="0.3">
      <c r="A22" s="633" t="s">
        <v>528</v>
      </c>
      <c r="B22" s="634" t="s">
        <v>528</v>
      </c>
      <c r="C22" s="635" t="s">
        <v>528</v>
      </c>
      <c r="D22" s="635" t="s">
        <v>528</v>
      </c>
      <c r="E22" s="635"/>
      <c r="F22" s="635" t="s">
        <v>528</v>
      </c>
      <c r="G22" s="635" t="s">
        <v>528</v>
      </c>
      <c r="H22" s="635" t="s">
        <v>528</v>
      </c>
      <c r="I22" s="636" t="s">
        <v>528</v>
      </c>
      <c r="J22" s="637" t="s">
        <v>537</v>
      </c>
    </row>
    <row r="23" spans="1:10" ht="14.4" customHeight="1" x14ac:dyDescent="0.3">
      <c r="A23" s="633" t="s">
        <v>538</v>
      </c>
      <c r="B23" s="634" t="s">
        <v>539</v>
      </c>
      <c r="C23" s="635" t="s">
        <v>528</v>
      </c>
      <c r="D23" s="635" t="s">
        <v>528</v>
      </c>
      <c r="E23" s="635"/>
      <c r="F23" s="635" t="s">
        <v>528</v>
      </c>
      <c r="G23" s="635" t="s">
        <v>528</v>
      </c>
      <c r="H23" s="635" t="s">
        <v>528</v>
      </c>
      <c r="I23" s="636" t="s">
        <v>528</v>
      </c>
      <c r="J23" s="637" t="s">
        <v>0</v>
      </c>
    </row>
    <row r="24" spans="1:10" ht="14.4" customHeight="1" x14ac:dyDescent="0.3">
      <c r="A24" s="633" t="s">
        <v>538</v>
      </c>
      <c r="B24" s="634" t="s">
        <v>354</v>
      </c>
      <c r="C24" s="635">
        <v>2.3972199999999999</v>
      </c>
      <c r="D24" s="635">
        <v>2.382469999999</v>
      </c>
      <c r="E24" s="635"/>
      <c r="F24" s="635">
        <v>2.1395300000000002</v>
      </c>
      <c r="G24" s="635">
        <v>2.1356956625604999</v>
      </c>
      <c r="H24" s="635">
        <v>3.834337439500235E-3</v>
      </c>
      <c r="I24" s="636">
        <v>1.0017953576002039</v>
      </c>
      <c r="J24" s="637" t="s">
        <v>1</v>
      </c>
    </row>
    <row r="25" spans="1:10" ht="14.4" customHeight="1" x14ac:dyDescent="0.3">
      <c r="A25" s="633" t="s">
        <v>538</v>
      </c>
      <c r="B25" s="634" t="s">
        <v>355</v>
      </c>
      <c r="C25" s="635">
        <v>55.915899999999993</v>
      </c>
      <c r="D25" s="635">
        <v>47.380479999999991</v>
      </c>
      <c r="E25" s="635"/>
      <c r="F25" s="635">
        <v>45.452570000000001</v>
      </c>
      <c r="G25" s="635">
        <v>47.004340897641498</v>
      </c>
      <c r="H25" s="635">
        <v>-1.5517708976414966</v>
      </c>
      <c r="I25" s="636">
        <v>0.96698664702009773</v>
      </c>
      <c r="J25" s="637" t="s">
        <v>1</v>
      </c>
    </row>
    <row r="26" spans="1:10" ht="14.4" customHeight="1" x14ac:dyDescent="0.3">
      <c r="A26" s="633" t="s">
        <v>538</v>
      </c>
      <c r="B26" s="634" t="s">
        <v>356</v>
      </c>
      <c r="C26" s="635">
        <v>0</v>
      </c>
      <c r="D26" s="635" t="s">
        <v>528</v>
      </c>
      <c r="E26" s="635"/>
      <c r="F26" s="635" t="s">
        <v>528</v>
      </c>
      <c r="G26" s="635" t="s">
        <v>528</v>
      </c>
      <c r="H26" s="635" t="s">
        <v>528</v>
      </c>
      <c r="I26" s="636" t="s">
        <v>528</v>
      </c>
      <c r="J26" s="637" t="s">
        <v>1</v>
      </c>
    </row>
    <row r="27" spans="1:10" ht="14.4" customHeight="1" x14ac:dyDescent="0.3">
      <c r="A27" s="633" t="s">
        <v>538</v>
      </c>
      <c r="B27" s="634" t="s">
        <v>357</v>
      </c>
      <c r="C27" s="635">
        <v>1.7304999999999999</v>
      </c>
      <c r="D27" s="635">
        <v>0.14499999999999999</v>
      </c>
      <c r="E27" s="635"/>
      <c r="F27" s="635">
        <v>0.9</v>
      </c>
      <c r="G27" s="635">
        <v>0.68986110222749997</v>
      </c>
      <c r="H27" s="635">
        <v>0.21013889777250006</v>
      </c>
      <c r="I27" s="636">
        <v>1.3046104456302585</v>
      </c>
      <c r="J27" s="637" t="s">
        <v>1</v>
      </c>
    </row>
    <row r="28" spans="1:10" ht="14.4" customHeight="1" x14ac:dyDescent="0.3">
      <c r="A28" s="633" t="s">
        <v>538</v>
      </c>
      <c r="B28" s="634" t="s">
        <v>358</v>
      </c>
      <c r="C28" s="635">
        <v>8.3659999999999997</v>
      </c>
      <c r="D28" s="635">
        <v>5.9979999999999993</v>
      </c>
      <c r="E28" s="635"/>
      <c r="F28" s="635">
        <v>8.3506499999999999</v>
      </c>
      <c r="G28" s="635">
        <v>7.1941654726274997</v>
      </c>
      <c r="H28" s="635">
        <v>1.1564845273725002</v>
      </c>
      <c r="I28" s="636">
        <v>1.1607531174773107</v>
      </c>
      <c r="J28" s="637" t="s">
        <v>1</v>
      </c>
    </row>
    <row r="29" spans="1:10" ht="14.4" customHeight="1" x14ac:dyDescent="0.3">
      <c r="A29" s="633" t="s">
        <v>538</v>
      </c>
      <c r="B29" s="634" t="s">
        <v>540</v>
      </c>
      <c r="C29" s="635">
        <v>68.40961999999999</v>
      </c>
      <c r="D29" s="635">
        <v>55.905949999998995</v>
      </c>
      <c r="E29" s="635"/>
      <c r="F29" s="635">
        <v>56.842750000000002</v>
      </c>
      <c r="G29" s="635">
        <v>57.024063135057006</v>
      </c>
      <c r="H29" s="635">
        <v>-0.18131313505700319</v>
      </c>
      <c r="I29" s="636">
        <v>0.99682041010252853</v>
      </c>
      <c r="J29" s="637" t="s">
        <v>536</v>
      </c>
    </row>
    <row r="30" spans="1:10" ht="14.4" customHeight="1" x14ac:dyDescent="0.3">
      <c r="A30" s="633" t="s">
        <v>528</v>
      </c>
      <c r="B30" s="634" t="s">
        <v>528</v>
      </c>
      <c r="C30" s="635" t="s">
        <v>528</v>
      </c>
      <c r="D30" s="635" t="s">
        <v>528</v>
      </c>
      <c r="E30" s="635"/>
      <c r="F30" s="635" t="s">
        <v>528</v>
      </c>
      <c r="G30" s="635" t="s">
        <v>528</v>
      </c>
      <c r="H30" s="635" t="s">
        <v>528</v>
      </c>
      <c r="I30" s="636" t="s">
        <v>528</v>
      </c>
      <c r="J30" s="637" t="s">
        <v>537</v>
      </c>
    </row>
    <row r="31" spans="1:10" ht="14.4" customHeight="1" x14ac:dyDescent="0.3">
      <c r="A31" s="633" t="s">
        <v>541</v>
      </c>
      <c r="B31" s="634" t="s">
        <v>542</v>
      </c>
      <c r="C31" s="635" t="s">
        <v>528</v>
      </c>
      <c r="D31" s="635" t="s">
        <v>528</v>
      </c>
      <c r="E31" s="635"/>
      <c r="F31" s="635" t="s">
        <v>528</v>
      </c>
      <c r="G31" s="635" t="s">
        <v>528</v>
      </c>
      <c r="H31" s="635" t="s">
        <v>528</v>
      </c>
      <c r="I31" s="636" t="s">
        <v>528</v>
      </c>
      <c r="J31" s="637" t="s">
        <v>0</v>
      </c>
    </row>
    <row r="32" spans="1:10" ht="14.4" customHeight="1" x14ac:dyDescent="0.3">
      <c r="A32" s="633" t="s">
        <v>541</v>
      </c>
      <c r="B32" s="634" t="s">
        <v>352</v>
      </c>
      <c r="C32" s="635">
        <v>0.28439999999999999</v>
      </c>
      <c r="D32" s="635">
        <v>0</v>
      </c>
      <c r="E32" s="635"/>
      <c r="F32" s="635">
        <v>0.40862999999999999</v>
      </c>
      <c r="G32" s="635">
        <v>0.14580484557000001</v>
      </c>
      <c r="H32" s="635">
        <v>0.26282515442999999</v>
      </c>
      <c r="I32" s="636">
        <v>2.8025817551023655</v>
      </c>
      <c r="J32" s="637" t="s">
        <v>1</v>
      </c>
    </row>
    <row r="33" spans="1:10" ht="14.4" customHeight="1" x14ac:dyDescent="0.3">
      <c r="A33" s="633" t="s">
        <v>541</v>
      </c>
      <c r="B33" s="634" t="s">
        <v>353</v>
      </c>
      <c r="C33" s="635">
        <v>0</v>
      </c>
      <c r="D33" s="635" t="s">
        <v>528</v>
      </c>
      <c r="E33" s="635"/>
      <c r="F33" s="635">
        <v>0.76122999999999996</v>
      </c>
      <c r="G33" s="635">
        <v>0.5</v>
      </c>
      <c r="H33" s="635">
        <v>0.26122999999999996</v>
      </c>
      <c r="I33" s="636">
        <v>1.5224599999999999</v>
      </c>
      <c r="J33" s="637" t="s">
        <v>1</v>
      </c>
    </row>
    <row r="34" spans="1:10" ht="14.4" customHeight="1" x14ac:dyDescent="0.3">
      <c r="A34" s="633" t="s">
        <v>541</v>
      </c>
      <c r="B34" s="634" t="s">
        <v>354</v>
      </c>
      <c r="C34" s="635">
        <v>1.2071999999999998</v>
      </c>
      <c r="D34" s="635">
        <v>0.52059999999999995</v>
      </c>
      <c r="E34" s="635"/>
      <c r="F34" s="635">
        <v>7.2660000000000002E-2</v>
      </c>
      <c r="G34" s="635">
        <v>1.0435677423834999</v>
      </c>
      <c r="H34" s="635">
        <v>-0.97090774238349997</v>
      </c>
      <c r="I34" s="636">
        <v>6.9626529308049689E-2</v>
      </c>
      <c r="J34" s="637" t="s">
        <v>1</v>
      </c>
    </row>
    <row r="35" spans="1:10" ht="14.4" customHeight="1" x14ac:dyDescent="0.3">
      <c r="A35" s="633" t="s">
        <v>541</v>
      </c>
      <c r="B35" s="634" t="s">
        <v>355</v>
      </c>
      <c r="C35" s="635">
        <v>4.4853000000000005</v>
      </c>
      <c r="D35" s="635">
        <v>5.1210000000000004</v>
      </c>
      <c r="E35" s="635"/>
      <c r="F35" s="635">
        <v>2.7260799999999996</v>
      </c>
      <c r="G35" s="635">
        <v>4.5110254363025</v>
      </c>
      <c r="H35" s="635">
        <v>-1.7849454363025004</v>
      </c>
      <c r="I35" s="636">
        <v>0.60431492539630949</v>
      </c>
      <c r="J35" s="637" t="s">
        <v>1</v>
      </c>
    </row>
    <row r="36" spans="1:10" ht="14.4" customHeight="1" x14ac:dyDescent="0.3">
      <c r="A36" s="633" t="s">
        <v>541</v>
      </c>
      <c r="B36" s="634" t="s">
        <v>357</v>
      </c>
      <c r="C36" s="635">
        <v>0.86799999999999988</v>
      </c>
      <c r="D36" s="635">
        <v>1.6671299999989999</v>
      </c>
      <c r="E36" s="635"/>
      <c r="F36" s="635">
        <v>1.4</v>
      </c>
      <c r="G36" s="635">
        <v>2.040834819858</v>
      </c>
      <c r="H36" s="635">
        <v>-0.64083481985800006</v>
      </c>
      <c r="I36" s="636">
        <v>0.68599378370926223</v>
      </c>
      <c r="J36" s="637" t="s">
        <v>1</v>
      </c>
    </row>
    <row r="37" spans="1:10" ht="14.4" customHeight="1" x14ac:dyDescent="0.3">
      <c r="A37" s="633" t="s">
        <v>541</v>
      </c>
      <c r="B37" s="634" t="s">
        <v>358</v>
      </c>
      <c r="C37" s="635">
        <v>3.15</v>
      </c>
      <c r="D37" s="635">
        <v>3.2889999999990001</v>
      </c>
      <c r="E37" s="635"/>
      <c r="F37" s="635">
        <v>4.7732000000000001</v>
      </c>
      <c r="G37" s="635">
        <v>2.9151755587555002</v>
      </c>
      <c r="H37" s="635">
        <v>1.8580244412444999</v>
      </c>
      <c r="I37" s="636">
        <v>1.6373627947257139</v>
      </c>
      <c r="J37" s="637" t="s">
        <v>1</v>
      </c>
    </row>
    <row r="38" spans="1:10" ht="14.4" customHeight="1" x14ac:dyDescent="0.3">
      <c r="A38" s="633" t="s">
        <v>541</v>
      </c>
      <c r="B38" s="634" t="s">
        <v>543</v>
      </c>
      <c r="C38" s="635">
        <v>9.9949000000000012</v>
      </c>
      <c r="D38" s="635">
        <v>10.597729999998</v>
      </c>
      <c r="E38" s="635"/>
      <c r="F38" s="635">
        <v>10.1418</v>
      </c>
      <c r="G38" s="635">
        <v>11.1564084028695</v>
      </c>
      <c r="H38" s="635">
        <v>-1.0146084028695004</v>
      </c>
      <c r="I38" s="636">
        <v>0.90905600026182831</v>
      </c>
      <c r="J38" s="637" t="s">
        <v>536</v>
      </c>
    </row>
    <row r="39" spans="1:10" ht="14.4" customHeight="1" x14ac:dyDescent="0.3">
      <c r="A39" s="633" t="s">
        <v>528</v>
      </c>
      <c r="B39" s="634" t="s">
        <v>528</v>
      </c>
      <c r="C39" s="635" t="s">
        <v>528</v>
      </c>
      <c r="D39" s="635" t="s">
        <v>528</v>
      </c>
      <c r="E39" s="635"/>
      <c r="F39" s="635" t="s">
        <v>528</v>
      </c>
      <c r="G39" s="635" t="s">
        <v>528</v>
      </c>
      <c r="H39" s="635" t="s">
        <v>528</v>
      </c>
      <c r="I39" s="636" t="s">
        <v>528</v>
      </c>
      <c r="J39" s="637" t="s">
        <v>537</v>
      </c>
    </row>
    <row r="40" spans="1:10" ht="14.4" customHeight="1" x14ac:dyDescent="0.3">
      <c r="A40" s="633" t="s">
        <v>544</v>
      </c>
      <c r="B40" s="634" t="s">
        <v>545</v>
      </c>
      <c r="C40" s="635" t="s">
        <v>528</v>
      </c>
      <c r="D40" s="635" t="s">
        <v>528</v>
      </c>
      <c r="E40" s="635"/>
      <c r="F40" s="635" t="s">
        <v>528</v>
      </c>
      <c r="G40" s="635" t="s">
        <v>528</v>
      </c>
      <c r="H40" s="635" t="s">
        <v>528</v>
      </c>
      <c r="I40" s="636" t="s">
        <v>528</v>
      </c>
      <c r="J40" s="637" t="s">
        <v>0</v>
      </c>
    </row>
    <row r="41" spans="1:10" ht="14.4" customHeight="1" x14ac:dyDescent="0.3">
      <c r="A41" s="633" t="s">
        <v>544</v>
      </c>
      <c r="B41" s="634" t="s">
        <v>352</v>
      </c>
      <c r="C41" s="635">
        <v>0</v>
      </c>
      <c r="D41" s="635">
        <v>0</v>
      </c>
      <c r="E41" s="635"/>
      <c r="F41" s="635" t="s">
        <v>528</v>
      </c>
      <c r="G41" s="635" t="s">
        <v>528</v>
      </c>
      <c r="H41" s="635" t="s">
        <v>528</v>
      </c>
      <c r="I41" s="636" t="s">
        <v>528</v>
      </c>
      <c r="J41" s="637" t="s">
        <v>1</v>
      </c>
    </row>
    <row r="42" spans="1:10" ht="14.4" customHeight="1" x14ac:dyDescent="0.3">
      <c r="A42" s="633" t="s">
        <v>544</v>
      </c>
      <c r="B42" s="634" t="s">
        <v>354</v>
      </c>
      <c r="C42" s="635">
        <v>8.4804700000000004</v>
      </c>
      <c r="D42" s="635">
        <v>8.1868200000000009</v>
      </c>
      <c r="E42" s="635"/>
      <c r="F42" s="635">
        <v>5.6769499999999997</v>
      </c>
      <c r="G42" s="635">
        <v>8.3858365565239996</v>
      </c>
      <c r="H42" s="635">
        <v>-2.7088865565239999</v>
      </c>
      <c r="I42" s="636">
        <v>0.67696883450267764</v>
      </c>
      <c r="J42" s="637" t="s">
        <v>1</v>
      </c>
    </row>
    <row r="43" spans="1:10" ht="14.4" customHeight="1" x14ac:dyDescent="0.3">
      <c r="A43" s="633" t="s">
        <v>544</v>
      </c>
      <c r="B43" s="634" t="s">
        <v>355</v>
      </c>
      <c r="C43" s="635">
        <v>504.65391999999997</v>
      </c>
      <c r="D43" s="635">
        <v>628.32277999999997</v>
      </c>
      <c r="E43" s="635"/>
      <c r="F43" s="635">
        <v>641.55332999999996</v>
      </c>
      <c r="G43" s="635">
        <v>640.20652421974</v>
      </c>
      <c r="H43" s="635">
        <v>1.346805780259956</v>
      </c>
      <c r="I43" s="636">
        <v>1.002103705178421</v>
      </c>
      <c r="J43" s="637" t="s">
        <v>1</v>
      </c>
    </row>
    <row r="44" spans="1:10" ht="14.4" customHeight="1" x14ac:dyDescent="0.3">
      <c r="A44" s="633" t="s">
        <v>544</v>
      </c>
      <c r="B44" s="634" t="s">
        <v>356</v>
      </c>
      <c r="C44" s="635">
        <v>0</v>
      </c>
      <c r="D44" s="635">
        <v>26.7652</v>
      </c>
      <c r="E44" s="635"/>
      <c r="F44" s="635">
        <v>0</v>
      </c>
      <c r="G44" s="635">
        <v>12.189956994525502</v>
      </c>
      <c r="H44" s="635">
        <v>-12.189956994525502</v>
      </c>
      <c r="I44" s="636">
        <v>0</v>
      </c>
      <c r="J44" s="637" t="s">
        <v>1</v>
      </c>
    </row>
    <row r="45" spans="1:10" ht="14.4" customHeight="1" x14ac:dyDescent="0.3">
      <c r="A45" s="633" t="s">
        <v>544</v>
      </c>
      <c r="B45" s="634" t="s">
        <v>357</v>
      </c>
      <c r="C45" s="635">
        <v>0.54100000000000004</v>
      </c>
      <c r="D45" s="635">
        <v>0.64799999999900004</v>
      </c>
      <c r="E45" s="635"/>
      <c r="F45" s="635">
        <v>0.51</v>
      </c>
      <c r="G45" s="635">
        <v>0.65549627408699995</v>
      </c>
      <c r="H45" s="635">
        <v>-0.14549627408699994</v>
      </c>
      <c r="I45" s="636">
        <v>0.77803645903303931</v>
      </c>
      <c r="J45" s="637" t="s">
        <v>1</v>
      </c>
    </row>
    <row r="46" spans="1:10" ht="14.4" customHeight="1" x14ac:dyDescent="0.3">
      <c r="A46" s="633" t="s">
        <v>544</v>
      </c>
      <c r="B46" s="634" t="s">
        <v>358</v>
      </c>
      <c r="C46" s="635">
        <v>14.903749999999999</v>
      </c>
      <c r="D46" s="635">
        <v>11.167000000000002</v>
      </c>
      <c r="E46" s="635"/>
      <c r="F46" s="635">
        <v>13.305219999999998</v>
      </c>
      <c r="G46" s="635">
        <v>14.314997723946</v>
      </c>
      <c r="H46" s="635">
        <v>-1.0097777239460015</v>
      </c>
      <c r="I46" s="636">
        <v>0.92946015476783106</v>
      </c>
      <c r="J46" s="637" t="s">
        <v>1</v>
      </c>
    </row>
    <row r="47" spans="1:10" ht="14.4" customHeight="1" x14ac:dyDescent="0.3">
      <c r="A47" s="633" t="s">
        <v>544</v>
      </c>
      <c r="B47" s="634" t="s">
        <v>546</v>
      </c>
      <c r="C47" s="635">
        <v>528.57913999999994</v>
      </c>
      <c r="D47" s="635">
        <v>675.08979999999906</v>
      </c>
      <c r="E47" s="635"/>
      <c r="F47" s="635">
        <v>661.04549999999995</v>
      </c>
      <c r="G47" s="635">
        <v>675.75281176882254</v>
      </c>
      <c r="H47" s="635">
        <v>-14.707311768822592</v>
      </c>
      <c r="I47" s="636">
        <v>0.97823566322968702</v>
      </c>
      <c r="J47" s="637" t="s">
        <v>536</v>
      </c>
    </row>
    <row r="48" spans="1:10" ht="14.4" customHeight="1" x14ac:dyDescent="0.3">
      <c r="A48" s="633" t="s">
        <v>528</v>
      </c>
      <c r="B48" s="634" t="s">
        <v>528</v>
      </c>
      <c r="C48" s="635" t="s">
        <v>528</v>
      </c>
      <c r="D48" s="635" t="s">
        <v>528</v>
      </c>
      <c r="E48" s="635"/>
      <c r="F48" s="635" t="s">
        <v>528</v>
      </c>
      <c r="G48" s="635" t="s">
        <v>528</v>
      </c>
      <c r="H48" s="635" t="s">
        <v>528</v>
      </c>
      <c r="I48" s="636" t="s">
        <v>528</v>
      </c>
      <c r="J48" s="637" t="s">
        <v>537</v>
      </c>
    </row>
    <row r="49" spans="1:10" ht="14.4" customHeight="1" x14ac:dyDescent="0.3">
      <c r="A49" s="633" t="s">
        <v>526</v>
      </c>
      <c r="B49" s="634" t="s">
        <v>531</v>
      </c>
      <c r="C49" s="635">
        <v>617.66450999999995</v>
      </c>
      <c r="D49" s="635">
        <v>753.58703999999602</v>
      </c>
      <c r="E49" s="635"/>
      <c r="F49" s="635">
        <v>741.7723299999999</v>
      </c>
      <c r="G49" s="635">
        <v>757.23260804805898</v>
      </c>
      <c r="H49" s="635">
        <v>-15.460278048059081</v>
      </c>
      <c r="I49" s="636">
        <v>0.97958318502961528</v>
      </c>
      <c r="J49" s="637" t="s">
        <v>532</v>
      </c>
    </row>
  </sheetData>
  <mergeCells count="3">
    <mergeCell ref="A1:I1"/>
    <mergeCell ref="F3:I3"/>
    <mergeCell ref="C4:D4"/>
  </mergeCells>
  <conditionalFormatting sqref="F14 F50:F65537">
    <cfRule type="cellIs" dxfId="36" priority="18" stopIfTrue="1" operator="greaterThan">
      <formula>1</formula>
    </cfRule>
  </conditionalFormatting>
  <conditionalFormatting sqref="H5:H13">
    <cfRule type="expression" dxfId="35" priority="14">
      <formula>$H5&gt;0</formula>
    </cfRule>
  </conditionalFormatting>
  <conditionalFormatting sqref="I5:I13">
    <cfRule type="expression" dxfId="34" priority="15">
      <formula>$I5&gt;1</formula>
    </cfRule>
  </conditionalFormatting>
  <conditionalFormatting sqref="B5:B13">
    <cfRule type="expression" dxfId="33" priority="11">
      <formula>OR($J5="NS",$J5="SumaNS",$J5="Účet")</formula>
    </cfRule>
  </conditionalFormatting>
  <conditionalFormatting sqref="F5:I13 B5:D13">
    <cfRule type="expression" dxfId="32" priority="17">
      <formula>AND($J5&lt;&gt;"",$J5&lt;&gt;"mezeraKL")</formula>
    </cfRule>
  </conditionalFormatting>
  <conditionalFormatting sqref="B5:D13 F5:I1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0" priority="13">
      <formula>OR($J5="SumaNS",$J5="NS")</formula>
    </cfRule>
  </conditionalFormatting>
  <conditionalFormatting sqref="A5:A13">
    <cfRule type="expression" dxfId="29" priority="9">
      <formula>AND($J5&lt;&gt;"mezeraKL",$J5&lt;&gt;"")</formula>
    </cfRule>
  </conditionalFormatting>
  <conditionalFormatting sqref="A5:A13">
    <cfRule type="expression" dxfId="28" priority="10">
      <formula>AND($J5&lt;&gt;"",$J5&lt;&gt;"mezeraKL")</formula>
    </cfRule>
  </conditionalFormatting>
  <conditionalFormatting sqref="H15:H49">
    <cfRule type="expression" dxfId="27" priority="5">
      <formula>$H15&gt;0</formula>
    </cfRule>
  </conditionalFormatting>
  <conditionalFormatting sqref="A15:A49">
    <cfRule type="expression" dxfId="26" priority="2">
      <formula>AND($J15&lt;&gt;"mezeraKL",$J15&lt;&gt;"")</formula>
    </cfRule>
  </conditionalFormatting>
  <conditionalFormatting sqref="I15:I49">
    <cfRule type="expression" dxfId="25" priority="6">
      <formula>$I15&gt;1</formula>
    </cfRule>
  </conditionalFormatting>
  <conditionalFormatting sqref="B15:B49">
    <cfRule type="expression" dxfId="24" priority="1">
      <formula>OR($J15="NS",$J15="SumaNS",$J15="Účet")</formula>
    </cfRule>
  </conditionalFormatting>
  <conditionalFormatting sqref="A15:D49 F15:I49">
    <cfRule type="expression" dxfId="23" priority="8">
      <formula>AND($J15&lt;&gt;"",$J15&lt;&gt;"mezeraKL")</formula>
    </cfRule>
  </conditionalFormatting>
  <conditionalFormatting sqref="B15:D49 F15:I49">
    <cfRule type="expression" dxfId="2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2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1539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7.8935326986305601</v>
      </c>
      <c r="J3" s="207">
        <f>SUBTOTAL(9,J5:J1048576)</f>
        <v>94019</v>
      </c>
      <c r="K3" s="208">
        <f>SUBTOTAL(9,K5:K1048576)</f>
        <v>742142.05079254659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526</v>
      </c>
      <c r="B5" s="723" t="s">
        <v>527</v>
      </c>
      <c r="C5" s="726" t="s">
        <v>533</v>
      </c>
      <c r="D5" s="741" t="s">
        <v>842</v>
      </c>
      <c r="E5" s="726" t="s">
        <v>1527</v>
      </c>
      <c r="F5" s="741" t="s">
        <v>1528</v>
      </c>
      <c r="G5" s="726" t="s">
        <v>1368</v>
      </c>
      <c r="H5" s="726" t="s">
        <v>1369</v>
      </c>
      <c r="I5" s="229">
        <v>260.3</v>
      </c>
      <c r="J5" s="229">
        <v>2</v>
      </c>
      <c r="K5" s="736">
        <v>520.6</v>
      </c>
    </row>
    <row r="6" spans="1:11" ht="14.4" customHeight="1" x14ac:dyDescent="0.3">
      <c r="A6" s="649" t="s">
        <v>526</v>
      </c>
      <c r="B6" s="650" t="s">
        <v>527</v>
      </c>
      <c r="C6" s="651" t="s">
        <v>533</v>
      </c>
      <c r="D6" s="652" t="s">
        <v>842</v>
      </c>
      <c r="E6" s="651" t="s">
        <v>1527</v>
      </c>
      <c r="F6" s="652" t="s">
        <v>1528</v>
      </c>
      <c r="G6" s="651" t="s">
        <v>1370</v>
      </c>
      <c r="H6" s="651" t="s">
        <v>1371</v>
      </c>
      <c r="I6" s="653">
        <v>8.5399999999999991</v>
      </c>
      <c r="J6" s="653">
        <v>4</v>
      </c>
      <c r="K6" s="654">
        <v>34.159999999999997</v>
      </c>
    </row>
    <row r="7" spans="1:11" ht="14.4" customHeight="1" x14ac:dyDescent="0.3">
      <c r="A7" s="649" t="s">
        <v>526</v>
      </c>
      <c r="B7" s="650" t="s">
        <v>527</v>
      </c>
      <c r="C7" s="651" t="s">
        <v>533</v>
      </c>
      <c r="D7" s="652" t="s">
        <v>842</v>
      </c>
      <c r="E7" s="651" t="s">
        <v>1527</v>
      </c>
      <c r="F7" s="652" t="s">
        <v>1528</v>
      </c>
      <c r="G7" s="651" t="s">
        <v>1372</v>
      </c>
      <c r="H7" s="651" t="s">
        <v>1373</v>
      </c>
      <c r="I7" s="653">
        <v>124.45</v>
      </c>
      <c r="J7" s="653">
        <v>5</v>
      </c>
      <c r="K7" s="654">
        <v>622.25</v>
      </c>
    </row>
    <row r="8" spans="1:11" ht="14.4" customHeight="1" x14ac:dyDescent="0.3">
      <c r="A8" s="649" t="s">
        <v>526</v>
      </c>
      <c r="B8" s="650" t="s">
        <v>527</v>
      </c>
      <c r="C8" s="651" t="s">
        <v>533</v>
      </c>
      <c r="D8" s="652" t="s">
        <v>842</v>
      </c>
      <c r="E8" s="651" t="s">
        <v>1527</v>
      </c>
      <c r="F8" s="652" t="s">
        <v>1528</v>
      </c>
      <c r="G8" s="651" t="s">
        <v>1374</v>
      </c>
      <c r="H8" s="651" t="s">
        <v>1375</v>
      </c>
      <c r="I8" s="653">
        <v>7.59</v>
      </c>
      <c r="J8" s="653">
        <v>3</v>
      </c>
      <c r="K8" s="654">
        <v>22.77</v>
      </c>
    </row>
    <row r="9" spans="1:11" ht="14.4" customHeight="1" x14ac:dyDescent="0.3">
      <c r="A9" s="649" t="s">
        <v>526</v>
      </c>
      <c r="B9" s="650" t="s">
        <v>527</v>
      </c>
      <c r="C9" s="651" t="s">
        <v>533</v>
      </c>
      <c r="D9" s="652" t="s">
        <v>842</v>
      </c>
      <c r="E9" s="651" t="s">
        <v>1527</v>
      </c>
      <c r="F9" s="652" t="s">
        <v>1528</v>
      </c>
      <c r="G9" s="651" t="s">
        <v>1376</v>
      </c>
      <c r="H9" s="651" t="s">
        <v>1377</v>
      </c>
      <c r="I9" s="653">
        <v>7.1</v>
      </c>
      <c r="J9" s="653">
        <v>4</v>
      </c>
      <c r="K9" s="654">
        <v>28.4</v>
      </c>
    </row>
    <row r="10" spans="1:11" ht="14.4" customHeight="1" x14ac:dyDescent="0.3">
      <c r="A10" s="649" t="s">
        <v>526</v>
      </c>
      <c r="B10" s="650" t="s">
        <v>527</v>
      </c>
      <c r="C10" s="651" t="s">
        <v>533</v>
      </c>
      <c r="D10" s="652" t="s">
        <v>842</v>
      </c>
      <c r="E10" s="651" t="s">
        <v>1527</v>
      </c>
      <c r="F10" s="652" t="s">
        <v>1528</v>
      </c>
      <c r="G10" s="651" t="s">
        <v>1378</v>
      </c>
      <c r="H10" s="651" t="s">
        <v>1379</v>
      </c>
      <c r="I10" s="653">
        <v>8.2799999999999994</v>
      </c>
      <c r="J10" s="653">
        <v>4</v>
      </c>
      <c r="K10" s="654">
        <v>33.119999999999997</v>
      </c>
    </row>
    <row r="11" spans="1:11" ht="14.4" customHeight="1" x14ac:dyDescent="0.3">
      <c r="A11" s="649" t="s">
        <v>526</v>
      </c>
      <c r="B11" s="650" t="s">
        <v>527</v>
      </c>
      <c r="C11" s="651" t="s">
        <v>533</v>
      </c>
      <c r="D11" s="652" t="s">
        <v>842</v>
      </c>
      <c r="E11" s="651" t="s">
        <v>1527</v>
      </c>
      <c r="F11" s="652" t="s">
        <v>1528</v>
      </c>
      <c r="G11" s="651" t="s">
        <v>1380</v>
      </c>
      <c r="H11" s="651" t="s">
        <v>1381</v>
      </c>
      <c r="I11" s="653">
        <v>5.92</v>
      </c>
      <c r="J11" s="653">
        <v>4</v>
      </c>
      <c r="K11" s="654">
        <v>23.68</v>
      </c>
    </row>
    <row r="12" spans="1:11" ht="14.4" customHeight="1" x14ac:dyDescent="0.3">
      <c r="A12" s="649" t="s">
        <v>526</v>
      </c>
      <c r="B12" s="650" t="s">
        <v>527</v>
      </c>
      <c r="C12" s="651" t="s">
        <v>533</v>
      </c>
      <c r="D12" s="652" t="s">
        <v>842</v>
      </c>
      <c r="E12" s="651" t="s">
        <v>1527</v>
      </c>
      <c r="F12" s="652" t="s">
        <v>1528</v>
      </c>
      <c r="G12" s="651" t="s">
        <v>1382</v>
      </c>
      <c r="H12" s="651" t="s">
        <v>1383</v>
      </c>
      <c r="I12" s="653">
        <v>2.5499999999999998</v>
      </c>
      <c r="J12" s="653">
        <v>15</v>
      </c>
      <c r="K12" s="654">
        <v>38.200000000000003</v>
      </c>
    </row>
    <row r="13" spans="1:11" ht="14.4" customHeight="1" x14ac:dyDescent="0.3">
      <c r="A13" s="649" t="s">
        <v>526</v>
      </c>
      <c r="B13" s="650" t="s">
        <v>527</v>
      </c>
      <c r="C13" s="651" t="s">
        <v>533</v>
      </c>
      <c r="D13" s="652" t="s">
        <v>842</v>
      </c>
      <c r="E13" s="651" t="s">
        <v>1529</v>
      </c>
      <c r="F13" s="652" t="s">
        <v>1530</v>
      </c>
      <c r="G13" s="651" t="s">
        <v>1384</v>
      </c>
      <c r="H13" s="651" t="s">
        <v>1385</v>
      </c>
      <c r="I13" s="653">
        <v>38.450000000000003</v>
      </c>
      <c r="J13" s="653">
        <v>2</v>
      </c>
      <c r="K13" s="654">
        <v>76.900000000000006</v>
      </c>
    </row>
    <row r="14" spans="1:11" ht="14.4" customHeight="1" x14ac:dyDescent="0.3">
      <c r="A14" s="649" t="s">
        <v>526</v>
      </c>
      <c r="B14" s="650" t="s">
        <v>527</v>
      </c>
      <c r="C14" s="651" t="s">
        <v>533</v>
      </c>
      <c r="D14" s="652" t="s">
        <v>842</v>
      </c>
      <c r="E14" s="651" t="s">
        <v>1529</v>
      </c>
      <c r="F14" s="652" t="s">
        <v>1530</v>
      </c>
      <c r="G14" s="651" t="s">
        <v>1386</v>
      </c>
      <c r="H14" s="651" t="s">
        <v>1387</v>
      </c>
      <c r="I14" s="653">
        <v>1.875</v>
      </c>
      <c r="J14" s="653">
        <v>150</v>
      </c>
      <c r="K14" s="654">
        <v>282.5</v>
      </c>
    </row>
    <row r="15" spans="1:11" ht="14.4" customHeight="1" x14ac:dyDescent="0.3">
      <c r="A15" s="649" t="s">
        <v>526</v>
      </c>
      <c r="B15" s="650" t="s">
        <v>527</v>
      </c>
      <c r="C15" s="651" t="s">
        <v>533</v>
      </c>
      <c r="D15" s="652" t="s">
        <v>842</v>
      </c>
      <c r="E15" s="651" t="s">
        <v>1529</v>
      </c>
      <c r="F15" s="652" t="s">
        <v>1530</v>
      </c>
      <c r="G15" s="651" t="s">
        <v>1388</v>
      </c>
      <c r="H15" s="651" t="s">
        <v>1389</v>
      </c>
      <c r="I15" s="653">
        <v>2.8449999999999998</v>
      </c>
      <c r="J15" s="653">
        <v>250</v>
      </c>
      <c r="K15" s="654">
        <v>712</v>
      </c>
    </row>
    <row r="16" spans="1:11" ht="14.4" customHeight="1" x14ac:dyDescent="0.3">
      <c r="A16" s="649" t="s">
        <v>526</v>
      </c>
      <c r="B16" s="650" t="s">
        <v>527</v>
      </c>
      <c r="C16" s="651" t="s">
        <v>533</v>
      </c>
      <c r="D16" s="652" t="s">
        <v>842</v>
      </c>
      <c r="E16" s="651" t="s">
        <v>1529</v>
      </c>
      <c r="F16" s="652" t="s">
        <v>1530</v>
      </c>
      <c r="G16" s="651" t="s">
        <v>1390</v>
      </c>
      <c r="H16" s="651" t="s">
        <v>1391</v>
      </c>
      <c r="I16" s="653">
        <v>1.77</v>
      </c>
      <c r="J16" s="653">
        <v>100</v>
      </c>
      <c r="K16" s="654">
        <v>177</v>
      </c>
    </row>
    <row r="17" spans="1:11" ht="14.4" customHeight="1" x14ac:dyDescent="0.3">
      <c r="A17" s="649" t="s">
        <v>526</v>
      </c>
      <c r="B17" s="650" t="s">
        <v>527</v>
      </c>
      <c r="C17" s="651" t="s">
        <v>533</v>
      </c>
      <c r="D17" s="652" t="s">
        <v>842</v>
      </c>
      <c r="E17" s="651" t="s">
        <v>1529</v>
      </c>
      <c r="F17" s="652" t="s">
        <v>1530</v>
      </c>
      <c r="G17" s="651" t="s">
        <v>1392</v>
      </c>
      <c r="H17" s="651" t="s">
        <v>1393</v>
      </c>
      <c r="I17" s="653">
        <v>0.01</v>
      </c>
      <c r="J17" s="653">
        <v>1000</v>
      </c>
      <c r="K17" s="654">
        <v>10.5</v>
      </c>
    </row>
    <row r="18" spans="1:11" ht="14.4" customHeight="1" x14ac:dyDescent="0.3">
      <c r="A18" s="649" t="s">
        <v>526</v>
      </c>
      <c r="B18" s="650" t="s">
        <v>527</v>
      </c>
      <c r="C18" s="651" t="s">
        <v>533</v>
      </c>
      <c r="D18" s="652" t="s">
        <v>842</v>
      </c>
      <c r="E18" s="651" t="s">
        <v>1529</v>
      </c>
      <c r="F18" s="652" t="s">
        <v>1530</v>
      </c>
      <c r="G18" s="651" t="s">
        <v>1394</v>
      </c>
      <c r="H18" s="651" t="s">
        <v>1395</v>
      </c>
      <c r="I18" s="653">
        <v>2.8099999999999996</v>
      </c>
      <c r="J18" s="653">
        <v>150</v>
      </c>
      <c r="K18" s="654">
        <v>424</v>
      </c>
    </row>
    <row r="19" spans="1:11" ht="14.4" customHeight="1" x14ac:dyDescent="0.3">
      <c r="A19" s="649" t="s">
        <v>526</v>
      </c>
      <c r="B19" s="650" t="s">
        <v>527</v>
      </c>
      <c r="C19" s="651" t="s">
        <v>533</v>
      </c>
      <c r="D19" s="652" t="s">
        <v>842</v>
      </c>
      <c r="E19" s="651" t="s">
        <v>1529</v>
      </c>
      <c r="F19" s="652" t="s">
        <v>1530</v>
      </c>
      <c r="G19" s="651" t="s">
        <v>1396</v>
      </c>
      <c r="H19" s="651" t="s">
        <v>1397</v>
      </c>
      <c r="I19" s="653">
        <v>2.41</v>
      </c>
      <c r="J19" s="653">
        <v>900</v>
      </c>
      <c r="K19" s="654">
        <v>2169</v>
      </c>
    </row>
    <row r="20" spans="1:11" ht="14.4" customHeight="1" x14ac:dyDescent="0.3">
      <c r="A20" s="649" t="s">
        <v>526</v>
      </c>
      <c r="B20" s="650" t="s">
        <v>527</v>
      </c>
      <c r="C20" s="651" t="s">
        <v>533</v>
      </c>
      <c r="D20" s="652" t="s">
        <v>842</v>
      </c>
      <c r="E20" s="651" t="s">
        <v>1529</v>
      </c>
      <c r="F20" s="652" t="s">
        <v>1530</v>
      </c>
      <c r="G20" s="651" t="s">
        <v>1398</v>
      </c>
      <c r="H20" s="651" t="s">
        <v>1399</v>
      </c>
      <c r="I20" s="653">
        <v>15</v>
      </c>
      <c r="J20" s="653">
        <v>20</v>
      </c>
      <c r="K20" s="654">
        <v>300</v>
      </c>
    </row>
    <row r="21" spans="1:11" ht="14.4" customHeight="1" x14ac:dyDescent="0.3">
      <c r="A21" s="649" t="s">
        <v>526</v>
      </c>
      <c r="B21" s="650" t="s">
        <v>527</v>
      </c>
      <c r="C21" s="651" t="s">
        <v>533</v>
      </c>
      <c r="D21" s="652" t="s">
        <v>842</v>
      </c>
      <c r="E21" s="651" t="s">
        <v>1529</v>
      </c>
      <c r="F21" s="652" t="s">
        <v>1530</v>
      </c>
      <c r="G21" s="651" t="s">
        <v>1400</v>
      </c>
      <c r="H21" s="651" t="s">
        <v>1401</v>
      </c>
      <c r="I21" s="653">
        <v>2.875</v>
      </c>
      <c r="J21" s="653">
        <v>150</v>
      </c>
      <c r="K21" s="654">
        <v>433</v>
      </c>
    </row>
    <row r="22" spans="1:11" ht="14.4" customHeight="1" x14ac:dyDescent="0.3">
      <c r="A22" s="649" t="s">
        <v>526</v>
      </c>
      <c r="B22" s="650" t="s">
        <v>527</v>
      </c>
      <c r="C22" s="651" t="s">
        <v>533</v>
      </c>
      <c r="D22" s="652" t="s">
        <v>842</v>
      </c>
      <c r="E22" s="651" t="s">
        <v>1529</v>
      </c>
      <c r="F22" s="652" t="s">
        <v>1530</v>
      </c>
      <c r="G22" s="651" t="s">
        <v>1400</v>
      </c>
      <c r="H22" s="651" t="s">
        <v>1402</v>
      </c>
      <c r="I22" s="653">
        <v>2.94</v>
      </c>
      <c r="J22" s="653">
        <v>100</v>
      </c>
      <c r="K22" s="654">
        <v>294</v>
      </c>
    </row>
    <row r="23" spans="1:11" ht="14.4" customHeight="1" x14ac:dyDescent="0.3">
      <c r="A23" s="649" t="s">
        <v>526</v>
      </c>
      <c r="B23" s="650" t="s">
        <v>527</v>
      </c>
      <c r="C23" s="651" t="s">
        <v>533</v>
      </c>
      <c r="D23" s="652" t="s">
        <v>842</v>
      </c>
      <c r="E23" s="651" t="s">
        <v>1529</v>
      </c>
      <c r="F23" s="652" t="s">
        <v>1530</v>
      </c>
      <c r="G23" s="651" t="s">
        <v>1403</v>
      </c>
      <c r="H23" s="651" t="s">
        <v>1404</v>
      </c>
      <c r="I23" s="653">
        <v>0.47499999999999998</v>
      </c>
      <c r="J23" s="653">
        <v>900</v>
      </c>
      <c r="K23" s="654">
        <v>428</v>
      </c>
    </row>
    <row r="24" spans="1:11" ht="14.4" customHeight="1" x14ac:dyDescent="0.3">
      <c r="A24" s="649" t="s">
        <v>526</v>
      </c>
      <c r="B24" s="650" t="s">
        <v>527</v>
      </c>
      <c r="C24" s="651" t="s">
        <v>533</v>
      </c>
      <c r="D24" s="652" t="s">
        <v>842</v>
      </c>
      <c r="E24" s="651" t="s">
        <v>1529</v>
      </c>
      <c r="F24" s="652" t="s">
        <v>1530</v>
      </c>
      <c r="G24" s="651" t="s">
        <v>1405</v>
      </c>
      <c r="H24" s="651" t="s">
        <v>1406</v>
      </c>
      <c r="I24" s="653">
        <v>9.1999999999999993</v>
      </c>
      <c r="J24" s="653">
        <v>150</v>
      </c>
      <c r="K24" s="654">
        <v>1380</v>
      </c>
    </row>
    <row r="25" spans="1:11" ht="14.4" customHeight="1" x14ac:dyDescent="0.3">
      <c r="A25" s="649" t="s">
        <v>526</v>
      </c>
      <c r="B25" s="650" t="s">
        <v>527</v>
      </c>
      <c r="C25" s="651" t="s">
        <v>533</v>
      </c>
      <c r="D25" s="652" t="s">
        <v>842</v>
      </c>
      <c r="E25" s="651" t="s">
        <v>1529</v>
      </c>
      <c r="F25" s="652" t="s">
        <v>1530</v>
      </c>
      <c r="G25" s="651" t="s">
        <v>1407</v>
      </c>
      <c r="H25" s="651" t="s">
        <v>1408</v>
      </c>
      <c r="I25" s="653">
        <v>21.4</v>
      </c>
      <c r="J25" s="653">
        <v>8</v>
      </c>
      <c r="K25" s="654">
        <v>171.2</v>
      </c>
    </row>
    <row r="26" spans="1:11" ht="14.4" customHeight="1" x14ac:dyDescent="0.3">
      <c r="A26" s="649" t="s">
        <v>526</v>
      </c>
      <c r="B26" s="650" t="s">
        <v>527</v>
      </c>
      <c r="C26" s="651" t="s">
        <v>533</v>
      </c>
      <c r="D26" s="652" t="s">
        <v>842</v>
      </c>
      <c r="E26" s="651" t="s">
        <v>1531</v>
      </c>
      <c r="F26" s="652" t="s">
        <v>1532</v>
      </c>
      <c r="G26" s="651" t="s">
        <v>1409</v>
      </c>
      <c r="H26" s="651" t="s">
        <v>1410</v>
      </c>
      <c r="I26" s="653">
        <v>0.3</v>
      </c>
      <c r="J26" s="653">
        <v>500</v>
      </c>
      <c r="K26" s="654">
        <v>150</v>
      </c>
    </row>
    <row r="27" spans="1:11" ht="14.4" customHeight="1" x14ac:dyDescent="0.3">
      <c r="A27" s="649" t="s">
        <v>526</v>
      </c>
      <c r="B27" s="650" t="s">
        <v>527</v>
      </c>
      <c r="C27" s="651" t="s">
        <v>533</v>
      </c>
      <c r="D27" s="652" t="s">
        <v>842</v>
      </c>
      <c r="E27" s="651" t="s">
        <v>1531</v>
      </c>
      <c r="F27" s="652" t="s">
        <v>1532</v>
      </c>
      <c r="G27" s="651" t="s">
        <v>1411</v>
      </c>
      <c r="H27" s="651" t="s">
        <v>1412</v>
      </c>
      <c r="I27" s="653">
        <v>1.754</v>
      </c>
      <c r="J27" s="653">
        <v>1000</v>
      </c>
      <c r="K27" s="654">
        <v>1754</v>
      </c>
    </row>
    <row r="28" spans="1:11" ht="14.4" customHeight="1" x14ac:dyDescent="0.3">
      <c r="A28" s="649" t="s">
        <v>526</v>
      </c>
      <c r="B28" s="650" t="s">
        <v>527</v>
      </c>
      <c r="C28" s="651" t="s">
        <v>533</v>
      </c>
      <c r="D28" s="652" t="s">
        <v>842</v>
      </c>
      <c r="E28" s="651" t="s">
        <v>1533</v>
      </c>
      <c r="F28" s="652" t="s">
        <v>1534</v>
      </c>
      <c r="G28" s="651" t="s">
        <v>1413</v>
      </c>
      <c r="H28" s="651" t="s">
        <v>1414</v>
      </c>
      <c r="I28" s="653">
        <v>1.22</v>
      </c>
      <c r="J28" s="653">
        <v>500</v>
      </c>
      <c r="K28" s="654">
        <v>610</v>
      </c>
    </row>
    <row r="29" spans="1:11" ht="14.4" customHeight="1" x14ac:dyDescent="0.3">
      <c r="A29" s="649" t="s">
        <v>526</v>
      </c>
      <c r="B29" s="650" t="s">
        <v>527</v>
      </c>
      <c r="C29" s="651" t="s">
        <v>533</v>
      </c>
      <c r="D29" s="652" t="s">
        <v>842</v>
      </c>
      <c r="E29" s="651" t="s">
        <v>1533</v>
      </c>
      <c r="F29" s="652" t="s">
        <v>1534</v>
      </c>
      <c r="G29" s="651" t="s">
        <v>1415</v>
      </c>
      <c r="H29" s="651" t="s">
        <v>1416</v>
      </c>
      <c r="I29" s="653">
        <v>0.77500000000000002</v>
      </c>
      <c r="J29" s="653">
        <v>1000</v>
      </c>
      <c r="K29" s="654">
        <v>775</v>
      </c>
    </row>
    <row r="30" spans="1:11" ht="14.4" customHeight="1" x14ac:dyDescent="0.3">
      <c r="A30" s="649" t="s">
        <v>526</v>
      </c>
      <c r="B30" s="650" t="s">
        <v>527</v>
      </c>
      <c r="C30" s="651" t="s">
        <v>533</v>
      </c>
      <c r="D30" s="652" t="s">
        <v>842</v>
      </c>
      <c r="E30" s="651" t="s">
        <v>1533</v>
      </c>
      <c r="F30" s="652" t="s">
        <v>1534</v>
      </c>
      <c r="G30" s="651" t="s">
        <v>1417</v>
      </c>
      <c r="H30" s="651" t="s">
        <v>1418</v>
      </c>
      <c r="I30" s="653">
        <v>0.71</v>
      </c>
      <c r="J30" s="653">
        <v>1600</v>
      </c>
      <c r="K30" s="654">
        <v>1136</v>
      </c>
    </row>
    <row r="31" spans="1:11" ht="14.4" customHeight="1" x14ac:dyDescent="0.3">
      <c r="A31" s="649" t="s">
        <v>526</v>
      </c>
      <c r="B31" s="650" t="s">
        <v>527</v>
      </c>
      <c r="C31" s="651" t="s">
        <v>533</v>
      </c>
      <c r="D31" s="652" t="s">
        <v>842</v>
      </c>
      <c r="E31" s="651" t="s">
        <v>1533</v>
      </c>
      <c r="F31" s="652" t="s">
        <v>1534</v>
      </c>
      <c r="G31" s="651" t="s">
        <v>1419</v>
      </c>
      <c r="H31" s="651" t="s">
        <v>1420</v>
      </c>
      <c r="I31" s="653">
        <v>0.71</v>
      </c>
      <c r="J31" s="653">
        <v>600</v>
      </c>
      <c r="K31" s="654">
        <v>426</v>
      </c>
    </row>
    <row r="32" spans="1:11" ht="14.4" customHeight="1" x14ac:dyDescent="0.3">
      <c r="A32" s="649" t="s">
        <v>526</v>
      </c>
      <c r="B32" s="650" t="s">
        <v>527</v>
      </c>
      <c r="C32" s="651" t="s">
        <v>533</v>
      </c>
      <c r="D32" s="652" t="s">
        <v>842</v>
      </c>
      <c r="E32" s="651" t="s">
        <v>1533</v>
      </c>
      <c r="F32" s="652" t="s">
        <v>1534</v>
      </c>
      <c r="G32" s="651" t="s">
        <v>1421</v>
      </c>
      <c r="H32" s="651" t="s">
        <v>1422</v>
      </c>
      <c r="I32" s="653">
        <v>0.71</v>
      </c>
      <c r="J32" s="653">
        <v>1000</v>
      </c>
      <c r="K32" s="654">
        <v>710</v>
      </c>
    </row>
    <row r="33" spans="1:11" ht="14.4" customHeight="1" x14ac:dyDescent="0.3">
      <c r="A33" s="649" t="s">
        <v>526</v>
      </c>
      <c r="B33" s="650" t="s">
        <v>527</v>
      </c>
      <c r="C33" s="651" t="s">
        <v>538</v>
      </c>
      <c r="D33" s="652" t="s">
        <v>843</v>
      </c>
      <c r="E33" s="651" t="s">
        <v>1527</v>
      </c>
      <c r="F33" s="652" t="s">
        <v>1528</v>
      </c>
      <c r="G33" s="651" t="s">
        <v>1372</v>
      </c>
      <c r="H33" s="651" t="s">
        <v>1373</v>
      </c>
      <c r="I33" s="653">
        <v>124.45</v>
      </c>
      <c r="J33" s="653">
        <v>5</v>
      </c>
      <c r="K33" s="654">
        <v>622.25</v>
      </c>
    </row>
    <row r="34" spans="1:11" ht="14.4" customHeight="1" x14ac:dyDescent="0.3">
      <c r="A34" s="649" t="s">
        <v>526</v>
      </c>
      <c r="B34" s="650" t="s">
        <v>527</v>
      </c>
      <c r="C34" s="651" t="s">
        <v>538</v>
      </c>
      <c r="D34" s="652" t="s">
        <v>843</v>
      </c>
      <c r="E34" s="651" t="s">
        <v>1527</v>
      </c>
      <c r="F34" s="652" t="s">
        <v>1528</v>
      </c>
      <c r="G34" s="651" t="s">
        <v>1423</v>
      </c>
      <c r="H34" s="651" t="s">
        <v>1424</v>
      </c>
      <c r="I34" s="653">
        <v>8.5774999999999988</v>
      </c>
      <c r="J34" s="653">
        <v>108</v>
      </c>
      <c r="K34" s="654">
        <v>926.4</v>
      </c>
    </row>
    <row r="35" spans="1:11" ht="14.4" customHeight="1" x14ac:dyDescent="0.3">
      <c r="A35" s="649" t="s">
        <v>526</v>
      </c>
      <c r="B35" s="650" t="s">
        <v>527</v>
      </c>
      <c r="C35" s="651" t="s">
        <v>538</v>
      </c>
      <c r="D35" s="652" t="s">
        <v>843</v>
      </c>
      <c r="E35" s="651" t="s">
        <v>1527</v>
      </c>
      <c r="F35" s="652" t="s">
        <v>1528</v>
      </c>
      <c r="G35" s="651" t="s">
        <v>1425</v>
      </c>
      <c r="H35" s="651" t="s">
        <v>1426</v>
      </c>
      <c r="I35" s="653">
        <v>28.09</v>
      </c>
      <c r="J35" s="653">
        <v>10</v>
      </c>
      <c r="K35" s="654">
        <v>280.89999999999998</v>
      </c>
    </row>
    <row r="36" spans="1:11" ht="14.4" customHeight="1" x14ac:dyDescent="0.3">
      <c r="A36" s="649" t="s">
        <v>526</v>
      </c>
      <c r="B36" s="650" t="s">
        <v>527</v>
      </c>
      <c r="C36" s="651" t="s">
        <v>538</v>
      </c>
      <c r="D36" s="652" t="s">
        <v>843</v>
      </c>
      <c r="E36" s="651" t="s">
        <v>1527</v>
      </c>
      <c r="F36" s="652" t="s">
        <v>1528</v>
      </c>
      <c r="G36" s="651" t="s">
        <v>1427</v>
      </c>
      <c r="H36" s="651" t="s">
        <v>1428</v>
      </c>
      <c r="I36" s="653">
        <v>0.31</v>
      </c>
      <c r="J36" s="653">
        <v>500</v>
      </c>
      <c r="K36" s="654">
        <v>155</v>
      </c>
    </row>
    <row r="37" spans="1:11" ht="14.4" customHeight="1" x14ac:dyDescent="0.3">
      <c r="A37" s="649" t="s">
        <v>526</v>
      </c>
      <c r="B37" s="650" t="s">
        <v>527</v>
      </c>
      <c r="C37" s="651" t="s">
        <v>538</v>
      </c>
      <c r="D37" s="652" t="s">
        <v>843</v>
      </c>
      <c r="E37" s="651" t="s">
        <v>1527</v>
      </c>
      <c r="F37" s="652" t="s">
        <v>1528</v>
      </c>
      <c r="G37" s="651" t="s">
        <v>1429</v>
      </c>
      <c r="H37" s="651" t="s">
        <v>1430</v>
      </c>
      <c r="I37" s="653">
        <v>11.74</v>
      </c>
      <c r="J37" s="653">
        <v>6</v>
      </c>
      <c r="K37" s="654">
        <v>70.44</v>
      </c>
    </row>
    <row r="38" spans="1:11" ht="14.4" customHeight="1" x14ac:dyDescent="0.3">
      <c r="A38" s="649" t="s">
        <v>526</v>
      </c>
      <c r="B38" s="650" t="s">
        <v>527</v>
      </c>
      <c r="C38" s="651" t="s">
        <v>538</v>
      </c>
      <c r="D38" s="652" t="s">
        <v>843</v>
      </c>
      <c r="E38" s="651" t="s">
        <v>1527</v>
      </c>
      <c r="F38" s="652" t="s">
        <v>1528</v>
      </c>
      <c r="G38" s="651" t="s">
        <v>1431</v>
      </c>
      <c r="H38" s="651" t="s">
        <v>1432</v>
      </c>
      <c r="I38" s="653">
        <v>14.09</v>
      </c>
      <c r="J38" s="653">
        <v>6</v>
      </c>
      <c r="K38" s="654">
        <v>84.54</v>
      </c>
    </row>
    <row r="39" spans="1:11" ht="14.4" customHeight="1" x14ac:dyDescent="0.3">
      <c r="A39" s="649" t="s">
        <v>526</v>
      </c>
      <c r="B39" s="650" t="s">
        <v>527</v>
      </c>
      <c r="C39" s="651" t="s">
        <v>538</v>
      </c>
      <c r="D39" s="652" t="s">
        <v>843</v>
      </c>
      <c r="E39" s="651" t="s">
        <v>1529</v>
      </c>
      <c r="F39" s="652" t="s">
        <v>1530</v>
      </c>
      <c r="G39" s="651" t="s">
        <v>1433</v>
      </c>
      <c r="H39" s="651" t="s">
        <v>1434</v>
      </c>
      <c r="I39" s="653">
        <v>0.93</v>
      </c>
      <c r="J39" s="653">
        <v>1000</v>
      </c>
      <c r="K39" s="654">
        <v>930</v>
      </c>
    </row>
    <row r="40" spans="1:11" ht="14.4" customHeight="1" x14ac:dyDescent="0.3">
      <c r="A40" s="649" t="s">
        <v>526</v>
      </c>
      <c r="B40" s="650" t="s">
        <v>527</v>
      </c>
      <c r="C40" s="651" t="s">
        <v>538</v>
      </c>
      <c r="D40" s="652" t="s">
        <v>843</v>
      </c>
      <c r="E40" s="651" t="s">
        <v>1529</v>
      </c>
      <c r="F40" s="652" t="s">
        <v>1530</v>
      </c>
      <c r="G40" s="651" t="s">
        <v>1435</v>
      </c>
      <c r="H40" s="651" t="s">
        <v>1436</v>
      </c>
      <c r="I40" s="653">
        <v>1.67</v>
      </c>
      <c r="J40" s="653">
        <v>500</v>
      </c>
      <c r="K40" s="654">
        <v>835</v>
      </c>
    </row>
    <row r="41" spans="1:11" ht="14.4" customHeight="1" x14ac:dyDescent="0.3">
      <c r="A41" s="649" t="s">
        <v>526</v>
      </c>
      <c r="B41" s="650" t="s">
        <v>527</v>
      </c>
      <c r="C41" s="651" t="s">
        <v>538</v>
      </c>
      <c r="D41" s="652" t="s">
        <v>843</v>
      </c>
      <c r="E41" s="651" t="s">
        <v>1529</v>
      </c>
      <c r="F41" s="652" t="s">
        <v>1530</v>
      </c>
      <c r="G41" s="651" t="s">
        <v>1437</v>
      </c>
      <c r="H41" s="651" t="s">
        <v>1438</v>
      </c>
      <c r="I41" s="653">
        <v>0.41</v>
      </c>
      <c r="J41" s="653">
        <v>2000</v>
      </c>
      <c r="K41" s="654">
        <v>820</v>
      </c>
    </row>
    <row r="42" spans="1:11" ht="14.4" customHeight="1" x14ac:dyDescent="0.3">
      <c r="A42" s="649" t="s">
        <v>526</v>
      </c>
      <c r="B42" s="650" t="s">
        <v>527</v>
      </c>
      <c r="C42" s="651" t="s">
        <v>538</v>
      </c>
      <c r="D42" s="652" t="s">
        <v>843</v>
      </c>
      <c r="E42" s="651" t="s">
        <v>1529</v>
      </c>
      <c r="F42" s="652" t="s">
        <v>1530</v>
      </c>
      <c r="G42" s="651" t="s">
        <v>1439</v>
      </c>
      <c r="H42" s="651" t="s">
        <v>1440</v>
      </c>
      <c r="I42" s="653">
        <v>2.1800000000000002</v>
      </c>
      <c r="J42" s="653">
        <v>100</v>
      </c>
      <c r="K42" s="654">
        <v>217.74</v>
      </c>
    </row>
    <row r="43" spans="1:11" ht="14.4" customHeight="1" x14ac:dyDescent="0.3">
      <c r="A43" s="649" t="s">
        <v>526</v>
      </c>
      <c r="B43" s="650" t="s">
        <v>527</v>
      </c>
      <c r="C43" s="651" t="s">
        <v>538</v>
      </c>
      <c r="D43" s="652" t="s">
        <v>843</v>
      </c>
      <c r="E43" s="651" t="s">
        <v>1529</v>
      </c>
      <c r="F43" s="652" t="s">
        <v>1530</v>
      </c>
      <c r="G43" s="651" t="s">
        <v>1441</v>
      </c>
      <c r="H43" s="651" t="s">
        <v>1442</v>
      </c>
      <c r="I43" s="653">
        <v>33.880000000000003</v>
      </c>
      <c r="J43" s="653">
        <v>4</v>
      </c>
      <c r="K43" s="654">
        <v>135.52000000000001</v>
      </c>
    </row>
    <row r="44" spans="1:11" ht="14.4" customHeight="1" x14ac:dyDescent="0.3">
      <c r="A44" s="649" t="s">
        <v>526</v>
      </c>
      <c r="B44" s="650" t="s">
        <v>527</v>
      </c>
      <c r="C44" s="651" t="s">
        <v>538</v>
      </c>
      <c r="D44" s="652" t="s">
        <v>843</v>
      </c>
      <c r="E44" s="651" t="s">
        <v>1529</v>
      </c>
      <c r="F44" s="652" t="s">
        <v>1530</v>
      </c>
      <c r="G44" s="651" t="s">
        <v>1443</v>
      </c>
      <c r="H44" s="651" t="s">
        <v>1444</v>
      </c>
      <c r="I44" s="653">
        <v>0.6</v>
      </c>
      <c r="J44" s="653">
        <v>500</v>
      </c>
      <c r="K44" s="654">
        <v>300</v>
      </c>
    </row>
    <row r="45" spans="1:11" ht="14.4" customHeight="1" x14ac:dyDescent="0.3">
      <c r="A45" s="649" t="s">
        <v>526</v>
      </c>
      <c r="B45" s="650" t="s">
        <v>527</v>
      </c>
      <c r="C45" s="651" t="s">
        <v>538</v>
      </c>
      <c r="D45" s="652" t="s">
        <v>843</v>
      </c>
      <c r="E45" s="651" t="s">
        <v>1529</v>
      </c>
      <c r="F45" s="652" t="s">
        <v>1530</v>
      </c>
      <c r="G45" s="651" t="s">
        <v>1445</v>
      </c>
      <c r="H45" s="651" t="s">
        <v>1446</v>
      </c>
      <c r="I45" s="653">
        <v>1.6199999999999999</v>
      </c>
      <c r="J45" s="653">
        <v>6000</v>
      </c>
      <c r="K45" s="654">
        <v>9680</v>
      </c>
    </row>
    <row r="46" spans="1:11" ht="14.4" customHeight="1" x14ac:dyDescent="0.3">
      <c r="A46" s="649" t="s">
        <v>526</v>
      </c>
      <c r="B46" s="650" t="s">
        <v>527</v>
      </c>
      <c r="C46" s="651" t="s">
        <v>538</v>
      </c>
      <c r="D46" s="652" t="s">
        <v>843</v>
      </c>
      <c r="E46" s="651" t="s">
        <v>1529</v>
      </c>
      <c r="F46" s="652" t="s">
        <v>1530</v>
      </c>
      <c r="G46" s="651" t="s">
        <v>1447</v>
      </c>
      <c r="H46" s="651" t="s">
        <v>1448</v>
      </c>
      <c r="I46" s="653">
        <v>5.13</v>
      </c>
      <c r="J46" s="653">
        <v>1000</v>
      </c>
      <c r="K46" s="654">
        <v>5130</v>
      </c>
    </row>
    <row r="47" spans="1:11" ht="14.4" customHeight="1" x14ac:dyDescent="0.3">
      <c r="A47" s="649" t="s">
        <v>526</v>
      </c>
      <c r="B47" s="650" t="s">
        <v>527</v>
      </c>
      <c r="C47" s="651" t="s">
        <v>538</v>
      </c>
      <c r="D47" s="652" t="s">
        <v>843</v>
      </c>
      <c r="E47" s="651" t="s">
        <v>1529</v>
      </c>
      <c r="F47" s="652" t="s">
        <v>1530</v>
      </c>
      <c r="G47" s="651" t="s">
        <v>1449</v>
      </c>
      <c r="H47" s="651" t="s">
        <v>1450</v>
      </c>
      <c r="I47" s="653">
        <v>8.23</v>
      </c>
      <c r="J47" s="653">
        <v>600</v>
      </c>
      <c r="K47" s="654">
        <v>4937.6000000000004</v>
      </c>
    </row>
    <row r="48" spans="1:11" ht="14.4" customHeight="1" x14ac:dyDescent="0.3">
      <c r="A48" s="649" t="s">
        <v>526</v>
      </c>
      <c r="B48" s="650" t="s">
        <v>527</v>
      </c>
      <c r="C48" s="651" t="s">
        <v>538</v>
      </c>
      <c r="D48" s="652" t="s">
        <v>843</v>
      </c>
      <c r="E48" s="651" t="s">
        <v>1529</v>
      </c>
      <c r="F48" s="652" t="s">
        <v>1530</v>
      </c>
      <c r="G48" s="651" t="s">
        <v>1451</v>
      </c>
      <c r="H48" s="651" t="s">
        <v>1452</v>
      </c>
      <c r="I48" s="653">
        <v>17.983333333333334</v>
      </c>
      <c r="J48" s="653">
        <v>700</v>
      </c>
      <c r="K48" s="654">
        <v>12588</v>
      </c>
    </row>
    <row r="49" spans="1:11" ht="14.4" customHeight="1" x14ac:dyDescent="0.3">
      <c r="A49" s="649" t="s">
        <v>526</v>
      </c>
      <c r="B49" s="650" t="s">
        <v>527</v>
      </c>
      <c r="C49" s="651" t="s">
        <v>538</v>
      </c>
      <c r="D49" s="652" t="s">
        <v>843</v>
      </c>
      <c r="E49" s="651" t="s">
        <v>1529</v>
      </c>
      <c r="F49" s="652" t="s">
        <v>1530</v>
      </c>
      <c r="G49" s="651" t="s">
        <v>1453</v>
      </c>
      <c r="H49" s="651" t="s">
        <v>1454</v>
      </c>
      <c r="I49" s="653">
        <v>12.08</v>
      </c>
      <c r="J49" s="653">
        <v>4</v>
      </c>
      <c r="K49" s="654">
        <v>48.32</v>
      </c>
    </row>
    <row r="50" spans="1:11" ht="14.4" customHeight="1" x14ac:dyDescent="0.3">
      <c r="A50" s="649" t="s">
        <v>526</v>
      </c>
      <c r="B50" s="650" t="s">
        <v>527</v>
      </c>
      <c r="C50" s="651" t="s">
        <v>538</v>
      </c>
      <c r="D50" s="652" t="s">
        <v>843</v>
      </c>
      <c r="E50" s="651" t="s">
        <v>1529</v>
      </c>
      <c r="F50" s="652" t="s">
        <v>1530</v>
      </c>
      <c r="G50" s="651" t="s">
        <v>1403</v>
      </c>
      <c r="H50" s="651" t="s">
        <v>1404</v>
      </c>
      <c r="I50" s="653">
        <v>0.47</v>
      </c>
      <c r="J50" s="653">
        <v>3000</v>
      </c>
      <c r="K50" s="654">
        <v>1410</v>
      </c>
    </row>
    <row r="51" spans="1:11" ht="14.4" customHeight="1" x14ac:dyDescent="0.3">
      <c r="A51" s="649" t="s">
        <v>526</v>
      </c>
      <c r="B51" s="650" t="s">
        <v>527</v>
      </c>
      <c r="C51" s="651" t="s">
        <v>538</v>
      </c>
      <c r="D51" s="652" t="s">
        <v>843</v>
      </c>
      <c r="E51" s="651" t="s">
        <v>1529</v>
      </c>
      <c r="F51" s="652" t="s">
        <v>1530</v>
      </c>
      <c r="G51" s="651" t="s">
        <v>1455</v>
      </c>
      <c r="H51" s="651" t="s">
        <v>1456</v>
      </c>
      <c r="I51" s="653">
        <v>148.41</v>
      </c>
      <c r="J51" s="653">
        <v>40</v>
      </c>
      <c r="K51" s="654">
        <v>5936.26</v>
      </c>
    </row>
    <row r="52" spans="1:11" ht="14.4" customHeight="1" x14ac:dyDescent="0.3">
      <c r="A52" s="649" t="s">
        <v>526</v>
      </c>
      <c r="B52" s="650" t="s">
        <v>527</v>
      </c>
      <c r="C52" s="651" t="s">
        <v>538</v>
      </c>
      <c r="D52" s="652" t="s">
        <v>843</v>
      </c>
      <c r="E52" s="651" t="s">
        <v>1529</v>
      </c>
      <c r="F52" s="652" t="s">
        <v>1530</v>
      </c>
      <c r="G52" s="651" t="s">
        <v>1457</v>
      </c>
      <c r="H52" s="651" t="s">
        <v>1458</v>
      </c>
      <c r="I52" s="653">
        <v>124.21</v>
      </c>
      <c r="J52" s="653">
        <v>20</v>
      </c>
      <c r="K52" s="654">
        <v>2484.13</v>
      </c>
    </row>
    <row r="53" spans="1:11" ht="14.4" customHeight="1" x14ac:dyDescent="0.3">
      <c r="A53" s="649" t="s">
        <v>526</v>
      </c>
      <c r="B53" s="650" t="s">
        <v>527</v>
      </c>
      <c r="C53" s="651" t="s">
        <v>538</v>
      </c>
      <c r="D53" s="652" t="s">
        <v>843</v>
      </c>
      <c r="E53" s="651" t="s">
        <v>1531</v>
      </c>
      <c r="F53" s="652" t="s">
        <v>1532</v>
      </c>
      <c r="G53" s="651" t="s">
        <v>1409</v>
      </c>
      <c r="H53" s="651" t="s">
        <v>1410</v>
      </c>
      <c r="I53" s="653">
        <v>0.3</v>
      </c>
      <c r="J53" s="653">
        <v>500</v>
      </c>
      <c r="K53" s="654">
        <v>150</v>
      </c>
    </row>
    <row r="54" spans="1:11" ht="14.4" customHeight="1" x14ac:dyDescent="0.3">
      <c r="A54" s="649" t="s">
        <v>526</v>
      </c>
      <c r="B54" s="650" t="s">
        <v>527</v>
      </c>
      <c r="C54" s="651" t="s">
        <v>538</v>
      </c>
      <c r="D54" s="652" t="s">
        <v>843</v>
      </c>
      <c r="E54" s="651" t="s">
        <v>1531</v>
      </c>
      <c r="F54" s="652" t="s">
        <v>1532</v>
      </c>
      <c r="G54" s="651" t="s">
        <v>1459</v>
      </c>
      <c r="H54" s="651" t="s">
        <v>1460</v>
      </c>
      <c r="I54" s="653">
        <v>0.3</v>
      </c>
      <c r="J54" s="653">
        <v>500</v>
      </c>
      <c r="K54" s="654">
        <v>150</v>
      </c>
    </row>
    <row r="55" spans="1:11" ht="14.4" customHeight="1" x14ac:dyDescent="0.3">
      <c r="A55" s="649" t="s">
        <v>526</v>
      </c>
      <c r="B55" s="650" t="s">
        <v>527</v>
      </c>
      <c r="C55" s="651" t="s">
        <v>538</v>
      </c>
      <c r="D55" s="652" t="s">
        <v>843</v>
      </c>
      <c r="E55" s="651" t="s">
        <v>1531</v>
      </c>
      <c r="F55" s="652" t="s">
        <v>1532</v>
      </c>
      <c r="G55" s="651" t="s">
        <v>1461</v>
      </c>
      <c r="H55" s="651" t="s">
        <v>1462</v>
      </c>
      <c r="I55" s="653">
        <v>0.3</v>
      </c>
      <c r="J55" s="653">
        <v>2000</v>
      </c>
      <c r="K55" s="654">
        <v>600</v>
      </c>
    </row>
    <row r="56" spans="1:11" ht="14.4" customHeight="1" x14ac:dyDescent="0.3">
      <c r="A56" s="649" t="s">
        <v>526</v>
      </c>
      <c r="B56" s="650" t="s">
        <v>527</v>
      </c>
      <c r="C56" s="651" t="s">
        <v>538</v>
      </c>
      <c r="D56" s="652" t="s">
        <v>843</v>
      </c>
      <c r="E56" s="651" t="s">
        <v>1533</v>
      </c>
      <c r="F56" s="652" t="s">
        <v>1534</v>
      </c>
      <c r="G56" s="651" t="s">
        <v>1413</v>
      </c>
      <c r="H56" s="651" t="s">
        <v>1414</v>
      </c>
      <c r="I56" s="653">
        <v>1.22</v>
      </c>
      <c r="J56" s="653">
        <v>1500</v>
      </c>
      <c r="K56" s="654">
        <v>1826.85</v>
      </c>
    </row>
    <row r="57" spans="1:11" ht="14.4" customHeight="1" x14ac:dyDescent="0.3">
      <c r="A57" s="649" t="s">
        <v>526</v>
      </c>
      <c r="B57" s="650" t="s">
        <v>527</v>
      </c>
      <c r="C57" s="651" t="s">
        <v>538</v>
      </c>
      <c r="D57" s="652" t="s">
        <v>843</v>
      </c>
      <c r="E57" s="651" t="s">
        <v>1533</v>
      </c>
      <c r="F57" s="652" t="s">
        <v>1534</v>
      </c>
      <c r="G57" s="651" t="s">
        <v>1463</v>
      </c>
      <c r="H57" s="651" t="s">
        <v>1464</v>
      </c>
      <c r="I57" s="653">
        <v>0.78</v>
      </c>
      <c r="J57" s="653">
        <v>1000</v>
      </c>
      <c r="K57" s="654">
        <v>780</v>
      </c>
    </row>
    <row r="58" spans="1:11" ht="14.4" customHeight="1" x14ac:dyDescent="0.3">
      <c r="A58" s="649" t="s">
        <v>526</v>
      </c>
      <c r="B58" s="650" t="s">
        <v>527</v>
      </c>
      <c r="C58" s="651" t="s">
        <v>538</v>
      </c>
      <c r="D58" s="652" t="s">
        <v>843</v>
      </c>
      <c r="E58" s="651" t="s">
        <v>1533</v>
      </c>
      <c r="F58" s="652" t="s">
        <v>1534</v>
      </c>
      <c r="G58" s="651" t="s">
        <v>1415</v>
      </c>
      <c r="H58" s="651" t="s">
        <v>1416</v>
      </c>
      <c r="I58" s="653">
        <v>0.77500000000000002</v>
      </c>
      <c r="J58" s="653">
        <v>3000</v>
      </c>
      <c r="K58" s="654">
        <v>2320</v>
      </c>
    </row>
    <row r="59" spans="1:11" ht="14.4" customHeight="1" x14ac:dyDescent="0.3">
      <c r="A59" s="649" t="s">
        <v>526</v>
      </c>
      <c r="B59" s="650" t="s">
        <v>527</v>
      </c>
      <c r="C59" s="651" t="s">
        <v>538</v>
      </c>
      <c r="D59" s="652" t="s">
        <v>843</v>
      </c>
      <c r="E59" s="651" t="s">
        <v>1533</v>
      </c>
      <c r="F59" s="652" t="s">
        <v>1534</v>
      </c>
      <c r="G59" s="651" t="s">
        <v>1465</v>
      </c>
      <c r="H59" s="651" t="s">
        <v>1466</v>
      </c>
      <c r="I59" s="653">
        <v>0.77</v>
      </c>
      <c r="J59" s="653">
        <v>500</v>
      </c>
      <c r="K59" s="654">
        <v>385</v>
      </c>
    </row>
    <row r="60" spans="1:11" ht="14.4" customHeight="1" x14ac:dyDescent="0.3">
      <c r="A60" s="649" t="s">
        <v>526</v>
      </c>
      <c r="B60" s="650" t="s">
        <v>527</v>
      </c>
      <c r="C60" s="651" t="s">
        <v>538</v>
      </c>
      <c r="D60" s="652" t="s">
        <v>843</v>
      </c>
      <c r="E60" s="651" t="s">
        <v>1533</v>
      </c>
      <c r="F60" s="652" t="s">
        <v>1534</v>
      </c>
      <c r="G60" s="651" t="s">
        <v>1417</v>
      </c>
      <c r="H60" s="651" t="s">
        <v>1418</v>
      </c>
      <c r="I60" s="653">
        <v>0.71</v>
      </c>
      <c r="J60" s="653">
        <v>1400</v>
      </c>
      <c r="K60" s="654">
        <v>994</v>
      </c>
    </row>
    <row r="61" spans="1:11" ht="14.4" customHeight="1" x14ac:dyDescent="0.3">
      <c r="A61" s="649" t="s">
        <v>526</v>
      </c>
      <c r="B61" s="650" t="s">
        <v>527</v>
      </c>
      <c r="C61" s="651" t="s">
        <v>538</v>
      </c>
      <c r="D61" s="652" t="s">
        <v>843</v>
      </c>
      <c r="E61" s="651" t="s">
        <v>1533</v>
      </c>
      <c r="F61" s="652" t="s">
        <v>1534</v>
      </c>
      <c r="G61" s="651" t="s">
        <v>1467</v>
      </c>
      <c r="H61" s="651" t="s">
        <v>1468</v>
      </c>
      <c r="I61" s="653">
        <v>0.71</v>
      </c>
      <c r="J61" s="653">
        <v>1080</v>
      </c>
      <c r="K61" s="654">
        <v>766.8</v>
      </c>
    </row>
    <row r="62" spans="1:11" ht="14.4" customHeight="1" x14ac:dyDescent="0.3">
      <c r="A62" s="649" t="s">
        <v>526</v>
      </c>
      <c r="B62" s="650" t="s">
        <v>527</v>
      </c>
      <c r="C62" s="651" t="s">
        <v>538</v>
      </c>
      <c r="D62" s="652" t="s">
        <v>843</v>
      </c>
      <c r="E62" s="651" t="s">
        <v>1533</v>
      </c>
      <c r="F62" s="652" t="s">
        <v>1534</v>
      </c>
      <c r="G62" s="651" t="s">
        <v>1419</v>
      </c>
      <c r="H62" s="651" t="s">
        <v>1420</v>
      </c>
      <c r="I62" s="653">
        <v>0.71</v>
      </c>
      <c r="J62" s="653">
        <v>800</v>
      </c>
      <c r="K62" s="654">
        <v>568</v>
      </c>
    </row>
    <row r="63" spans="1:11" ht="14.4" customHeight="1" x14ac:dyDescent="0.3">
      <c r="A63" s="649" t="s">
        <v>526</v>
      </c>
      <c r="B63" s="650" t="s">
        <v>527</v>
      </c>
      <c r="C63" s="651" t="s">
        <v>538</v>
      </c>
      <c r="D63" s="652" t="s">
        <v>843</v>
      </c>
      <c r="E63" s="651" t="s">
        <v>1533</v>
      </c>
      <c r="F63" s="652" t="s">
        <v>1534</v>
      </c>
      <c r="G63" s="651" t="s">
        <v>1421</v>
      </c>
      <c r="H63" s="651" t="s">
        <v>1422</v>
      </c>
      <c r="I63" s="653">
        <v>0.71</v>
      </c>
      <c r="J63" s="653">
        <v>1000</v>
      </c>
      <c r="K63" s="654">
        <v>710</v>
      </c>
    </row>
    <row r="64" spans="1:11" ht="14.4" customHeight="1" x14ac:dyDescent="0.3">
      <c r="A64" s="649" t="s">
        <v>526</v>
      </c>
      <c r="B64" s="650" t="s">
        <v>527</v>
      </c>
      <c r="C64" s="651" t="s">
        <v>541</v>
      </c>
      <c r="D64" s="652" t="s">
        <v>844</v>
      </c>
      <c r="E64" s="651" t="s">
        <v>1527</v>
      </c>
      <c r="F64" s="652" t="s">
        <v>1528</v>
      </c>
      <c r="G64" s="651" t="s">
        <v>1469</v>
      </c>
      <c r="H64" s="651" t="s">
        <v>1470</v>
      </c>
      <c r="I64" s="653">
        <v>1.84</v>
      </c>
      <c r="J64" s="653">
        <v>10</v>
      </c>
      <c r="K64" s="654">
        <v>18.399999999999999</v>
      </c>
    </row>
    <row r="65" spans="1:11" ht="14.4" customHeight="1" x14ac:dyDescent="0.3">
      <c r="A65" s="649" t="s">
        <v>526</v>
      </c>
      <c r="B65" s="650" t="s">
        <v>527</v>
      </c>
      <c r="C65" s="651" t="s">
        <v>541</v>
      </c>
      <c r="D65" s="652" t="s">
        <v>844</v>
      </c>
      <c r="E65" s="651" t="s">
        <v>1527</v>
      </c>
      <c r="F65" s="652" t="s">
        <v>1528</v>
      </c>
      <c r="G65" s="651" t="s">
        <v>1471</v>
      </c>
      <c r="H65" s="651" t="s">
        <v>1472</v>
      </c>
      <c r="I65" s="653">
        <v>2.39</v>
      </c>
      <c r="J65" s="653">
        <v>10</v>
      </c>
      <c r="K65" s="654">
        <v>23.9</v>
      </c>
    </row>
    <row r="66" spans="1:11" ht="14.4" customHeight="1" x14ac:dyDescent="0.3">
      <c r="A66" s="649" t="s">
        <v>526</v>
      </c>
      <c r="B66" s="650" t="s">
        <v>527</v>
      </c>
      <c r="C66" s="651" t="s">
        <v>541</v>
      </c>
      <c r="D66" s="652" t="s">
        <v>844</v>
      </c>
      <c r="E66" s="651" t="s">
        <v>1527</v>
      </c>
      <c r="F66" s="652" t="s">
        <v>1528</v>
      </c>
      <c r="G66" s="651" t="s">
        <v>1374</v>
      </c>
      <c r="H66" s="651" t="s">
        <v>1375</v>
      </c>
      <c r="I66" s="653">
        <v>7.59</v>
      </c>
      <c r="J66" s="653">
        <v>4</v>
      </c>
      <c r="K66" s="654">
        <v>30.36</v>
      </c>
    </row>
    <row r="67" spans="1:11" ht="14.4" customHeight="1" x14ac:dyDescent="0.3">
      <c r="A67" s="649" t="s">
        <v>526</v>
      </c>
      <c r="B67" s="650" t="s">
        <v>527</v>
      </c>
      <c r="C67" s="651" t="s">
        <v>541</v>
      </c>
      <c r="D67" s="652" t="s">
        <v>844</v>
      </c>
      <c r="E67" s="651" t="s">
        <v>1529</v>
      </c>
      <c r="F67" s="652" t="s">
        <v>1530</v>
      </c>
      <c r="G67" s="651" t="s">
        <v>1437</v>
      </c>
      <c r="H67" s="651" t="s">
        <v>1438</v>
      </c>
      <c r="I67" s="653">
        <v>0.41499999999999998</v>
      </c>
      <c r="J67" s="653">
        <v>1300</v>
      </c>
      <c r="K67" s="654">
        <v>543</v>
      </c>
    </row>
    <row r="68" spans="1:11" ht="14.4" customHeight="1" x14ac:dyDescent="0.3">
      <c r="A68" s="649" t="s">
        <v>526</v>
      </c>
      <c r="B68" s="650" t="s">
        <v>527</v>
      </c>
      <c r="C68" s="651" t="s">
        <v>541</v>
      </c>
      <c r="D68" s="652" t="s">
        <v>844</v>
      </c>
      <c r="E68" s="651" t="s">
        <v>1529</v>
      </c>
      <c r="F68" s="652" t="s">
        <v>1530</v>
      </c>
      <c r="G68" s="651" t="s">
        <v>1473</v>
      </c>
      <c r="H68" s="651" t="s">
        <v>1474</v>
      </c>
      <c r="I68" s="653">
        <v>0.57999999999999996</v>
      </c>
      <c r="J68" s="653">
        <v>200</v>
      </c>
      <c r="K68" s="654">
        <v>116</v>
      </c>
    </row>
    <row r="69" spans="1:11" ht="14.4" customHeight="1" x14ac:dyDescent="0.3">
      <c r="A69" s="649" t="s">
        <v>526</v>
      </c>
      <c r="B69" s="650" t="s">
        <v>527</v>
      </c>
      <c r="C69" s="651" t="s">
        <v>541</v>
      </c>
      <c r="D69" s="652" t="s">
        <v>844</v>
      </c>
      <c r="E69" s="651" t="s">
        <v>1529</v>
      </c>
      <c r="F69" s="652" t="s">
        <v>1530</v>
      </c>
      <c r="G69" s="651" t="s">
        <v>1449</v>
      </c>
      <c r="H69" s="651" t="s">
        <v>1450</v>
      </c>
      <c r="I69" s="653">
        <v>8.23</v>
      </c>
      <c r="J69" s="653">
        <v>200</v>
      </c>
      <c r="K69" s="654">
        <v>1646</v>
      </c>
    </row>
    <row r="70" spans="1:11" ht="14.4" customHeight="1" x14ac:dyDescent="0.3">
      <c r="A70" s="649" t="s">
        <v>526</v>
      </c>
      <c r="B70" s="650" t="s">
        <v>527</v>
      </c>
      <c r="C70" s="651" t="s">
        <v>541</v>
      </c>
      <c r="D70" s="652" t="s">
        <v>844</v>
      </c>
      <c r="E70" s="651" t="s">
        <v>1529</v>
      </c>
      <c r="F70" s="652" t="s">
        <v>1530</v>
      </c>
      <c r="G70" s="651" t="s">
        <v>1475</v>
      </c>
      <c r="H70" s="651" t="s">
        <v>1476</v>
      </c>
      <c r="I70" s="653">
        <v>210.54</v>
      </c>
      <c r="J70" s="653">
        <v>2</v>
      </c>
      <c r="K70" s="654">
        <v>421.08</v>
      </c>
    </row>
    <row r="71" spans="1:11" ht="14.4" customHeight="1" x14ac:dyDescent="0.3">
      <c r="A71" s="649" t="s">
        <v>526</v>
      </c>
      <c r="B71" s="650" t="s">
        <v>527</v>
      </c>
      <c r="C71" s="651" t="s">
        <v>541</v>
      </c>
      <c r="D71" s="652" t="s">
        <v>844</v>
      </c>
      <c r="E71" s="651" t="s">
        <v>1535</v>
      </c>
      <c r="F71" s="652" t="s">
        <v>1536</v>
      </c>
      <c r="G71" s="651" t="s">
        <v>1477</v>
      </c>
      <c r="H71" s="651" t="s">
        <v>1478</v>
      </c>
      <c r="I71" s="653">
        <v>101.83</v>
      </c>
      <c r="J71" s="653">
        <v>2</v>
      </c>
      <c r="K71" s="654">
        <v>203.66</v>
      </c>
    </row>
    <row r="72" spans="1:11" ht="14.4" customHeight="1" x14ac:dyDescent="0.3">
      <c r="A72" s="649" t="s">
        <v>526</v>
      </c>
      <c r="B72" s="650" t="s">
        <v>527</v>
      </c>
      <c r="C72" s="651" t="s">
        <v>541</v>
      </c>
      <c r="D72" s="652" t="s">
        <v>844</v>
      </c>
      <c r="E72" s="651" t="s">
        <v>1535</v>
      </c>
      <c r="F72" s="652" t="s">
        <v>1536</v>
      </c>
      <c r="G72" s="651" t="s">
        <v>1479</v>
      </c>
      <c r="H72" s="651" t="s">
        <v>1480</v>
      </c>
      <c r="I72" s="653">
        <v>139.38999999999999</v>
      </c>
      <c r="J72" s="653">
        <v>4</v>
      </c>
      <c r="K72" s="654">
        <v>557.57000000000005</v>
      </c>
    </row>
    <row r="73" spans="1:11" ht="14.4" customHeight="1" x14ac:dyDescent="0.3">
      <c r="A73" s="649" t="s">
        <v>526</v>
      </c>
      <c r="B73" s="650" t="s">
        <v>527</v>
      </c>
      <c r="C73" s="651" t="s">
        <v>541</v>
      </c>
      <c r="D73" s="652" t="s">
        <v>844</v>
      </c>
      <c r="E73" s="651" t="s">
        <v>1531</v>
      </c>
      <c r="F73" s="652" t="s">
        <v>1532</v>
      </c>
      <c r="G73" s="651" t="s">
        <v>1409</v>
      </c>
      <c r="H73" s="651" t="s">
        <v>1410</v>
      </c>
      <c r="I73" s="653">
        <v>0.3</v>
      </c>
      <c r="J73" s="653">
        <v>1000</v>
      </c>
      <c r="K73" s="654">
        <v>300</v>
      </c>
    </row>
    <row r="74" spans="1:11" ht="14.4" customHeight="1" x14ac:dyDescent="0.3">
      <c r="A74" s="649" t="s">
        <v>526</v>
      </c>
      <c r="B74" s="650" t="s">
        <v>527</v>
      </c>
      <c r="C74" s="651" t="s">
        <v>541</v>
      </c>
      <c r="D74" s="652" t="s">
        <v>844</v>
      </c>
      <c r="E74" s="651" t="s">
        <v>1531</v>
      </c>
      <c r="F74" s="652" t="s">
        <v>1532</v>
      </c>
      <c r="G74" s="651" t="s">
        <v>1459</v>
      </c>
      <c r="H74" s="651" t="s">
        <v>1460</v>
      </c>
      <c r="I74" s="653">
        <v>0.3</v>
      </c>
      <c r="J74" s="653">
        <v>1000</v>
      </c>
      <c r="K74" s="654">
        <v>300</v>
      </c>
    </row>
    <row r="75" spans="1:11" ht="14.4" customHeight="1" x14ac:dyDescent="0.3">
      <c r="A75" s="649" t="s">
        <v>526</v>
      </c>
      <c r="B75" s="650" t="s">
        <v>527</v>
      </c>
      <c r="C75" s="651" t="s">
        <v>541</v>
      </c>
      <c r="D75" s="652" t="s">
        <v>844</v>
      </c>
      <c r="E75" s="651" t="s">
        <v>1531</v>
      </c>
      <c r="F75" s="652" t="s">
        <v>1532</v>
      </c>
      <c r="G75" s="651" t="s">
        <v>1461</v>
      </c>
      <c r="H75" s="651" t="s">
        <v>1462</v>
      </c>
      <c r="I75" s="653">
        <v>0.31</v>
      </c>
      <c r="J75" s="653">
        <v>1000</v>
      </c>
      <c r="K75" s="654">
        <v>310</v>
      </c>
    </row>
    <row r="76" spans="1:11" ht="14.4" customHeight="1" x14ac:dyDescent="0.3">
      <c r="A76" s="649" t="s">
        <v>526</v>
      </c>
      <c r="B76" s="650" t="s">
        <v>527</v>
      </c>
      <c r="C76" s="651" t="s">
        <v>541</v>
      </c>
      <c r="D76" s="652" t="s">
        <v>844</v>
      </c>
      <c r="E76" s="651" t="s">
        <v>1531</v>
      </c>
      <c r="F76" s="652" t="s">
        <v>1532</v>
      </c>
      <c r="G76" s="651" t="s">
        <v>1481</v>
      </c>
      <c r="H76" s="651" t="s">
        <v>1482</v>
      </c>
      <c r="I76" s="653">
        <v>0.68</v>
      </c>
      <c r="J76" s="653">
        <v>500</v>
      </c>
      <c r="K76" s="654">
        <v>340</v>
      </c>
    </row>
    <row r="77" spans="1:11" ht="14.4" customHeight="1" x14ac:dyDescent="0.3">
      <c r="A77" s="649" t="s">
        <v>526</v>
      </c>
      <c r="B77" s="650" t="s">
        <v>527</v>
      </c>
      <c r="C77" s="651" t="s">
        <v>541</v>
      </c>
      <c r="D77" s="652" t="s">
        <v>844</v>
      </c>
      <c r="E77" s="651" t="s">
        <v>1531</v>
      </c>
      <c r="F77" s="652" t="s">
        <v>1532</v>
      </c>
      <c r="G77" s="651" t="s">
        <v>1483</v>
      </c>
      <c r="H77" s="651" t="s">
        <v>1484</v>
      </c>
      <c r="I77" s="653">
        <v>0.3</v>
      </c>
      <c r="J77" s="653">
        <v>500</v>
      </c>
      <c r="K77" s="654">
        <v>150</v>
      </c>
    </row>
    <row r="78" spans="1:11" ht="14.4" customHeight="1" x14ac:dyDescent="0.3">
      <c r="A78" s="649" t="s">
        <v>526</v>
      </c>
      <c r="B78" s="650" t="s">
        <v>527</v>
      </c>
      <c r="C78" s="651" t="s">
        <v>541</v>
      </c>
      <c r="D78" s="652" t="s">
        <v>844</v>
      </c>
      <c r="E78" s="651" t="s">
        <v>1533</v>
      </c>
      <c r="F78" s="652" t="s">
        <v>1534</v>
      </c>
      <c r="G78" s="651" t="s">
        <v>1413</v>
      </c>
      <c r="H78" s="651" t="s">
        <v>1414</v>
      </c>
      <c r="I78" s="653">
        <v>1.22</v>
      </c>
      <c r="J78" s="653">
        <v>500</v>
      </c>
      <c r="K78" s="654">
        <v>610</v>
      </c>
    </row>
    <row r="79" spans="1:11" ht="14.4" customHeight="1" x14ac:dyDescent="0.3">
      <c r="A79" s="649" t="s">
        <v>526</v>
      </c>
      <c r="B79" s="650" t="s">
        <v>527</v>
      </c>
      <c r="C79" s="651" t="s">
        <v>541</v>
      </c>
      <c r="D79" s="652" t="s">
        <v>844</v>
      </c>
      <c r="E79" s="651" t="s">
        <v>1533</v>
      </c>
      <c r="F79" s="652" t="s">
        <v>1534</v>
      </c>
      <c r="G79" s="651" t="s">
        <v>1463</v>
      </c>
      <c r="H79" s="651" t="s">
        <v>1464</v>
      </c>
      <c r="I79" s="653">
        <v>0.77500000000000002</v>
      </c>
      <c r="J79" s="653">
        <v>800</v>
      </c>
      <c r="K79" s="654">
        <v>619</v>
      </c>
    </row>
    <row r="80" spans="1:11" ht="14.4" customHeight="1" x14ac:dyDescent="0.3">
      <c r="A80" s="649" t="s">
        <v>526</v>
      </c>
      <c r="B80" s="650" t="s">
        <v>527</v>
      </c>
      <c r="C80" s="651" t="s">
        <v>541</v>
      </c>
      <c r="D80" s="652" t="s">
        <v>844</v>
      </c>
      <c r="E80" s="651" t="s">
        <v>1533</v>
      </c>
      <c r="F80" s="652" t="s">
        <v>1534</v>
      </c>
      <c r="G80" s="651" t="s">
        <v>1415</v>
      </c>
      <c r="H80" s="651" t="s">
        <v>1416</v>
      </c>
      <c r="I80" s="653">
        <v>0.77500000000000002</v>
      </c>
      <c r="J80" s="653">
        <v>800</v>
      </c>
      <c r="K80" s="654">
        <v>619</v>
      </c>
    </row>
    <row r="81" spans="1:11" ht="14.4" customHeight="1" x14ac:dyDescent="0.3">
      <c r="A81" s="649" t="s">
        <v>526</v>
      </c>
      <c r="B81" s="650" t="s">
        <v>527</v>
      </c>
      <c r="C81" s="651" t="s">
        <v>541</v>
      </c>
      <c r="D81" s="652" t="s">
        <v>844</v>
      </c>
      <c r="E81" s="651" t="s">
        <v>1533</v>
      </c>
      <c r="F81" s="652" t="s">
        <v>1534</v>
      </c>
      <c r="G81" s="651" t="s">
        <v>1417</v>
      </c>
      <c r="H81" s="651" t="s">
        <v>1418</v>
      </c>
      <c r="I81" s="653">
        <v>0.71</v>
      </c>
      <c r="J81" s="653">
        <v>1600</v>
      </c>
      <c r="K81" s="654">
        <v>1136</v>
      </c>
    </row>
    <row r="82" spans="1:11" ht="14.4" customHeight="1" x14ac:dyDescent="0.3">
      <c r="A82" s="649" t="s">
        <v>526</v>
      </c>
      <c r="B82" s="650" t="s">
        <v>527</v>
      </c>
      <c r="C82" s="651" t="s">
        <v>541</v>
      </c>
      <c r="D82" s="652" t="s">
        <v>844</v>
      </c>
      <c r="E82" s="651" t="s">
        <v>1533</v>
      </c>
      <c r="F82" s="652" t="s">
        <v>1534</v>
      </c>
      <c r="G82" s="651" t="s">
        <v>1467</v>
      </c>
      <c r="H82" s="651" t="s">
        <v>1468</v>
      </c>
      <c r="I82" s="653">
        <v>0.71</v>
      </c>
      <c r="J82" s="653">
        <v>720</v>
      </c>
      <c r="K82" s="654">
        <v>511.2</v>
      </c>
    </row>
    <row r="83" spans="1:11" ht="14.4" customHeight="1" x14ac:dyDescent="0.3">
      <c r="A83" s="649" t="s">
        <v>526</v>
      </c>
      <c r="B83" s="650" t="s">
        <v>527</v>
      </c>
      <c r="C83" s="651" t="s">
        <v>541</v>
      </c>
      <c r="D83" s="652" t="s">
        <v>844</v>
      </c>
      <c r="E83" s="651" t="s">
        <v>1533</v>
      </c>
      <c r="F83" s="652" t="s">
        <v>1534</v>
      </c>
      <c r="G83" s="651" t="s">
        <v>1419</v>
      </c>
      <c r="H83" s="651" t="s">
        <v>1420</v>
      </c>
      <c r="I83" s="653">
        <v>0.71</v>
      </c>
      <c r="J83" s="653">
        <v>600</v>
      </c>
      <c r="K83" s="654">
        <v>426</v>
      </c>
    </row>
    <row r="84" spans="1:11" ht="14.4" customHeight="1" x14ac:dyDescent="0.3">
      <c r="A84" s="649" t="s">
        <v>526</v>
      </c>
      <c r="B84" s="650" t="s">
        <v>527</v>
      </c>
      <c r="C84" s="651" t="s">
        <v>541</v>
      </c>
      <c r="D84" s="652" t="s">
        <v>844</v>
      </c>
      <c r="E84" s="651" t="s">
        <v>1533</v>
      </c>
      <c r="F84" s="652" t="s">
        <v>1534</v>
      </c>
      <c r="G84" s="651" t="s">
        <v>1421</v>
      </c>
      <c r="H84" s="651" t="s">
        <v>1422</v>
      </c>
      <c r="I84" s="653">
        <v>0.71</v>
      </c>
      <c r="J84" s="653">
        <v>1200</v>
      </c>
      <c r="K84" s="654">
        <v>852</v>
      </c>
    </row>
    <row r="85" spans="1:11" ht="14.4" customHeight="1" x14ac:dyDescent="0.3">
      <c r="A85" s="649" t="s">
        <v>526</v>
      </c>
      <c r="B85" s="650" t="s">
        <v>527</v>
      </c>
      <c r="C85" s="651" t="s">
        <v>541</v>
      </c>
      <c r="D85" s="652" t="s">
        <v>844</v>
      </c>
      <c r="E85" s="651" t="s">
        <v>1537</v>
      </c>
      <c r="F85" s="652" t="s">
        <v>1538</v>
      </c>
      <c r="G85" s="651" t="s">
        <v>1485</v>
      </c>
      <c r="H85" s="651" t="s">
        <v>1486</v>
      </c>
      <c r="I85" s="653">
        <v>155.76359751553557</v>
      </c>
      <c r="J85" s="653">
        <v>3</v>
      </c>
      <c r="K85" s="654">
        <v>467.29079254660672</v>
      </c>
    </row>
    <row r="86" spans="1:11" ht="14.4" customHeight="1" x14ac:dyDescent="0.3">
      <c r="A86" s="649" t="s">
        <v>526</v>
      </c>
      <c r="B86" s="650" t="s">
        <v>527</v>
      </c>
      <c r="C86" s="651" t="s">
        <v>541</v>
      </c>
      <c r="D86" s="652" t="s">
        <v>844</v>
      </c>
      <c r="E86" s="651" t="s">
        <v>1537</v>
      </c>
      <c r="F86" s="652" t="s">
        <v>1538</v>
      </c>
      <c r="G86" s="651" t="s">
        <v>1487</v>
      </c>
      <c r="H86" s="651" t="s">
        <v>1488</v>
      </c>
      <c r="I86" s="653">
        <v>98.01</v>
      </c>
      <c r="J86" s="653">
        <v>1</v>
      </c>
      <c r="K86" s="654">
        <v>98.01</v>
      </c>
    </row>
    <row r="87" spans="1:11" ht="14.4" customHeight="1" x14ac:dyDescent="0.3">
      <c r="A87" s="649" t="s">
        <v>526</v>
      </c>
      <c r="B87" s="650" t="s">
        <v>527</v>
      </c>
      <c r="C87" s="651" t="s">
        <v>541</v>
      </c>
      <c r="D87" s="652" t="s">
        <v>844</v>
      </c>
      <c r="E87" s="651" t="s">
        <v>1537</v>
      </c>
      <c r="F87" s="652" t="s">
        <v>1538</v>
      </c>
      <c r="G87" s="651" t="s">
        <v>1489</v>
      </c>
      <c r="H87" s="651" t="s">
        <v>1490</v>
      </c>
      <c r="I87" s="653">
        <v>106.53</v>
      </c>
      <c r="J87" s="653">
        <v>2</v>
      </c>
      <c r="K87" s="654">
        <v>213.05</v>
      </c>
    </row>
    <row r="88" spans="1:11" ht="14.4" customHeight="1" x14ac:dyDescent="0.3">
      <c r="A88" s="649" t="s">
        <v>526</v>
      </c>
      <c r="B88" s="650" t="s">
        <v>527</v>
      </c>
      <c r="C88" s="651" t="s">
        <v>544</v>
      </c>
      <c r="D88" s="652" t="s">
        <v>845</v>
      </c>
      <c r="E88" s="651" t="s">
        <v>1527</v>
      </c>
      <c r="F88" s="652" t="s">
        <v>1528</v>
      </c>
      <c r="G88" s="651" t="s">
        <v>1368</v>
      </c>
      <c r="H88" s="651" t="s">
        <v>1369</v>
      </c>
      <c r="I88" s="653">
        <v>260.3</v>
      </c>
      <c r="J88" s="653">
        <v>6</v>
      </c>
      <c r="K88" s="654">
        <v>1561.8000000000002</v>
      </c>
    </row>
    <row r="89" spans="1:11" ht="14.4" customHeight="1" x14ac:dyDescent="0.3">
      <c r="A89" s="649" t="s">
        <v>526</v>
      </c>
      <c r="B89" s="650" t="s">
        <v>527</v>
      </c>
      <c r="C89" s="651" t="s">
        <v>544</v>
      </c>
      <c r="D89" s="652" t="s">
        <v>845</v>
      </c>
      <c r="E89" s="651" t="s">
        <v>1527</v>
      </c>
      <c r="F89" s="652" t="s">
        <v>1528</v>
      </c>
      <c r="G89" s="651" t="s">
        <v>1372</v>
      </c>
      <c r="H89" s="651" t="s">
        <v>1373</v>
      </c>
      <c r="I89" s="653">
        <v>124.44499999999999</v>
      </c>
      <c r="J89" s="653">
        <v>20</v>
      </c>
      <c r="K89" s="654">
        <v>2488.9</v>
      </c>
    </row>
    <row r="90" spans="1:11" ht="14.4" customHeight="1" x14ac:dyDescent="0.3">
      <c r="A90" s="649" t="s">
        <v>526</v>
      </c>
      <c r="B90" s="650" t="s">
        <v>527</v>
      </c>
      <c r="C90" s="651" t="s">
        <v>544</v>
      </c>
      <c r="D90" s="652" t="s">
        <v>845</v>
      </c>
      <c r="E90" s="651" t="s">
        <v>1527</v>
      </c>
      <c r="F90" s="652" t="s">
        <v>1528</v>
      </c>
      <c r="G90" s="651" t="s">
        <v>1423</v>
      </c>
      <c r="H90" s="651" t="s">
        <v>1424</v>
      </c>
      <c r="I90" s="653">
        <v>8.5775000000000006</v>
      </c>
      <c r="J90" s="653">
        <v>132</v>
      </c>
      <c r="K90" s="654">
        <v>1132.1999999999998</v>
      </c>
    </row>
    <row r="91" spans="1:11" ht="14.4" customHeight="1" x14ac:dyDescent="0.3">
      <c r="A91" s="649" t="s">
        <v>526</v>
      </c>
      <c r="B91" s="650" t="s">
        <v>527</v>
      </c>
      <c r="C91" s="651" t="s">
        <v>544</v>
      </c>
      <c r="D91" s="652" t="s">
        <v>845</v>
      </c>
      <c r="E91" s="651" t="s">
        <v>1527</v>
      </c>
      <c r="F91" s="652" t="s">
        <v>1528</v>
      </c>
      <c r="G91" s="651" t="s">
        <v>1425</v>
      </c>
      <c r="H91" s="651" t="s">
        <v>1426</v>
      </c>
      <c r="I91" s="653">
        <v>28.1</v>
      </c>
      <c r="J91" s="653">
        <v>10</v>
      </c>
      <c r="K91" s="654">
        <v>281</v>
      </c>
    </row>
    <row r="92" spans="1:11" ht="14.4" customHeight="1" x14ac:dyDescent="0.3">
      <c r="A92" s="649" t="s">
        <v>526</v>
      </c>
      <c r="B92" s="650" t="s">
        <v>527</v>
      </c>
      <c r="C92" s="651" t="s">
        <v>544</v>
      </c>
      <c r="D92" s="652" t="s">
        <v>845</v>
      </c>
      <c r="E92" s="651" t="s">
        <v>1527</v>
      </c>
      <c r="F92" s="652" t="s">
        <v>1528</v>
      </c>
      <c r="G92" s="651" t="s">
        <v>1427</v>
      </c>
      <c r="H92" s="651" t="s">
        <v>1428</v>
      </c>
      <c r="I92" s="653">
        <v>0.31</v>
      </c>
      <c r="J92" s="653">
        <v>100</v>
      </c>
      <c r="K92" s="654">
        <v>31</v>
      </c>
    </row>
    <row r="93" spans="1:11" ht="14.4" customHeight="1" x14ac:dyDescent="0.3">
      <c r="A93" s="649" t="s">
        <v>526</v>
      </c>
      <c r="B93" s="650" t="s">
        <v>527</v>
      </c>
      <c r="C93" s="651" t="s">
        <v>544</v>
      </c>
      <c r="D93" s="652" t="s">
        <v>845</v>
      </c>
      <c r="E93" s="651" t="s">
        <v>1527</v>
      </c>
      <c r="F93" s="652" t="s">
        <v>1528</v>
      </c>
      <c r="G93" s="651" t="s">
        <v>1429</v>
      </c>
      <c r="H93" s="651" t="s">
        <v>1430</v>
      </c>
      <c r="I93" s="653">
        <v>11.74</v>
      </c>
      <c r="J93" s="653">
        <v>3</v>
      </c>
      <c r="K93" s="654">
        <v>35.22</v>
      </c>
    </row>
    <row r="94" spans="1:11" ht="14.4" customHeight="1" x14ac:dyDescent="0.3">
      <c r="A94" s="649" t="s">
        <v>526</v>
      </c>
      <c r="B94" s="650" t="s">
        <v>527</v>
      </c>
      <c r="C94" s="651" t="s">
        <v>544</v>
      </c>
      <c r="D94" s="652" t="s">
        <v>845</v>
      </c>
      <c r="E94" s="651" t="s">
        <v>1527</v>
      </c>
      <c r="F94" s="652" t="s">
        <v>1528</v>
      </c>
      <c r="G94" s="651" t="s">
        <v>1376</v>
      </c>
      <c r="H94" s="651" t="s">
        <v>1377</v>
      </c>
      <c r="I94" s="653">
        <v>7.1</v>
      </c>
      <c r="J94" s="653">
        <v>6</v>
      </c>
      <c r="K94" s="654">
        <v>42.57</v>
      </c>
    </row>
    <row r="95" spans="1:11" ht="14.4" customHeight="1" x14ac:dyDescent="0.3">
      <c r="A95" s="649" t="s">
        <v>526</v>
      </c>
      <c r="B95" s="650" t="s">
        <v>527</v>
      </c>
      <c r="C95" s="651" t="s">
        <v>544</v>
      </c>
      <c r="D95" s="652" t="s">
        <v>845</v>
      </c>
      <c r="E95" s="651" t="s">
        <v>1527</v>
      </c>
      <c r="F95" s="652" t="s">
        <v>1528</v>
      </c>
      <c r="G95" s="651" t="s">
        <v>1380</v>
      </c>
      <c r="H95" s="651" t="s">
        <v>1381</v>
      </c>
      <c r="I95" s="653">
        <v>5.92</v>
      </c>
      <c r="J95" s="653">
        <v>6</v>
      </c>
      <c r="K95" s="654">
        <v>35.54</v>
      </c>
    </row>
    <row r="96" spans="1:11" ht="14.4" customHeight="1" x14ac:dyDescent="0.3">
      <c r="A96" s="649" t="s">
        <v>526</v>
      </c>
      <c r="B96" s="650" t="s">
        <v>527</v>
      </c>
      <c r="C96" s="651" t="s">
        <v>544</v>
      </c>
      <c r="D96" s="652" t="s">
        <v>845</v>
      </c>
      <c r="E96" s="651" t="s">
        <v>1527</v>
      </c>
      <c r="F96" s="652" t="s">
        <v>1528</v>
      </c>
      <c r="G96" s="651" t="s">
        <v>1382</v>
      </c>
      <c r="H96" s="651" t="s">
        <v>1383</v>
      </c>
      <c r="I96" s="653">
        <v>2.5499999999999998</v>
      </c>
      <c r="J96" s="653">
        <v>27</v>
      </c>
      <c r="K96" s="654">
        <v>68.72</v>
      </c>
    </row>
    <row r="97" spans="1:11" ht="14.4" customHeight="1" x14ac:dyDescent="0.3">
      <c r="A97" s="649" t="s">
        <v>526</v>
      </c>
      <c r="B97" s="650" t="s">
        <v>527</v>
      </c>
      <c r="C97" s="651" t="s">
        <v>544</v>
      </c>
      <c r="D97" s="652" t="s">
        <v>845</v>
      </c>
      <c r="E97" s="651" t="s">
        <v>1529</v>
      </c>
      <c r="F97" s="652" t="s">
        <v>1530</v>
      </c>
      <c r="G97" s="651" t="s">
        <v>1491</v>
      </c>
      <c r="H97" s="651" t="s">
        <v>1492</v>
      </c>
      <c r="I97" s="653">
        <v>15.92</v>
      </c>
      <c r="J97" s="653">
        <v>400</v>
      </c>
      <c r="K97" s="654">
        <v>6368</v>
      </c>
    </row>
    <row r="98" spans="1:11" ht="14.4" customHeight="1" x14ac:dyDescent="0.3">
      <c r="A98" s="649" t="s">
        <v>526</v>
      </c>
      <c r="B98" s="650" t="s">
        <v>527</v>
      </c>
      <c r="C98" s="651" t="s">
        <v>544</v>
      </c>
      <c r="D98" s="652" t="s">
        <v>845</v>
      </c>
      <c r="E98" s="651" t="s">
        <v>1529</v>
      </c>
      <c r="F98" s="652" t="s">
        <v>1530</v>
      </c>
      <c r="G98" s="651" t="s">
        <v>1493</v>
      </c>
      <c r="H98" s="651" t="s">
        <v>1494</v>
      </c>
      <c r="I98" s="653">
        <v>11.14</v>
      </c>
      <c r="J98" s="653">
        <v>300</v>
      </c>
      <c r="K98" s="654">
        <v>3342</v>
      </c>
    </row>
    <row r="99" spans="1:11" ht="14.4" customHeight="1" x14ac:dyDescent="0.3">
      <c r="A99" s="649" t="s">
        <v>526</v>
      </c>
      <c r="B99" s="650" t="s">
        <v>527</v>
      </c>
      <c r="C99" s="651" t="s">
        <v>544</v>
      </c>
      <c r="D99" s="652" t="s">
        <v>845</v>
      </c>
      <c r="E99" s="651" t="s">
        <v>1529</v>
      </c>
      <c r="F99" s="652" t="s">
        <v>1530</v>
      </c>
      <c r="G99" s="651" t="s">
        <v>1433</v>
      </c>
      <c r="H99" s="651" t="s">
        <v>1434</v>
      </c>
      <c r="I99" s="653">
        <v>0.93</v>
      </c>
      <c r="J99" s="653">
        <v>2500</v>
      </c>
      <c r="K99" s="654">
        <v>2325</v>
      </c>
    </row>
    <row r="100" spans="1:11" ht="14.4" customHeight="1" x14ac:dyDescent="0.3">
      <c r="A100" s="649" t="s">
        <v>526</v>
      </c>
      <c r="B100" s="650" t="s">
        <v>527</v>
      </c>
      <c r="C100" s="651" t="s">
        <v>544</v>
      </c>
      <c r="D100" s="652" t="s">
        <v>845</v>
      </c>
      <c r="E100" s="651" t="s">
        <v>1529</v>
      </c>
      <c r="F100" s="652" t="s">
        <v>1530</v>
      </c>
      <c r="G100" s="651" t="s">
        <v>1435</v>
      </c>
      <c r="H100" s="651" t="s">
        <v>1436</v>
      </c>
      <c r="I100" s="653">
        <v>1.4350000000000001</v>
      </c>
      <c r="J100" s="653">
        <v>2000</v>
      </c>
      <c r="K100" s="654">
        <v>2874.23</v>
      </c>
    </row>
    <row r="101" spans="1:11" ht="14.4" customHeight="1" x14ac:dyDescent="0.3">
      <c r="A101" s="649" t="s">
        <v>526</v>
      </c>
      <c r="B101" s="650" t="s">
        <v>527</v>
      </c>
      <c r="C101" s="651" t="s">
        <v>544</v>
      </c>
      <c r="D101" s="652" t="s">
        <v>845</v>
      </c>
      <c r="E101" s="651" t="s">
        <v>1529</v>
      </c>
      <c r="F101" s="652" t="s">
        <v>1530</v>
      </c>
      <c r="G101" s="651" t="s">
        <v>1437</v>
      </c>
      <c r="H101" s="651" t="s">
        <v>1438</v>
      </c>
      <c r="I101" s="653">
        <v>0.42</v>
      </c>
      <c r="J101" s="653">
        <v>1000</v>
      </c>
      <c r="K101" s="654">
        <v>420</v>
      </c>
    </row>
    <row r="102" spans="1:11" ht="14.4" customHeight="1" x14ac:dyDescent="0.3">
      <c r="A102" s="649" t="s">
        <v>526</v>
      </c>
      <c r="B102" s="650" t="s">
        <v>527</v>
      </c>
      <c r="C102" s="651" t="s">
        <v>544</v>
      </c>
      <c r="D102" s="652" t="s">
        <v>845</v>
      </c>
      <c r="E102" s="651" t="s">
        <v>1529</v>
      </c>
      <c r="F102" s="652" t="s">
        <v>1530</v>
      </c>
      <c r="G102" s="651" t="s">
        <v>1495</v>
      </c>
      <c r="H102" s="651" t="s">
        <v>1496</v>
      </c>
      <c r="I102" s="653">
        <v>898.18666666666661</v>
      </c>
      <c r="J102" s="653">
        <v>140</v>
      </c>
      <c r="K102" s="654">
        <v>123744.09</v>
      </c>
    </row>
    <row r="103" spans="1:11" ht="14.4" customHeight="1" x14ac:dyDescent="0.3">
      <c r="A103" s="649" t="s">
        <v>526</v>
      </c>
      <c r="B103" s="650" t="s">
        <v>527</v>
      </c>
      <c r="C103" s="651" t="s">
        <v>544</v>
      </c>
      <c r="D103" s="652" t="s">
        <v>845</v>
      </c>
      <c r="E103" s="651" t="s">
        <v>1529</v>
      </c>
      <c r="F103" s="652" t="s">
        <v>1530</v>
      </c>
      <c r="G103" s="651" t="s">
        <v>1497</v>
      </c>
      <c r="H103" s="651" t="s">
        <v>1498</v>
      </c>
      <c r="I103" s="653">
        <v>1694</v>
      </c>
      <c r="J103" s="653">
        <v>68</v>
      </c>
      <c r="K103" s="654">
        <v>115192</v>
      </c>
    </row>
    <row r="104" spans="1:11" ht="14.4" customHeight="1" x14ac:dyDescent="0.3">
      <c r="A104" s="649" t="s">
        <v>526</v>
      </c>
      <c r="B104" s="650" t="s">
        <v>527</v>
      </c>
      <c r="C104" s="651" t="s">
        <v>544</v>
      </c>
      <c r="D104" s="652" t="s">
        <v>845</v>
      </c>
      <c r="E104" s="651" t="s">
        <v>1529</v>
      </c>
      <c r="F104" s="652" t="s">
        <v>1530</v>
      </c>
      <c r="G104" s="651" t="s">
        <v>1499</v>
      </c>
      <c r="H104" s="651" t="s">
        <v>1500</v>
      </c>
      <c r="I104" s="653">
        <v>4.3099999999999996</v>
      </c>
      <c r="J104" s="653">
        <v>300</v>
      </c>
      <c r="K104" s="654">
        <v>1293.31</v>
      </c>
    </row>
    <row r="105" spans="1:11" ht="14.4" customHeight="1" x14ac:dyDescent="0.3">
      <c r="A105" s="649" t="s">
        <v>526</v>
      </c>
      <c r="B105" s="650" t="s">
        <v>527</v>
      </c>
      <c r="C105" s="651" t="s">
        <v>544</v>
      </c>
      <c r="D105" s="652" t="s">
        <v>845</v>
      </c>
      <c r="E105" s="651" t="s">
        <v>1529</v>
      </c>
      <c r="F105" s="652" t="s">
        <v>1530</v>
      </c>
      <c r="G105" s="651" t="s">
        <v>1501</v>
      </c>
      <c r="H105" s="651" t="s">
        <v>1502</v>
      </c>
      <c r="I105" s="653">
        <v>2.1749999999999998</v>
      </c>
      <c r="J105" s="653">
        <v>400</v>
      </c>
      <c r="K105" s="654">
        <v>869</v>
      </c>
    </row>
    <row r="106" spans="1:11" ht="14.4" customHeight="1" x14ac:dyDescent="0.3">
      <c r="A106" s="649" t="s">
        <v>526</v>
      </c>
      <c r="B106" s="650" t="s">
        <v>527</v>
      </c>
      <c r="C106" s="651" t="s">
        <v>544</v>
      </c>
      <c r="D106" s="652" t="s">
        <v>845</v>
      </c>
      <c r="E106" s="651" t="s">
        <v>1529</v>
      </c>
      <c r="F106" s="652" t="s">
        <v>1530</v>
      </c>
      <c r="G106" s="651" t="s">
        <v>1447</v>
      </c>
      <c r="H106" s="651" t="s">
        <v>1448</v>
      </c>
      <c r="I106" s="653">
        <v>5.13</v>
      </c>
      <c r="J106" s="653">
        <v>2500</v>
      </c>
      <c r="K106" s="654">
        <v>12825</v>
      </c>
    </row>
    <row r="107" spans="1:11" ht="14.4" customHeight="1" x14ac:dyDescent="0.3">
      <c r="A107" s="649" t="s">
        <v>526</v>
      </c>
      <c r="B107" s="650" t="s">
        <v>527</v>
      </c>
      <c r="C107" s="651" t="s">
        <v>544</v>
      </c>
      <c r="D107" s="652" t="s">
        <v>845</v>
      </c>
      <c r="E107" s="651" t="s">
        <v>1529</v>
      </c>
      <c r="F107" s="652" t="s">
        <v>1530</v>
      </c>
      <c r="G107" s="651" t="s">
        <v>1503</v>
      </c>
      <c r="H107" s="651" t="s">
        <v>1504</v>
      </c>
      <c r="I107" s="653">
        <v>7.95</v>
      </c>
      <c r="J107" s="653">
        <v>2200</v>
      </c>
      <c r="K107" s="654">
        <v>17490</v>
      </c>
    </row>
    <row r="108" spans="1:11" ht="14.4" customHeight="1" x14ac:dyDescent="0.3">
      <c r="A108" s="649" t="s">
        <v>526</v>
      </c>
      <c r="B108" s="650" t="s">
        <v>527</v>
      </c>
      <c r="C108" s="651" t="s">
        <v>544</v>
      </c>
      <c r="D108" s="652" t="s">
        <v>845</v>
      </c>
      <c r="E108" s="651" t="s">
        <v>1529</v>
      </c>
      <c r="F108" s="652" t="s">
        <v>1530</v>
      </c>
      <c r="G108" s="651" t="s">
        <v>1505</v>
      </c>
      <c r="H108" s="651" t="s">
        <v>1506</v>
      </c>
      <c r="I108" s="653">
        <v>126.72</v>
      </c>
      <c r="J108" s="653">
        <v>4</v>
      </c>
      <c r="K108" s="654">
        <v>506.88</v>
      </c>
    </row>
    <row r="109" spans="1:11" ht="14.4" customHeight="1" x14ac:dyDescent="0.3">
      <c r="A109" s="649" t="s">
        <v>526</v>
      </c>
      <c r="B109" s="650" t="s">
        <v>527</v>
      </c>
      <c r="C109" s="651" t="s">
        <v>544</v>
      </c>
      <c r="D109" s="652" t="s">
        <v>845</v>
      </c>
      <c r="E109" s="651" t="s">
        <v>1529</v>
      </c>
      <c r="F109" s="652" t="s">
        <v>1530</v>
      </c>
      <c r="G109" s="651" t="s">
        <v>1449</v>
      </c>
      <c r="H109" s="651" t="s">
        <v>1450</v>
      </c>
      <c r="I109" s="653">
        <v>8.23</v>
      </c>
      <c r="J109" s="653">
        <v>2000</v>
      </c>
      <c r="K109" s="654">
        <v>16454.800000000003</v>
      </c>
    </row>
    <row r="110" spans="1:11" ht="14.4" customHeight="1" x14ac:dyDescent="0.3">
      <c r="A110" s="649" t="s">
        <v>526</v>
      </c>
      <c r="B110" s="650" t="s">
        <v>527</v>
      </c>
      <c r="C110" s="651" t="s">
        <v>544</v>
      </c>
      <c r="D110" s="652" t="s">
        <v>845</v>
      </c>
      <c r="E110" s="651" t="s">
        <v>1529</v>
      </c>
      <c r="F110" s="652" t="s">
        <v>1530</v>
      </c>
      <c r="G110" s="651" t="s">
        <v>1507</v>
      </c>
      <c r="H110" s="651" t="s">
        <v>1508</v>
      </c>
      <c r="I110" s="653">
        <v>140.35</v>
      </c>
      <c r="J110" s="653">
        <v>2</v>
      </c>
      <c r="K110" s="654">
        <v>280.7</v>
      </c>
    </row>
    <row r="111" spans="1:11" ht="14.4" customHeight="1" x14ac:dyDescent="0.3">
      <c r="A111" s="649" t="s">
        <v>526</v>
      </c>
      <c r="B111" s="650" t="s">
        <v>527</v>
      </c>
      <c r="C111" s="651" t="s">
        <v>544</v>
      </c>
      <c r="D111" s="652" t="s">
        <v>845</v>
      </c>
      <c r="E111" s="651" t="s">
        <v>1529</v>
      </c>
      <c r="F111" s="652" t="s">
        <v>1530</v>
      </c>
      <c r="G111" s="651" t="s">
        <v>1451</v>
      </c>
      <c r="H111" s="651" t="s">
        <v>1452</v>
      </c>
      <c r="I111" s="653">
        <v>17.98</v>
      </c>
      <c r="J111" s="653">
        <v>700</v>
      </c>
      <c r="K111" s="654">
        <v>12586</v>
      </c>
    </row>
    <row r="112" spans="1:11" ht="14.4" customHeight="1" x14ac:dyDescent="0.3">
      <c r="A112" s="649" t="s">
        <v>526</v>
      </c>
      <c r="B112" s="650" t="s">
        <v>527</v>
      </c>
      <c r="C112" s="651" t="s">
        <v>544</v>
      </c>
      <c r="D112" s="652" t="s">
        <v>845</v>
      </c>
      <c r="E112" s="651" t="s">
        <v>1529</v>
      </c>
      <c r="F112" s="652" t="s">
        <v>1530</v>
      </c>
      <c r="G112" s="651" t="s">
        <v>1509</v>
      </c>
      <c r="H112" s="651" t="s">
        <v>1510</v>
      </c>
      <c r="I112" s="653">
        <v>17.98</v>
      </c>
      <c r="J112" s="653">
        <v>1400</v>
      </c>
      <c r="K112" s="654">
        <v>25172</v>
      </c>
    </row>
    <row r="113" spans="1:11" ht="14.4" customHeight="1" x14ac:dyDescent="0.3">
      <c r="A113" s="649" t="s">
        <v>526</v>
      </c>
      <c r="B113" s="650" t="s">
        <v>527</v>
      </c>
      <c r="C113" s="651" t="s">
        <v>544</v>
      </c>
      <c r="D113" s="652" t="s">
        <v>845</v>
      </c>
      <c r="E113" s="651" t="s">
        <v>1529</v>
      </c>
      <c r="F113" s="652" t="s">
        <v>1530</v>
      </c>
      <c r="G113" s="651" t="s">
        <v>1398</v>
      </c>
      <c r="H113" s="651" t="s">
        <v>1399</v>
      </c>
      <c r="I113" s="653">
        <v>15</v>
      </c>
      <c r="J113" s="653">
        <v>20</v>
      </c>
      <c r="K113" s="654">
        <v>300</v>
      </c>
    </row>
    <row r="114" spans="1:11" ht="14.4" customHeight="1" x14ac:dyDescent="0.3">
      <c r="A114" s="649" t="s">
        <v>526</v>
      </c>
      <c r="B114" s="650" t="s">
        <v>527</v>
      </c>
      <c r="C114" s="651" t="s">
        <v>544</v>
      </c>
      <c r="D114" s="652" t="s">
        <v>845</v>
      </c>
      <c r="E114" s="651" t="s">
        <v>1529</v>
      </c>
      <c r="F114" s="652" t="s">
        <v>1530</v>
      </c>
      <c r="G114" s="651" t="s">
        <v>1511</v>
      </c>
      <c r="H114" s="651" t="s">
        <v>1512</v>
      </c>
      <c r="I114" s="653">
        <v>25.01</v>
      </c>
      <c r="J114" s="653">
        <v>1500</v>
      </c>
      <c r="K114" s="654">
        <v>37510</v>
      </c>
    </row>
    <row r="115" spans="1:11" ht="14.4" customHeight="1" x14ac:dyDescent="0.3">
      <c r="A115" s="649" t="s">
        <v>526</v>
      </c>
      <c r="B115" s="650" t="s">
        <v>527</v>
      </c>
      <c r="C115" s="651" t="s">
        <v>544</v>
      </c>
      <c r="D115" s="652" t="s">
        <v>845</v>
      </c>
      <c r="E115" s="651" t="s">
        <v>1529</v>
      </c>
      <c r="F115" s="652" t="s">
        <v>1530</v>
      </c>
      <c r="G115" s="651" t="s">
        <v>1403</v>
      </c>
      <c r="H115" s="651" t="s">
        <v>1404</v>
      </c>
      <c r="I115" s="653">
        <v>0.47249999999999998</v>
      </c>
      <c r="J115" s="653">
        <v>5000</v>
      </c>
      <c r="K115" s="654">
        <v>2360</v>
      </c>
    </row>
    <row r="116" spans="1:11" ht="14.4" customHeight="1" x14ac:dyDescent="0.3">
      <c r="A116" s="649" t="s">
        <v>526</v>
      </c>
      <c r="B116" s="650" t="s">
        <v>527</v>
      </c>
      <c r="C116" s="651" t="s">
        <v>544</v>
      </c>
      <c r="D116" s="652" t="s">
        <v>845</v>
      </c>
      <c r="E116" s="651" t="s">
        <v>1529</v>
      </c>
      <c r="F116" s="652" t="s">
        <v>1530</v>
      </c>
      <c r="G116" s="651" t="s">
        <v>1513</v>
      </c>
      <c r="H116" s="651" t="s">
        <v>1514</v>
      </c>
      <c r="I116" s="653">
        <v>49.97</v>
      </c>
      <c r="J116" s="653">
        <v>10</v>
      </c>
      <c r="K116" s="654">
        <v>499.7</v>
      </c>
    </row>
    <row r="117" spans="1:11" ht="14.4" customHeight="1" x14ac:dyDescent="0.3">
      <c r="A117" s="649" t="s">
        <v>526</v>
      </c>
      <c r="B117" s="650" t="s">
        <v>527</v>
      </c>
      <c r="C117" s="651" t="s">
        <v>544</v>
      </c>
      <c r="D117" s="652" t="s">
        <v>845</v>
      </c>
      <c r="E117" s="651" t="s">
        <v>1529</v>
      </c>
      <c r="F117" s="652" t="s">
        <v>1530</v>
      </c>
      <c r="G117" s="651" t="s">
        <v>1515</v>
      </c>
      <c r="H117" s="651" t="s">
        <v>1516</v>
      </c>
      <c r="I117" s="653">
        <v>24.2</v>
      </c>
      <c r="J117" s="653">
        <v>240</v>
      </c>
      <c r="K117" s="654">
        <v>5808</v>
      </c>
    </row>
    <row r="118" spans="1:11" ht="14.4" customHeight="1" x14ac:dyDescent="0.3">
      <c r="A118" s="649" t="s">
        <v>526</v>
      </c>
      <c r="B118" s="650" t="s">
        <v>527</v>
      </c>
      <c r="C118" s="651" t="s">
        <v>544</v>
      </c>
      <c r="D118" s="652" t="s">
        <v>845</v>
      </c>
      <c r="E118" s="651" t="s">
        <v>1529</v>
      </c>
      <c r="F118" s="652" t="s">
        <v>1530</v>
      </c>
      <c r="G118" s="651" t="s">
        <v>1517</v>
      </c>
      <c r="H118" s="651" t="s">
        <v>1518</v>
      </c>
      <c r="I118" s="653">
        <v>75.010000000000005</v>
      </c>
      <c r="J118" s="653">
        <v>4</v>
      </c>
      <c r="K118" s="654">
        <v>300.05</v>
      </c>
    </row>
    <row r="119" spans="1:11" ht="14.4" customHeight="1" x14ac:dyDescent="0.3">
      <c r="A119" s="649" t="s">
        <v>526</v>
      </c>
      <c r="B119" s="650" t="s">
        <v>527</v>
      </c>
      <c r="C119" s="651" t="s">
        <v>544</v>
      </c>
      <c r="D119" s="652" t="s">
        <v>845</v>
      </c>
      <c r="E119" s="651" t="s">
        <v>1529</v>
      </c>
      <c r="F119" s="652" t="s">
        <v>1530</v>
      </c>
      <c r="G119" s="651" t="s">
        <v>1405</v>
      </c>
      <c r="H119" s="651" t="s">
        <v>1406</v>
      </c>
      <c r="I119" s="653">
        <v>9.1999999999999993</v>
      </c>
      <c r="J119" s="653">
        <v>2500</v>
      </c>
      <c r="K119" s="654">
        <v>23000</v>
      </c>
    </row>
    <row r="120" spans="1:11" ht="14.4" customHeight="1" x14ac:dyDescent="0.3">
      <c r="A120" s="649" t="s">
        <v>526</v>
      </c>
      <c r="B120" s="650" t="s">
        <v>527</v>
      </c>
      <c r="C120" s="651" t="s">
        <v>544</v>
      </c>
      <c r="D120" s="652" t="s">
        <v>845</v>
      </c>
      <c r="E120" s="651" t="s">
        <v>1529</v>
      </c>
      <c r="F120" s="652" t="s">
        <v>1530</v>
      </c>
      <c r="G120" s="651" t="s">
        <v>1519</v>
      </c>
      <c r="H120" s="651" t="s">
        <v>1520</v>
      </c>
      <c r="I120" s="653">
        <v>172.5</v>
      </c>
      <c r="J120" s="653">
        <v>1</v>
      </c>
      <c r="K120" s="654">
        <v>172.5</v>
      </c>
    </row>
    <row r="121" spans="1:11" ht="14.4" customHeight="1" x14ac:dyDescent="0.3">
      <c r="A121" s="649" t="s">
        <v>526</v>
      </c>
      <c r="B121" s="650" t="s">
        <v>527</v>
      </c>
      <c r="C121" s="651" t="s">
        <v>544</v>
      </c>
      <c r="D121" s="652" t="s">
        <v>845</v>
      </c>
      <c r="E121" s="651" t="s">
        <v>1529</v>
      </c>
      <c r="F121" s="652" t="s">
        <v>1530</v>
      </c>
      <c r="G121" s="651" t="s">
        <v>1521</v>
      </c>
      <c r="H121" s="651" t="s">
        <v>1522</v>
      </c>
      <c r="I121" s="653">
        <v>173.63</v>
      </c>
      <c r="J121" s="653">
        <v>10</v>
      </c>
      <c r="K121" s="654">
        <v>1736.35</v>
      </c>
    </row>
    <row r="122" spans="1:11" ht="14.4" customHeight="1" x14ac:dyDescent="0.3">
      <c r="A122" s="649" t="s">
        <v>526</v>
      </c>
      <c r="B122" s="650" t="s">
        <v>527</v>
      </c>
      <c r="C122" s="651" t="s">
        <v>544</v>
      </c>
      <c r="D122" s="652" t="s">
        <v>845</v>
      </c>
      <c r="E122" s="651" t="s">
        <v>1529</v>
      </c>
      <c r="F122" s="652" t="s">
        <v>1530</v>
      </c>
      <c r="G122" s="651" t="s">
        <v>1523</v>
      </c>
      <c r="H122" s="651" t="s">
        <v>1524</v>
      </c>
      <c r="I122" s="653">
        <v>3194.4</v>
      </c>
      <c r="J122" s="653">
        <v>68</v>
      </c>
      <c r="K122" s="654">
        <v>217219.20000000001</v>
      </c>
    </row>
    <row r="123" spans="1:11" ht="14.4" customHeight="1" x14ac:dyDescent="0.3">
      <c r="A123" s="649" t="s">
        <v>526</v>
      </c>
      <c r="B123" s="650" t="s">
        <v>527</v>
      </c>
      <c r="C123" s="651" t="s">
        <v>544</v>
      </c>
      <c r="D123" s="652" t="s">
        <v>845</v>
      </c>
      <c r="E123" s="651" t="s">
        <v>1529</v>
      </c>
      <c r="F123" s="652" t="s">
        <v>1530</v>
      </c>
      <c r="G123" s="651" t="s">
        <v>1455</v>
      </c>
      <c r="H123" s="651" t="s">
        <v>1456</v>
      </c>
      <c r="I123" s="653">
        <v>148.41</v>
      </c>
      <c r="J123" s="653">
        <v>40</v>
      </c>
      <c r="K123" s="654">
        <v>5936.26</v>
      </c>
    </row>
    <row r="124" spans="1:11" ht="14.4" customHeight="1" x14ac:dyDescent="0.3">
      <c r="A124" s="649" t="s">
        <v>526</v>
      </c>
      <c r="B124" s="650" t="s">
        <v>527</v>
      </c>
      <c r="C124" s="651" t="s">
        <v>544</v>
      </c>
      <c r="D124" s="652" t="s">
        <v>845</v>
      </c>
      <c r="E124" s="651" t="s">
        <v>1529</v>
      </c>
      <c r="F124" s="652" t="s">
        <v>1530</v>
      </c>
      <c r="G124" s="651" t="s">
        <v>1457</v>
      </c>
      <c r="H124" s="651" t="s">
        <v>1458</v>
      </c>
      <c r="I124" s="653">
        <v>124.21</v>
      </c>
      <c r="J124" s="653">
        <v>40</v>
      </c>
      <c r="K124" s="654">
        <v>4968.26</v>
      </c>
    </row>
    <row r="125" spans="1:11" ht="14.4" customHeight="1" x14ac:dyDescent="0.3">
      <c r="A125" s="649" t="s">
        <v>526</v>
      </c>
      <c r="B125" s="650" t="s">
        <v>527</v>
      </c>
      <c r="C125" s="651" t="s">
        <v>544</v>
      </c>
      <c r="D125" s="652" t="s">
        <v>845</v>
      </c>
      <c r="E125" s="651" t="s">
        <v>1531</v>
      </c>
      <c r="F125" s="652" t="s">
        <v>1532</v>
      </c>
      <c r="G125" s="651" t="s">
        <v>1409</v>
      </c>
      <c r="H125" s="651" t="s">
        <v>1410</v>
      </c>
      <c r="I125" s="653">
        <v>0.3</v>
      </c>
      <c r="J125" s="653">
        <v>1700</v>
      </c>
      <c r="K125" s="654">
        <v>510</v>
      </c>
    </row>
    <row r="126" spans="1:11" ht="14.4" customHeight="1" x14ac:dyDescent="0.3">
      <c r="A126" s="649" t="s">
        <v>526</v>
      </c>
      <c r="B126" s="650" t="s">
        <v>527</v>
      </c>
      <c r="C126" s="651" t="s">
        <v>544</v>
      </c>
      <c r="D126" s="652" t="s">
        <v>845</v>
      </c>
      <c r="E126" s="651" t="s">
        <v>1533</v>
      </c>
      <c r="F126" s="652" t="s">
        <v>1534</v>
      </c>
      <c r="G126" s="651" t="s">
        <v>1413</v>
      </c>
      <c r="H126" s="651" t="s">
        <v>1414</v>
      </c>
      <c r="I126" s="653">
        <v>1.22</v>
      </c>
      <c r="J126" s="653">
        <v>4000</v>
      </c>
      <c r="K126" s="654">
        <v>4877.22</v>
      </c>
    </row>
    <row r="127" spans="1:11" ht="14.4" customHeight="1" x14ac:dyDescent="0.3">
      <c r="A127" s="649" t="s">
        <v>526</v>
      </c>
      <c r="B127" s="650" t="s">
        <v>527</v>
      </c>
      <c r="C127" s="651" t="s">
        <v>544</v>
      </c>
      <c r="D127" s="652" t="s">
        <v>845</v>
      </c>
      <c r="E127" s="651" t="s">
        <v>1533</v>
      </c>
      <c r="F127" s="652" t="s">
        <v>1534</v>
      </c>
      <c r="G127" s="651" t="s">
        <v>1525</v>
      </c>
      <c r="H127" s="651" t="s">
        <v>1526</v>
      </c>
      <c r="I127" s="653">
        <v>11.01</v>
      </c>
      <c r="J127" s="653">
        <v>20</v>
      </c>
      <c r="K127" s="654">
        <v>220.2</v>
      </c>
    </row>
    <row r="128" spans="1:11" ht="14.4" customHeight="1" x14ac:dyDescent="0.3">
      <c r="A128" s="649" t="s">
        <v>526</v>
      </c>
      <c r="B128" s="650" t="s">
        <v>527</v>
      </c>
      <c r="C128" s="651" t="s">
        <v>544</v>
      </c>
      <c r="D128" s="652" t="s">
        <v>845</v>
      </c>
      <c r="E128" s="651" t="s">
        <v>1533</v>
      </c>
      <c r="F128" s="652" t="s">
        <v>1534</v>
      </c>
      <c r="G128" s="651" t="s">
        <v>1463</v>
      </c>
      <c r="H128" s="651" t="s">
        <v>1464</v>
      </c>
      <c r="I128" s="653">
        <v>0.77</v>
      </c>
      <c r="J128" s="653">
        <v>2000</v>
      </c>
      <c r="K128" s="654">
        <v>1540</v>
      </c>
    </row>
    <row r="129" spans="1:11" ht="14.4" customHeight="1" x14ac:dyDescent="0.3">
      <c r="A129" s="649" t="s">
        <v>526</v>
      </c>
      <c r="B129" s="650" t="s">
        <v>527</v>
      </c>
      <c r="C129" s="651" t="s">
        <v>544</v>
      </c>
      <c r="D129" s="652" t="s">
        <v>845</v>
      </c>
      <c r="E129" s="651" t="s">
        <v>1533</v>
      </c>
      <c r="F129" s="652" t="s">
        <v>1534</v>
      </c>
      <c r="G129" s="651" t="s">
        <v>1415</v>
      </c>
      <c r="H129" s="651" t="s">
        <v>1416</v>
      </c>
      <c r="I129" s="653">
        <v>0.77</v>
      </c>
      <c r="J129" s="653">
        <v>2000</v>
      </c>
      <c r="K129" s="654">
        <v>1540</v>
      </c>
    </row>
    <row r="130" spans="1:11" ht="14.4" customHeight="1" x14ac:dyDescent="0.3">
      <c r="A130" s="649" t="s">
        <v>526</v>
      </c>
      <c r="B130" s="650" t="s">
        <v>527</v>
      </c>
      <c r="C130" s="651" t="s">
        <v>544</v>
      </c>
      <c r="D130" s="652" t="s">
        <v>845</v>
      </c>
      <c r="E130" s="651" t="s">
        <v>1533</v>
      </c>
      <c r="F130" s="652" t="s">
        <v>1534</v>
      </c>
      <c r="G130" s="651" t="s">
        <v>1465</v>
      </c>
      <c r="H130" s="651" t="s">
        <v>1466</v>
      </c>
      <c r="I130" s="653">
        <v>0.77</v>
      </c>
      <c r="J130" s="653">
        <v>500</v>
      </c>
      <c r="K130" s="654">
        <v>385</v>
      </c>
    </row>
    <row r="131" spans="1:11" ht="14.4" customHeight="1" x14ac:dyDescent="0.3">
      <c r="A131" s="649" t="s">
        <v>526</v>
      </c>
      <c r="B131" s="650" t="s">
        <v>527</v>
      </c>
      <c r="C131" s="651" t="s">
        <v>544</v>
      </c>
      <c r="D131" s="652" t="s">
        <v>845</v>
      </c>
      <c r="E131" s="651" t="s">
        <v>1533</v>
      </c>
      <c r="F131" s="652" t="s">
        <v>1534</v>
      </c>
      <c r="G131" s="651" t="s">
        <v>1417</v>
      </c>
      <c r="H131" s="651" t="s">
        <v>1418</v>
      </c>
      <c r="I131" s="653">
        <v>0.71</v>
      </c>
      <c r="J131" s="653">
        <v>3000</v>
      </c>
      <c r="K131" s="654">
        <v>2130</v>
      </c>
    </row>
    <row r="132" spans="1:11" ht="14.4" customHeight="1" x14ac:dyDescent="0.3">
      <c r="A132" s="649" t="s">
        <v>526</v>
      </c>
      <c r="B132" s="650" t="s">
        <v>527</v>
      </c>
      <c r="C132" s="651" t="s">
        <v>544</v>
      </c>
      <c r="D132" s="652" t="s">
        <v>845</v>
      </c>
      <c r="E132" s="651" t="s">
        <v>1533</v>
      </c>
      <c r="F132" s="652" t="s">
        <v>1534</v>
      </c>
      <c r="G132" s="651" t="s">
        <v>1467</v>
      </c>
      <c r="H132" s="651" t="s">
        <v>1468</v>
      </c>
      <c r="I132" s="653">
        <v>0.71</v>
      </c>
      <c r="J132" s="653">
        <v>1080</v>
      </c>
      <c r="K132" s="654">
        <v>766.8</v>
      </c>
    </row>
    <row r="133" spans="1:11" ht="14.4" customHeight="1" x14ac:dyDescent="0.3">
      <c r="A133" s="649" t="s">
        <v>526</v>
      </c>
      <c r="B133" s="650" t="s">
        <v>527</v>
      </c>
      <c r="C133" s="651" t="s">
        <v>544</v>
      </c>
      <c r="D133" s="652" t="s">
        <v>845</v>
      </c>
      <c r="E133" s="651" t="s">
        <v>1533</v>
      </c>
      <c r="F133" s="652" t="s">
        <v>1534</v>
      </c>
      <c r="G133" s="651" t="s">
        <v>1419</v>
      </c>
      <c r="H133" s="651" t="s">
        <v>1420</v>
      </c>
      <c r="I133" s="653">
        <v>0.71</v>
      </c>
      <c r="J133" s="653">
        <v>600</v>
      </c>
      <c r="K133" s="654">
        <v>426</v>
      </c>
    </row>
    <row r="134" spans="1:11" ht="14.4" customHeight="1" thickBot="1" x14ac:dyDescent="0.35">
      <c r="A134" s="655" t="s">
        <v>526</v>
      </c>
      <c r="B134" s="656" t="s">
        <v>527</v>
      </c>
      <c r="C134" s="657" t="s">
        <v>544</v>
      </c>
      <c r="D134" s="658" t="s">
        <v>845</v>
      </c>
      <c r="E134" s="657" t="s">
        <v>1533</v>
      </c>
      <c r="F134" s="658" t="s">
        <v>1534</v>
      </c>
      <c r="G134" s="657" t="s">
        <v>1421</v>
      </c>
      <c r="H134" s="657" t="s">
        <v>1422</v>
      </c>
      <c r="I134" s="659">
        <v>0.71</v>
      </c>
      <c r="J134" s="659">
        <v>2000</v>
      </c>
      <c r="K134" s="660">
        <v>1420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8" width="13.109375" hidden="1" customWidth="1"/>
    <col min="9" max="10" width="13.109375" customWidth="1"/>
    <col min="11" max="14" width="13.109375" hidden="1" customWidth="1"/>
    <col min="15" max="15" width="13.109375" customWidth="1"/>
    <col min="1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</row>
    <row r="2" spans="1:35" ht="15" thickBot="1" x14ac:dyDescent="0.35">
      <c r="A2" s="383" t="s">
        <v>333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274</v>
      </c>
      <c r="B3" s="541" t="s">
        <v>254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51">
        <v>930</v>
      </c>
      <c r="AI3" s="766"/>
    </row>
    <row r="4" spans="1:35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258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302</v>
      </c>
      <c r="X4" s="406" t="s">
        <v>311</v>
      </c>
      <c r="Y4" s="406" t="s">
        <v>303</v>
      </c>
      <c r="Z4" s="406" t="s">
        <v>312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406" t="s">
        <v>308</v>
      </c>
      <c r="AF4" s="388" t="s">
        <v>309</v>
      </c>
      <c r="AG4" s="388" t="s">
        <v>310</v>
      </c>
      <c r="AH4" s="752" t="s">
        <v>276</v>
      </c>
      <c r="AI4" s="766"/>
    </row>
    <row r="5" spans="1:35" x14ac:dyDescent="0.3">
      <c r="A5" s="389" t="s">
        <v>259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53"/>
      <c r="AI5" s="766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35.9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6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10.1</v>
      </c>
      <c r="J6" s="430">
        <f xml:space="preserve">
TRUNC(IF($A$4&lt;=12,SUMIFS('ON Data'!N:N,'ON Data'!$D:$D,$A$4,'ON Data'!$E:$E,1),SUMIFS('ON Data'!N:N,'ON Data'!$E:$E,1)/'ON Data'!$D$3),1)</f>
        <v>2</v>
      </c>
      <c r="K6" s="430">
        <f xml:space="preserve">
TRUNC(IF($A$4&lt;=12,SUMIFS('ON Data'!O:O,'ON Data'!$D:$D,$A$4,'ON Data'!$E:$E,1),SUMIFS('ON Data'!O:O,'ON Data'!$E:$E,1)/'ON Data'!$D$3),1)</f>
        <v>0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1</v>
      </c>
      <c r="P6" s="430">
        <f xml:space="preserve">
TRUNC(IF($A$4&lt;=12,SUMIFS('ON Data'!T:T,'ON Data'!$D:$D,$A$4,'ON Data'!$E:$E,1),SUMIFS('ON Data'!T:T,'ON Data'!$E:$E,1)/'ON Data'!$D$3),1)</f>
        <v>0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2</v>
      </c>
      <c r="AE6" s="430">
        <f xml:space="preserve">
TRUNC(IF($A$4&lt;=12,SUMIFS('ON Data'!AI:AI,'ON Data'!$D:$D,$A$4,'ON Data'!$E:$E,1),SUMIFS('ON Data'!AI:AI,'ON Data'!$E:$E,1)/'ON Data'!$D$3),1)</f>
        <v>0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754">
        <f xml:space="preserve">
TRUNC(IF($A$4&lt;=12,SUMIFS('ON Data'!AM:AM,'ON Data'!$D:$D,$A$4,'ON Data'!$E:$E,1),SUMIFS('ON Data'!AM:AM,'ON Data'!$E:$E,1)/'ON Data'!$D$3),1)</f>
        <v>3.9</v>
      </c>
      <c r="AI6" s="766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54"/>
      <c r="AI7" s="766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54"/>
      <c r="AI8" s="766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55"/>
      <c r="AI9" s="766"/>
    </row>
    <row r="10" spans="1:35" x14ac:dyDescent="0.3">
      <c r="A10" s="392" t="s">
        <v>260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56"/>
      <c r="AI10" s="766"/>
    </row>
    <row r="11" spans="1:35" x14ac:dyDescent="0.3">
      <c r="A11" s="393" t="s">
        <v>261</v>
      </c>
      <c r="B11" s="410">
        <f xml:space="preserve">
IF($A$4&lt;=12,SUMIFS('ON Data'!F:F,'ON Data'!$D:$D,$A$4,'ON Data'!$E:$E,2),SUMIFS('ON Data'!F:F,'ON Data'!$E:$E,2))</f>
        <v>33768.799999999996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9417.6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1024</v>
      </c>
      <c r="G11" s="412">
        <f xml:space="preserve">
IF($A$4&lt;=12,SUMIFS('ON Data'!K:K,'ON Data'!$D:$D,$A$4,'ON Data'!$E:$E,2),SUMIFS('ON Data'!K:K,'ON Data'!$E:$E,2))</f>
        <v>5644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9180</v>
      </c>
      <c r="J11" s="412">
        <f xml:space="preserve">
IF($A$4&lt;=12,SUMIFS('ON Data'!N:N,'ON Data'!$D:$D,$A$4,'ON Data'!$E:$E,2),SUMIFS('ON Data'!N:N,'ON Data'!$E:$E,2))</f>
        <v>1992</v>
      </c>
      <c r="K11" s="412">
        <f xml:space="preserve">
IF($A$4&lt;=12,SUMIFS('ON Data'!O:O,'ON Data'!$D:$D,$A$4,'ON Data'!$E:$E,2),SUMIFS('ON Data'!O:O,'ON Data'!$E:$E,2))</f>
        <v>0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960</v>
      </c>
      <c r="P11" s="412">
        <f xml:space="preserve">
IF($A$4&lt;=12,SUMIFS('ON Data'!T:T,'ON Data'!$D:$D,$A$4,'ON Data'!$E:$E,2),SUMIFS('ON Data'!T:T,'ON Data'!$E:$E,2))</f>
        <v>0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1968</v>
      </c>
      <c r="AE11" s="412">
        <f xml:space="preserve">
IF($A$4&lt;=12,SUMIFS('ON Data'!AI:AI,'ON Data'!$D:$D,$A$4,'ON Data'!$E:$E,2),SUMIFS('ON Data'!AI:AI,'ON Data'!$E:$E,2))</f>
        <v>0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757">
        <f xml:space="preserve">
IF($A$4&lt;=12,SUMIFS('ON Data'!AM:AM,'ON Data'!$D:$D,$A$4,'ON Data'!$E:$E,2),SUMIFS('ON Data'!AM:AM,'ON Data'!$E:$E,2))</f>
        <v>3583.2000000000003</v>
      </c>
      <c r="AI11" s="766"/>
    </row>
    <row r="12" spans="1:35" x14ac:dyDescent="0.3">
      <c r="A12" s="393" t="s">
        <v>262</v>
      </c>
      <c r="B12" s="410">
        <f xml:space="preserve">
IF($A$4&lt;=12,SUMIFS('ON Data'!F:F,'ON Data'!$D:$D,$A$4,'ON Data'!$E:$E,3),SUMIFS('ON Data'!F:F,'ON Data'!$E:$E,3))</f>
        <v>120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120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757">
        <f xml:space="preserve">
IF($A$4&lt;=12,SUMIFS('ON Data'!AM:AM,'ON Data'!$D:$D,$A$4,'ON Data'!$E:$E,3),SUMIFS('ON Data'!AM:AM,'ON Data'!$E:$E,3))</f>
        <v>0</v>
      </c>
      <c r="AI12" s="766"/>
    </row>
    <row r="13" spans="1:35" x14ac:dyDescent="0.3">
      <c r="A13" s="393" t="s">
        <v>269</v>
      </c>
      <c r="B13" s="410">
        <f xml:space="preserve">
IF($A$4&lt;=12,SUMIFS('ON Data'!F:F,'ON Data'!$D:$D,$A$4,'ON Data'!$E:$E,4),SUMIFS('ON Data'!F:F,'ON Data'!$E:$E,4))</f>
        <v>2673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1333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68</v>
      </c>
      <c r="G13" s="412">
        <f xml:space="preserve">
IF($A$4&lt;=12,SUMIFS('ON Data'!K:K,'ON Data'!$D:$D,$A$4,'ON Data'!$E:$E,4),SUMIFS('ON Data'!K:K,'ON Data'!$E:$E,4))</f>
        <v>107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1003</v>
      </c>
      <c r="J13" s="412">
        <f xml:space="preserve">
IF($A$4&lt;=12,SUMIFS('ON Data'!N:N,'ON Data'!$D:$D,$A$4,'ON Data'!$E:$E,4),SUMIFS('ON Data'!N:N,'ON Data'!$E:$E,4))</f>
        <v>119</v>
      </c>
      <c r="K13" s="412">
        <f xml:space="preserve">
IF($A$4&lt;=12,SUMIFS('ON Data'!O:O,'ON Data'!$D:$D,$A$4,'ON Data'!$E:$E,4),SUMIFS('ON Data'!O:O,'ON Data'!$E:$E,4))</f>
        <v>0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43</v>
      </c>
      <c r="P13" s="412">
        <f xml:space="preserve">
IF($A$4&lt;=12,SUMIFS('ON Data'!T:T,'ON Data'!$D:$D,$A$4,'ON Data'!$E:$E,4),SUMIFS('ON Data'!T:T,'ON Data'!$E:$E,4))</f>
        <v>0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757">
        <f xml:space="preserve">
IF($A$4&lt;=12,SUMIFS('ON Data'!AM:AM,'ON Data'!$D:$D,$A$4,'ON Data'!$E:$E,4),SUMIFS('ON Data'!AM:AM,'ON Data'!$E:$E,4))</f>
        <v>0</v>
      </c>
      <c r="AI13" s="766"/>
    </row>
    <row r="14" spans="1:35" ht="15" thickBot="1" x14ac:dyDescent="0.35">
      <c r="A14" s="394" t="s">
        <v>263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758">
        <f xml:space="preserve">
IF($A$4&lt;=12,SUMIFS('ON Data'!AM:AM,'ON Data'!$D:$D,$A$4,'ON Data'!$E:$E,5),SUMIFS('ON Data'!AM:AM,'ON Data'!$E:$E,5))</f>
        <v>0</v>
      </c>
      <c r="AI14" s="766"/>
    </row>
    <row r="15" spans="1:35" x14ac:dyDescent="0.3">
      <c r="A15" s="289" t="s">
        <v>273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59"/>
      <c r="AI15" s="766"/>
    </row>
    <row r="16" spans="1:35" x14ac:dyDescent="0.3">
      <c r="A16" s="395" t="s">
        <v>264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757">
        <f xml:space="preserve">
IF($A$4&lt;=12,SUMIFS('ON Data'!AM:AM,'ON Data'!$D:$D,$A$4,'ON Data'!$E:$E,7),SUMIFS('ON Data'!AM:AM,'ON Data'!$E:$E,7))</f>
        <v>0</v>
      </c>
      <c r="AI16" s="766"/>
    </row>
    <row r="17" spans="1:35" x14ac:dyDescent="0.3">
      <c r="A17" s="395" t="s">
        <v>265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757">
        <f xml:space="preserve">
IF($A$4&lt;=12,SUMIFS('ON Data'!AM:AM,'ON Data'!$D:$D,$A$4,'ON Data'!$E:$E,8),SUMIFS('ON Data'!AM:AM,'ON Data'!$E:$E,8))</f>
        <v>0</v>
      </c>
      <c r="AI17" s="766"/>
    </row>
    <row r="18" spans="1:35" x14ac:dyDescent="0.3">
      <c r="A18" s="395" t="s">
        <v>266</v>
      </c>
      <c r="B18" s="410">
        <f xml:space="preserve">
B19-B16-B17</f>
        <v>114596</v>
      </c>
      <c r="C18" s="411">
        <f t="shared" ref="C18" si="0" xml:space="preserve">
C19-C16-C17</f>
        <v>0</v>
      </c>
      <c r="D18" s="412">
        <f t="shared" ref="D18:AH18" si="1" xml:space="preserve">
D19-D16-D17</f>
        <v>12420</v>
      </c>
      <c r="E18" s="412">
        <f t="shared" si="1"/>
        <v>0</v>
      </c>
      <c r="F18" s="412">
        <f t="shared" si="1"/>
        <v>10000</v>
      </c>
      <c r="G18" s="412">
        <f t="shared" si="1"/>
        <v>18452</v>
      </c>
      <c r="H18" s="412">
        <f t="shared" si="1"/>
        <v>0</v>
      </c>
      <c r="I18" s="412">
        <f t="shared" si="1"/>
        <v>50824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57">
        <f t="shared" si="1"/>
        <v>22900</v>
      </c>
      <c r="AI18" s="766"/>
    </row>
    <row r="19" spans="1:35" ht="15" thickBot="1" x14ac:dyDescent="0.35">
      <c r="A19" s="396" t="s">
        <v>267</v>
      </c>
      <c r="B19" s="419">
        <f xml:space="preserve">
IF($A$4&lt;=12,SUMIFS('ON Data'!F:F,'ON Data'!$D:$D,$A$4,'ON Data'!$E:$E,9),SUMIFS('ON Data'!F:F,'ON Data'!$E:$E,9))</f>
        <v>114596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12420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10000</v>
      </c>
      <c r="G19" s="421">
        <f xml:space="preserve">
IF($A$4&lt;=12,SUMIFS('ON Data'!K:K,'ON Data'!$D:$D,$A$4,'ON Data'!$E:$E,9),SUMIFS('ON Data'!K:K,'ON Data'!$E:$E,9))</f>
        <v>18452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50824</v>
      </c>
      <c r="J19" s="421">
        <f xml:space="preserve">
IF($A$4&lt;=12,SUMIFS('ON Data'!N:N,'ON Data'!$D:$D,$A$4,'ON Data'!$E:$E,9),SUMIFS('ON Data'!N:N,'ON Data'!$E:$E,9))</f>
        <v>0</v>
      </c>
      <c r="K19" s="421">
        <f xml:space="preserve">
IF($A$4&lt;=12,SUMIFS('ON Data'!O:O,'ON Data'!$D:$D,$A$4,'ON Data'!$E:$E,9),SUMIFS('ON Data'!O:O,'ON Data'!$E:$E,9))</f>
        <v>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0</v>
      </c>
      <c r="P19" s="421">
        <f xml:space="preserve">
IF($A$4&lt;=12,SUMIFS('ON Data'!T:T,'ON Data'!$D:$D,$A$4,'ON Data'!$E:$E,9),SUMIFS('ON Data'!T:T,'ON Data'!$E:$E,9))</f>
        <v>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0</v>
      </c>
      <c r="AE19" s="421">
        <f xml:space="preserve">
IF($A$4&lt;=12,SUMIFS('ON Data'!AI:AI,'ON Data'!$D:$D,$A$4,'ON Data'!$E:$E,9),SUMIFS('ON Data'!AI:AI,'ON Data'!$E:$E,9))</f>
        <v>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760">
        <f xml:space="preserve">
IF($A$4&lt;=12,SUMIFS('ON Data'!AM:AM,'ON Data'!$D:$D,$A$4,'ON Data'!$E:$E,9),SUMIFS('ON Data'!AM:AM,'ON Data'!$E:$E,9))</f>
        <v>22900</v>
      </c>
      <c r="AI19" s="766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8194954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3899687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295786</v>
      </c>
      <c r="G20" s="424">
        <f xml:space="preserve">
IF($A$4&lt;=12,SUMIFS('ON Data'!K:K,'ON Data'!$D:$D,$A$4,'ON Data'!$E:$E,6),SUMIFS('ON Data'!K:K,'ON Data'!$E:$E,6))</f>
        <v>1196258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1783497</v>
      </c>
      <c r="J20" s="424">
        <f xml:space="preserve">
IF($A$4&lt;=12,SUMIFS('ON Data'!N:N,'ON Data'!$D:$D,$A$4,'ON Data'!$E:$E,6),SUMIFS('ON Data'!N:N,'ON Data'!$E:$E,6))</f>
        <v>290609</v>
      </c>
      <c r="K20" s="424">
        <f xml:space="preserve">
IF($A$4&lt;=12,SUMIFS('ON Data'!O:O,'ON Data'!$D:$D,$A$4,'ON Data'!$E:$E,6),SUMIFS('ON Data'!O:O,'ON Data'!$E:$E,6))</f>
        <v>0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126597</v>
      </c>
      <c r="P20" s="424">
        <f xml:space="preserve">
IF($A$4&lt;=12,SUMIFS('ON Data'!T:T,'ON Data'!$D:$D,$A$4,'ON Data'!$E:$E,6),SUMIFS('ON Data'!T:T,'ON Data'!$E:$E,6))</f>
        <v>0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185313</v>
      </c>
      <c r="AE20" s="424">
        <f xml:space="preserve">
IF($A$4&lt;=12,SUMIFS('ON Data'!AI:AI,'ON Data'!$D:$D,$A$4,'ON Data'!$E:$E,6),SUMIFS('ON Data'!AI:AI,'ON Data'!$E:$E,6))</f>
        <v>0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761">
        <f xml:space="preserve">
IF($A$4&lt;=12,SUMIFS('ON Data'!AM:AM,'ON Data'!$D:$D,$A$4,'ON Data'!$E:$E,6),SUMIFS('ON Data'!AM:AM,'ON Data'!$E:$E,6))</f>
        <v>417207</v>
      </c>
      <c r="AI20" s="766"/>
    </row>
    <row r="21" spans="1:35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757"/>
      <c r="AI21" s="766"/>
    </row>
    <row r="22" spans="1:35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757"/>
      <c r="AI22" s="766"/>
    </row>
    <row r="23" spans="1:35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758"/>
      <c r="AI23" s="766"/>
    </row>
    <row r="24" spans="1:35" x14ac:dyDescent="0.3">
      <c r="A24" s="392" t="s">
        <v>268</v>
      </c>
      <c r="B24" s="439" t="s">
        <v>3</v>
      </c>
      <c r="C24" s="767" t="s">
        <v>279</v>
      </c>
      <c r="D24" s="742"/>
      <c r="E24" s="743"/>
      <c r="F24" s="743"/>
      <c r="G24" s="743" t="s">
        <v>280</v>
      </c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/>
      <c r="AH24" s="762" t="s">
        <v>281</v>
      </c>
      <c r="AI24" s="766"/>
    </row>
    <row r="25" spans="1:35" x14ac:dyDescent="0.3">
      <c r="A25" s="393" t="s">
        <v>94</v>
      </c>
      <c r="B25" s="410">
        <f xml:space="preserve">
SUM(C25:AH25)</f>
        <v>19150</v>
      </c>
      <c r="C25" s="768">
        <f xml:space="preserve">
IF($A$4&lt;=12,SUMIFS('ON Data'!H:H,'ON Data'!$D:$D,$A$4,'ON Data'!$E:$E,10),SUMIFS('ON Data'!H:H,'ON Data'!$E:$E,10))</f>
        <v>17600</v>
      </c>
      <c r="D25" s="744"/>
      <c r="E25" s="745"/>
      <c r="F25" s="745"/>
      <c r="G25" s="745">
        <f xml:space="preserve">
IF($A$4&lt;=12,SUMIFS('ON Data'!K:K,'ON Data'!$D:$D,$A$4,'ON Data'!$E:$E,10),SUMIFS('ON Data'!K:K,'ON Data'!$E:$E,10))</f>
        <v>1550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45"/>
      <c r="AH25" s="763">
        <f xml:space="preserve">
IF($A$4&lt;=12,SUMIFS('ON Data'!AM:AM,'ON Data'!$D:$D,$A$4,'ON Data'!$E:$E,10),SUMIFS('ON Data'!AM:AM,'ON Data'!$E:$E,10))</f>
        <v>0</v>
      </c>
      <c r="AI25" s="766"/>
    </row>
    <row r="26" spans="1:35" x14ac:dyDescent="0.3">
      <c r="A26" s="399" t="s">
        <v>278</v>
      </c>
      <c r="B26" s="419">
        <f xml:space="preserve">
SUM(C26:AH26)</f>
        <v>33302</v>
      </c>
      <c r="C26" s="768">
        <f xml:space="preserve">
IF($A$4&lt;=12,SUMIFS('ON Data'!H:H,'ON Data'!$D:$D,$A$4,'ON Data'!$E:$E,11),SUMIFS('ON Data'!H:H,'ON Data'!$E:$E,11))</f>
        <v>20802</v>
      </c>
      <c r="D26" s="744"/>
      <c r="E26" s="745"/>
      <c r="F26" s="745"/>
      <c r="G26" s="746">
        <f xml:space="preserve">
IF($A$4&lt;=12,SUMIFS('ON Data'!K:K,'ON Data'!$D:$D,$A$4,'ON Data'!$E:$E,11),SUMIFS('ON Data'!K:K,'ON Data'!$E:$E,11))</f>
        <v>12500.000000000002</v>
      </c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63">
        <f xml:space="preserve">
IF($A$4&lt;=12,SUMIFS('ON Data'!AM:AM,'ON Data'!$D:$D,$A$4,'ON Data'!$E:$E,11),SUMIFS('ON Data'!AM:AM,'ON Data'!$E:$E,11))</f>
        <v>0</v>
      </c>
      <c r="AI26" s="766"/>
    </row>
    <row r="27" spans="1:35" x14ac:dyDescent="0.3">
      <c r="A27" s="399" t="s">
        <v>96</v>
      </c>
      <c r="B27" s="440">
        <f xml:space="preserve">
IF(B26=0,0,B25/B26)</f>
        <v>0.57504053810581945</v>
      </c>
      <c r="C27" s="769">
        <f xml:space="preserve">
IF(C26=0,0,C25/C26)</f>
        <v>0.84607249302951637</v>
      </c>
      <c r="D27" s="747"/>
      <c r="E27" s="748"/>
      <c r="F27" s="748"/>
      <c r="G27" s="748">
        <f xml:space="preserve">
IF(G26=0,0,G25/G26)</f>
        <v>0.12399999999999999</v>
      </c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64">
        <f xml:space="preserve">
IF(AH26=0,0,AH25/AH26)</f>
        <v>0</v>
      </c>
      <c r="AI27" s="766"/>
    </row>
    <row r="28" spans="1:35" ht="15" thickBot="1" x14ac:dyDescent="0.35">
      <c r="A28" s="399" t="s">
        <v>277</v>
      </c>
      <c r="B28" s="419">
        <f xml:space="preserve">
SUM(C28:AH28)</f>
        <v>14152.000000000002</v>
      </c>
      <c r="C28" s="770">
        <f xml:space="preserve">
C26-C25</f>
        <v>3202</v>
      </c>
      <c r="D28" s="749"/>
      <c r="E28" s="750"/>
      <c r="F28" s="750"/>
      <c r="G28" s="750">
        <f xml:space="preserve">
G26-G25</f>
        <v>10950.000000000002</v>
      </c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50"/>
      <c r="AH28" s="765">
        <f xml:space="preserve">
AH26-AH25</f>
        <v>0</v>
      </c>
      <c r="AI28" s="766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275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272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282</v>
      </c>
    </row>
    <row r="34" spans="1:1" x14ac:dyDescent="0.3">
      <c r="A34" s="438" t="s">
        <v>283</v>
      </c>
    </row>
    <row r="35" spans="1:1" x14ac:dyDescent="0.3">
      <c r="A35" s="438" t="s">
        <v>284</v>
      </c>
    </row>
    <row r="36" spans="1:1" x14ac:dyDescent="0.3">
      <c r="A36" s="438" t="s">
        <v>285</v>
      </c>
    </row>
  </sheetData>
  <mergeCells count="12">
    <mergeCell ref="C28:F28"/>
    <mergeCell ref="C27:F27"/>
    <mergeCell ref="G27:AG27"/>
    <mergeCell ref="G28:AG28"/>
    <mergeCell ref="C25:F25"/>
    <mergeCell ref="C26:F26"/>
    <mergeCell ref="G24:AG24"/>
    <mergeCell ref="G25:AG25"/>
    <mergeCell ref="G26:AG26"/>
    <mergeCell ref="A1:AH1"/>
    <mergeCell ref="B3:B4"/>
    <mergeCell ref="C24:F24"/>
  </mergeCells>
  <conditionalFormatting sqref="C27 AH27 G27">
    <cfRule type="cellIs" dxfId="20" priority="2" operator="greaterThan">
      <formula>1</formula>
    </cfRule>
  </conditionalFormatting>
  <conditionalFormatting sqref="C28 AH28 G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1540</v>
      </c>
    </row>
    <row r="2" spans="1:40" x14ac:dyDescent="0.3">
      <c r="A2" s="383" t="s">
        <v>333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8346327.5</v>
      </c>
      <c r="G3" s="380">
        <f t="shared" ref="G3:AN3" si="0">SUMIF($E5:$E1048576,"&lt;10",G5:G1048576)</f>
        <v>0</v>
      </c>
      <c r="H3" s="380">
        <f t="shared" si="0"/>
        <v>3923036.9000000008</v>
      </c>
      <c r="I3" s="380">
        <f t="shared" si="0"/>
        <v>0</v>
      </c>
      <c r="J3" s="380">
        <f t="shared" si="0"/>
        <v>306884</v>
      </c>
      <c r="K3" s="380">
        <f t="shared" si="0"/>
        <v>1220497</v>
      </c>
      <c r="L3" s="380">
        <f t="shared" si="0"/>
        <v>0</v>
      </c>
      <c r="M3" s="380">
        <f t="shared" si="0"/>
        <v>1844565</v>
      </c>
      <c r="N3" s="380">
        <f t="shared" si="0"/>
        <v>292732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127606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187293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443713.60000000003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22</v>
      </c>
      <c r="D5" s="379">
        <v>1</v>
      </c>
      <c r="E5" s="379">
        <v>1</v>
      </c>
      <c r="F5" s="379">
        <v>35.9</v>
      </c>
      <c r="G5" s="379">
        <v>0</v>
      </c>
      <c r="H5" s="379">
        <v>10</v>
      </c>
      <c r="I5" s="379">
        <v>0</v>
      </c>
      <c r="J5" s="379">
        <v>1</v>
      </c>
      <c r="K5" s="379">
        <v>6</v>
      </c>
      <c r="L5" s="379">
        <v>0</v>
      </c>
      <c r="M5" s="379">
        <v>10</v>
      </c>
      <c r="N5" s="379">
        <v>2</v>
      </c>
      <c r="O5" s="379">
        <v>0</v>
      </c>
      <c r="P5" s="379">
        <v>0</v>
      </c>
      <c r="Q5" s="379">
        <v>0</v>
      </c>
      <c r="R5" s="379">
        <v>0</v>
      </c>
      <c r="S5" s="379">
        <v>1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3.9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22</v>
      </c>
      <c r="D6" s="379">
        <v>1</v>
      </c>
      <c r="E6" s="379">
        <v>2</v>
      </c>
      <c r="F6" s="379">
        <v>5873.4</v>
      </c>
      <c r="G6" s="379">
        <v>0</v>
      </c>
      <c r="H6" s="379">
        <v>1552</v>
      </c>
      <c r="I6" s="379">
        <v>0</v>
      </c>
      <c r="J6" s="379">
        <v>184</v>
      </c>
      <c r="K6" s="379">
        <v>883</v>
      </c>
      <c r="L6" s="379">
        <v>0</v>
      </c>
      <c r="M6" s="379">
        <v>1704</v>
      </c>
      <c r="N6" s="379">
        <v>344</v>
      </c>
      <c r="O6" s="379">
        <v>0</v>
      </c>
      <c r="P6" s="379">
        <v>0</v>
      </c>
      <c r="Q6" s="379">
        <v>0</v>
      </c>
      <c r="R6" s="379">
        <v>0</v>
      </c>
      <c r="S6" s="379">
        <v>168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352</v>
      </c>
      <c r="AI6" s="379">
        <v>0</v>
      </c>
      <c r="AJ6" s="379">
        <v>0</v>
      </c>
      <c r="AK6" s="379">
        <v>0</v>
      </c>
      <c r="AL6" s="379">
        <v>0</v>
      </c>
      <c r="AM6" s="379">
        <v>686.4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22</v>
      </c>
      <c r="D7" s="379">
        <v>1</v>
      </c>
      <c r="E7" s="379">
        <v>4</v>
      </c>
      <c r="F7" s="379">
        <v>431</v>
      </c>
      <c r="G7" s="379">
        <v>0</v>
      </c>
      <c r="H7" s="379">
        <v>214</v>
      </c>
      <c r="I7" s="379">
        <v>0</v>
      </c>
      <c r="J7" s="379">
        <v>5</v>
      </c>
      <c r="K7" s="379">
        <v>24</v>
      </c>
      <c r="L7" s="379">
        <v>0</v>
      </c>
      <c r="M7" s="379">
        <v>169</v>
      </c>
      <c r="N7" s="379">
        <v>19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22</v>
      </c>
      <c r="D8" s="379">
        <v>1</v>
      </c>
      <c r="E8" s="379">
        <v>6</v>
      </c>
      <c r="F8" s="379">
        <v>1357997</v>
      </c>
      <c r="G8" s="379">
        <v>0</v>
      </c>
      <c r="H8" s="379">
        <v>641139</v>
      </c>
      <c r="I8" s="379">
        <v>0</v>
      </c>
      <c r="J8" s="379">
        <v>44499</v>
      </c>
      <c r="K8" s="379">
        <v>204445</v>
      </c>
      <c r="L8" s="379">
        <v>0</v>
      </c>
      <c r="M8" s="379">
        <v>298034</v>
      </c>
      <c r="N8" s="379">
        <v>48857</v>
      </c>
      <c r="O8" s="379">
        <v>0</v>
      </c>
      <c r="P8" s="379">
        <v>0</v>
      </c>
      <c r="Q8" s="379">
        <v>0</v>
      </c>
      <c r="R8" s="379">
        <v>0</v>
      </c>
      <c r="S8" s="379">
        <v>19767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30996</v>
      </c>
      <c r="AI8" s="379">
        <v>0</v>
      </c>
      <c r="AJ8" s="379">
        <v>0</v>
      </c>
      <c r="AK8" s="379">
        <v>0</v>
      </c>
      <c r="AL8" s="379">
        <v>0</v>
      </c>
      <c r="AM8" s="379">
        <v>70260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22</v>
      </c>
      <c r="D9" s="379">
        <v>1</v>
      </c>
      <c r="E9" s="379">
        <v>9</v>
      </c>
      <c r="F9" s="379">
        <v>16552</v>
      </c>
      <c r="G9" s="379">
        <v>0</v>
      </c>
      <c r="H9" s="379">
        <v>0</v>
      </c>
      <c r="I9" s="379">
        <v>0</v>
      </c>
      <c r="J9" s="379">
        <v>0</v>
      </c>
      <c r="K9" s="379">
        <v>6000</v>
      </c>
      <c r="L9" s="379">
        <v>0</v>
      </c>
      <c r="M9" s="379">
        <v>8352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2200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22</v>
      </c>
      <c r="D10" s="379">
        <v>1</v>
      </c>
      <c r="E10" s="379">
        <v>10</v>
      </c>
      <c r="F10" s="379">
        <v>17500</v>
      </c>
      <c r="G10" s="379">
        <v>0</v>
      </c>
      <c r="H10" s="379">
        <v>17500</v>
      </c>
      <c r="I10" s="379">
        <v>0</v>
      </c>
      <c r="J10" s="379">
        <v>0</v>
      </c>
      <c r="K10" s="379">
        <v>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22</v>
      </c>
      <c r="D11" s="379">
        <v>1</v>
      </c>
      <c r="E11" s="379">
        <v>11</v>
      </c>
      <c r="F11" s="379">
        <v>5550.3333333333339</v>
      </c>
      <c r="G11" s="379">
        <v>0</v>
      </c>
      <c r="H11" s="379">
        <v>3467</v>
      </c>
      <c r="I11" s="379">
        <v>0</v>
      </c>
      <c r="J11" s="379">
        <v>0</v>
      </c>
      <c r="K11" s="379">
        <v>2083.3333333333335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22</v>
      </c>
      <c r="D12" s="379">
        <v>2</v>
      </c>
      <c r="E12" s="379">
        <v>1</v>
      </c>
      <c r="F12" s="379">
        <v>35.65</v>
      </c>
      <c r="G12" s="379">
        <v>0</v>
      </c>
      <c r="H12" s="379">
        <v>9.75</v>
      </c>
      <c r="I12" s="379">
        <v>0</v>
      </c>
      <c r="J12" s="379">
        <v>1</v>
      </c>
      <c r="K12" s="379">
        <v>6</v>
      </c>
      <c r="L12" s="379">
        <v>0</v>
      </c>
      <c r="M12" s="379">
        <v>10</v>
      </c>
      <c r="N12" s="379">
        <v>2</v>
      </c>
      <c r="O12" s="379">
        <v>0</v>
      </c>
      <c r="P12" s="379">
        <v>0</v>
      </c>
      <c r="Q12" s="379">
        <v>0</v>
      </c>
      <c r="R12" s="379">
        <v>0</v>
      </c>
      <c r="S12" s="379">
        <v>1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2</v>
      </c>
      <c r="AI12" s="379">
        <v>0</v>
      </c>
      <c r="AJ12" s="379">
        <v>0</v>
      </c>
      <c r="AK12" s="379">
        <v>0</v>
      </c>
      <c r="AL12" s="379">
        <v>0</v>
      </c>
      <c r="AM12" s="379">
        <v>3.9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22</v>
      </c>
      <c r="D13" s="379">
        <v>2</v>
      </c>
      <c r="E13" s="379">
        <v>2</v>
      </c>
      <c r="F13" s="379">
        <v>5043.2</v>
      </c>
      <c r="G13" s="379">
        <v>0</v>
      </c>
      <c r="H13" s="379">
        <v>1366</v>
      </c>
      <c r="I13" s="379">
        <v>0</v>
      </c>
      <c r="J13" s="379">
        <v>160</v>
      </c>
      <c r="K13" s="379">
        <v>850</v>
      </c>
      <c r="L13" s="379">
        <v>0</v>
      </c>
      <c r="M13" s="379">
        <v>1496</v>
      </c>
      <c r="N13" s="379">
        <v>320</v>
      </c>
      <c r="O13" s="379">
        <v>0</v>
      </c>
      <c r="P13" s="379">
        <v>0</v>
      </c>
      <c r="Q13" s="379">
        <v>0</v>
      </c>
      <c r="R13" s="379">
        <v>0</v>
      </c>
      <c r="S13" s="379">
        <v>120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304</v>
      </c>
      <c r="AI13" s="379">
        <v>0</v>
      </c>
      <c r="AJ13" s="379">
        <v>0</v>
      </c>
      <c r="AK13" s="379">
        <v>0</v>
      </c>
      <c r="AL13" s="379">
        <v>0</v>
      </c>
      <c r="AM13" s="379">
        <v>427.2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22</v>
      </c>
      <c r="D14" s="379">
        <v>2</v>
      </c>
      <c r="E14" s="379">
        <v>4</v>
      </c>
      <c r="F14" s="379">
        <v>460</v>
      </c>
      <c r="G14" s="379">
        <v>0</v>
      </c>
      <c r="H14" s="379">
        <v>214</v>
      </c>
      <c r="I14" s="379">
        <v>0</v>
      </c>
      <c r="J14" s="379">
        <v>13</v>
      </c>
      <c r="K14" s="379">
        <v>20</v>
      </c>
      <c r="L14" s="379">
        <v>0</v>
      </c>
      <c r="M14" s="379">
        <v>185</v>
      </c>
      <c r="N14" s="379">
        <v>18</v>
      </c>
      <c r="O14" s="379">
        <v>0</v>
      </c>
      <c r="P14" s="379">
        <v>0</v>
      </c>
      <c r="Q14" s="379">
        <v>0</v>
      </c>
      <c r="R14" s="379">
        <v>0</v>
      </c>
      <c r="S14" s="379">
        <v>10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22</v>
      </c>
      <c r="D15" s="379">
        <v>2</v>
      </c>
      <c r="E15" s="379">
        <v>6</v>
      </c>
      <c r="F15" s="379">
        <v>1341622</v>
      </c>
      <c r="G15" s="379">
        <v>0</v>
      </c>
      <c r="H15" s="379">
        <v>637849</v>
      </c>
      <c r="I15" s="379">
        <v>0</v>
      </c>
      <c r="J15" s="379">
        <v>48855</v>
      </c>
      <c r="K15" s="379">
        <v>195586</v>
      </c>
      <c r="L15" s="379">
        <v>0</v>
      </c>
      <c r="M15" s="379">
        <v>296354</v>
      </c>
      <c r="N15" s="379">
        <v>47446</v>
      </c>
      <c r="O15" s="379">
        <v>0</v>
      </c>
      <c r="P15" s="379">
        <v>0</v>
      </c>
      <c r="Q15" s="379">
        <v>0</v>
      </c>
      <c r="R15" s="379">
        <v>0</v>
      </c>
      <c r="S15" s="379">
        <v>21713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30787</v>
      </c>
      <c r="AI15" s="379">
        <v>0</v>
      </c>
      <c r="AJ15" s="379">
        <v>0</v>
      </c>
      <c r="AK15" s="379">
        <v>0</v>
      </c>
      <c r="AL15" s="379">
        <v>0</v>
      </c>
      <c r="AM15" s="379">
        <v>63032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22</v>
      </c>
      <c r="D16" s="379">
        <v>2</v>
      </c>
      <c r="E16" s="379">
        <v>9</v>
      </c>
      <c r="F16" s="379">
        <v>13552</v>
      </c>
      <c r="G16" s="379">
        <v>0</v>
      </c>
      <c r="H16" s="379">
        <v>0</v>
      </c>
      <c r="I16" s="379">
        <v>0</v>
      </c>
      <c r="J16" s="379">
        <v>0</v>
      </c>
      <c r="K16" s="379">
        <v>2352</v>
      </c>
      <c r="L16" s="379">
        <v>0</v>
      </c>
      <c r="M16" s="379">
        <v>6000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5200</v>
      </c>
      <c r="AN16" s="379">
        <v>0</v>
      </c>
    </row>
    <row r="17" spans="3:40" x14ac:dyDescent="0.3">
      <c r="C17" s="379">
        <v>22</v>
      </c>
      <c r="D17" s="379">
        <v>2</v>
      </c>
      <c r="E17" s="379">
        <v>11</v>
      </c>
      <c r="F17" s="379">
        <v>5550.3333333333339</v>
      </c>
      <c r="G17" s="379">
        <v>0</v>
      </c>
      <c r="H17" s="379">
        <v>3467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22</v>
      </c>
      <c r="D18" s="379">
        <v>3</v>
      </c>
      <c r="E18" s="379">
        <v>1</v>
      </c>
      <c r="F18" s="379">
        <v>35.85</v>
      </c>
      <c r="G18" s="379">
        <v>0</v>
      </c>
      <c r="H18" s="379">
        <v>9.9499999999999993</v>
      </c>
      <c r="I18" s="379">
        <v>0</v>
      </c>
      <c r="J18" s="379">
        <v>1</v>
      </c>
      <c r="K18" s="379">
        <v>6</v>
      </c>
      <c r="L18" s="379">
        <v>0</v>
      </c>
      <c r="M18" s="379">
        <v>10</v>
      </c>
      <c r="N18" s="379">
        <v>2</v>
      </c>
      <c r="O18" s="379">
        <v>0</v>
      </c>
      <c r="P18" s="379">
        <v>0</v>
      </c>
      <c r="Q18" s="379">
        <v>0</v>
      </c>
      <c r="R18" s="379">
        <v>0</v>
      </c>
      <c r="S18" s="379">
        <v>1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2</v>
      </c>
      <c r="AI18" s="379">
        <v>0</v>
      </c>
      <c r="AJ18" s="379">
        <v>0</v>
      </c>
      <c r="AK18" s="379">
        <v>0</v>
      </c>
      <c r="AL18" s="379">
        <v>0</v>
      </c>
      <c r="AM18" s="379">
        <v>3.9</v>
      </c>
      <c r="AN18" s="379">
        <v>0</v>
      </c>
    </row>
    <row r="19" spans="3:40" x14ac:dyDescent="0.3">
      <c r="C19" s="379">
        <v>22</v>
      </c>
      <c r="D19" s="379">
        <v>3</v>
      </c>
      <c r="E19" s="379">
        <v>2</v>
      </c>
      <c r="F19" s="379">
        <v>5686.1</v>
      </c>
      <c r="G19" s="379">
        <v>0</v>
      </c>
      <c r="H19" s="379">
        <v>1727.6</v>
      </c>
      <c r="I19" s="379">
        <v>0</v>
      </c>
      <c r="J19" s="379">
        <v>168</v>
      </c>
      <c r="K19" s="379">
        <v>958.5</v>
      </c>
      <c r="L19" s="379">
        <v>0</v>
      </c>
      <c r="M19" s="379">
        <v>1496</v>
      </c>
      <c r="N19" s="379">
        <v>312</v>
      </c>
      <c r="O19" s="379">
        <v>0</v>
      </c>
      <c r="P19" s="379">
        <v>0</v>
      </c>
      <c r="Q19" s="379">
        <v>0</v>
      </c>
      <c r="R19" s="379">
        <v>0</v>
      </c>
      <c r="S19" s="379">
        <v>168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304</v>
      </c>
      <c r="AI19" s="379">
        <v>0</v>
      </c>
      <c r="AJ19" s="379">
        <v>0</v>
      </c>
      <c r="AK19" s="379">
        <v>0</v>
      </c>
      <c r="AL19" s="379">
        <v>0</v>
      </c>
      <c r="AM19" s="379">
        <v>552</v>
      </c>
      <c r="AN19" s="379">
        <v>0</v>
      </c>
    </row>
    <row r="20" spans="3:40" x14ac:dyDescent="0.3">
      <c r="C20" s="379">
        <v>22</v>
      </c>
      <c r="D20" s="379">
        <v>3</v>
      </c>
      <c r="E20" s="379">
        <v>3</v>
      </c>
      <c r="F20" s="379">
        <v>12</v>
      </c>
      <c r="G20" s="379">
        <v>0</v>
      </c>
      <c r="H20" s="379">
        <v>12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22</v>
      </c>
      <c r="D21" s="379">
        <v>3</v>
      </c>
      <c r="E21" s="379">
        <v>4</v>
      </c>
      <c r="F21" s="379">
        <v>423</v>
      </c>
      <c r="G21" s="379">
        <v>0</v>
      </c>
      <c r="H21" s="379">
        <v>226</v>
      </c>
      <c r="I21" s="379">
        <v>0</v>
      </c>
      <c r="J21" s="379">
        <v>14</v>
      </c>
      <c r="K21" s="379">
        <v>10</v>
      </c>
      <c r="L21" s="379">
        <v>0</v>
      </c>
      <c r="M21" s="379">
        <v>143</v>
      </c>
      <c r="N21" s="379">
        <v>18</v>
      </c>
      <c r="O21" s="379">
        <v>0</v>
      </c>
      <c r="P21" s="379">
        <v>0</v>
      </c>
      <c r="Q21" s="379">
        <v>0</v>
      </c>
      <c r="R21" s="379">
        <v>0</v>
      </c>
      <c r="S21" s="379">
        <v>12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22</v>
      </c>
      <c r="D22" s="379">
        <v>3</v>
      </c>
      <c r="E22" s="379">
        <v>6</v>
      </c>
      <c r="F22" s="379">
        <v>1365205</v>
      </c>
      <c r="G22" s="379">
        <v>0</v>
      </c>
      <c r="H22" s="379">
        <v>664470</v>
      </c>
      <c r="I22" s="379">
        <v>0</v>
      </c>
      <c r="J22" s="379">
        <v>59023</v>
      </c>
      <c r="K22" s="379">
        <v>192181</v>
      </c>
      <c r="L22" s="379">
        <v>0</v>
      </c>
      <c r="M22" s="379">
        <v>283162</v>
      </c>
      <c r="N22" s="379">
        <v>48194</v>
      </c>
      <c r="O22" s="379">
        <v>0</v>
      </c>
      <c r="P22" s="379">
        <v>0</v>
      </c>
      <c r="Q22" s="379">
        <v>0</v>
      </c>
      <c r="R22" s="379">
        <v>0</v>
      </c>
      <c r="S22" s="379">
        <v>21756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30962</v>
      </c>
      <c r="AI22" s="379">
        <v>0</v>
      </c>
      <c r="AJ22" s="379">
        <v>0</v>
      </c>
      <c r="AK22" s="379">
        <v>0</v>
      </c>
      <c r="AL22" s="379">
        <v>0</v>
      </c>
      <c r="AM22" s="379">
        <v>65457</v>
      </c>
      <c r="AN22" s="379">
        <v>0</v>
      </c>
    </row>
    <row r="23" spans="3:40" x14ac:dyDescent="0.3">
      <c r="C23" s="379">
        <v>22</v>
      </c>
      <c r="D23" s="379">
        <v>3</v>
      </c>
      <c r="E23" s="379">
        <v>9</v>
      </c>
      <c r="F23" s="379">
        <v>26552</v>
      </c>
      <c r="G23" s="379">
        <v>0</v>
      </c>
      <c r="H23" s="379">
        <v>0</v>
      </c>
      <c r="I23" s="379">
        <v>0</v>
      </c>
      <c r="J23" s="379">
        <v>10000</v>
      </c>
      <c r="K23" s="379">
        <v>0</v>
      </c>
      <c r="L23" s="379">
        <v>0</v>
      </c>
      <c r="M23" s="379">
        <v>10552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6000</v>
      </c>
      <c r="AN23" s="379">
        <v>0</v>
      </c>
    </row>
    <row r="24" spans="3:40" x14ac:dyDescent="0.3">
      <c r="C24" s="379">
        <v>22</v>
      </c>
      <c r="D24" s="379">
        <v>3</v>
      </c>
      <c r="E24" s="379">
        <v>10</v>
      </c>
      <c r="F24" s="379">
        <v>300</v>
      </c>
      <c r="G24" s="379">
        <v>0</v>
      </c>
      <c r="H24" s="379">
        <v>100</v>
      </c>
      <c r="I24" s="379">
        <v>0</v>
      </c>
      <c r="J24" s="379">
        <v>0</v>
      </c>
      <c r="K24" s="379">
        <v>200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22</v>
      </c>
      <c r="D25" s="379">
        <v>3</v>
      </c>
      <c r="E25" s="379">
        <v>11</v>
      </c>
      <c r="F25" s="379">
        <v>5550.3333333333339</v>
      </c>
      <c r="G25" s="379">
        <v>0</v>
      </c>
      <c r="H25" s="379">
        <v>3467</v>
      </c>
      <c r="I25" s="379">
        <v>0</v>
      </c>
      <c r="J25" s="379">
        <v>0</v>
      </c>
      <c r="K25" s="379">
        <v>2083.3333333333335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22</v>
      </c>
      <c r="D26" s="379">
        <v>4</v>
      </c>
      <c r="E26" s="379">
        <v>1</v>
      </c>
      <c r="F26" s="379">
        <v>35.85</v>
      </c>
      <c r="G26" s="379">
        <v>0</v>
      </c>
      <c r="H26" s="379">
        <v>9.9499999999999993</v>
      </c>
      <c r="I26" s="379">
        <v>0</v>
      </c>
      <c r="J26" s="379">
        <v>1</v>
      </c>
      <c r="K26" s="379">
        <v>6</v>
      </c>
      <c r="L26" s="379">
        <v>0</v>
      </c>
      <c r="M26" s="379">
        <v>10</v>
      </c>
      <c r="N26" s="379">
        <v>2</v>
      </c>
      <c r="O26" s="379">
        <v>0</v>
      </c>
      <c r="P26" s="379">
        <v>0</v>
      </c>
      <c r="Q26" s="379">
        <v>0</v>
      </c>
      <c r="R26" s="379">
        <v>0</v>
      </c>
      <c r="S26" s="379">
        <v>1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2</v>
      </c>
      <c r="AI26" s="379">
        <v>0</v>
      </c>
      <c r="AJ26" s="379">
        <v>0</v>
      </c>
      <c r="AK26" s="379">
        <v>0</v>
      </c>
      <c r="AL26" s="379">
        <v>0</v>
      </c>
      <c r="AM26" s="379">
        <v>3.9</v>
      </c>
      <c r="AN26" s="379">
        <v>0</v>
      </c>
    </row>
    <row r="27" spans="3:40" x14ac:dyDescent="0.3">
      <c r="C27" s="379">
        <v>22</v>
      </c>
      <c r="D27" s="379">
        <v>4</v>
      </c>
      <c r="E27" s="379">
        <v>2</v>
      </c>
      <c r="F27" s="379">
        <v>5933.1</v>
      </c>
      <c r="G27" s="379">
        <v>0</v>
      </c>
      <c r="H27" s="379">
        <v>1665.2</v>
      </c>
      <c r="I27" s="379">
        <v>0</v>
      </c>
      <c r="J27" s="379">
        <v>176</v>
      </c>
      <c r="K27" s="379">
        <v>989.5</v>
      </c>
      <c r="L27" s="379">
        <v>0</v>
      </c>
      <c r="M27" s="379">
        <v>1568</v>
      </c>
      <c r="N27" s="379">
        <v>352</v>
      </c>
      <c r="O27" s="379">
        <v>0</v>
      </c>
      <c r="P27" s="379">
        <v>0</v>
      </c>
      <c r="Q27" s="379">
        <v>0</v>
      </c>
      <c r="R27" s="379">
        <v>0</v>
      </c>
      <c r="S27" s="379">
        <v>168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336</v>
      </c>
      <c r="AI27" s="379">
        <v>0</v>
      </c>
      <c r="AJ27" s="379">
        <v>0</v>
      </c>
      <c r="AK27" s="379">
        <v>0</v>
      </c>
      <c r="AL27" s="379">
        <v>0</v>
      </c>
      <c r="AM27" s="379">
        <v>678.4</v>
      </c>
      <c r="AN27" s="379">
        <v>0</v>
      </c>
    </row>
    <row r="28" spans="3:40" x14ac:dyDescent="0.3">
      <c r="C28" s="379">
        <v>22</v>
      </c>
      <c r="D28" s="379">
        <v>4</v>
      </c>
      <c r="E28" s="379">
        <v>3</v>
      </c>
      <c r="F28" s="379">
        <v>36</v>
      </c>
      <c r="G28" s="379">
        <v>0</v>
      </c>
      <c r="H28" s="379">
        <v>36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22</v>
      </c>
      <c r="D29" s="379">
        <v>4</v>
      </c>
      <c r="E29" s="379">
        <v>4</v>
      </c>
      <c r="F29" s="379">
        <v>493</v>
      </c>
      <c r="G29" s="379">
        <v>0</v>
      </c>
      <c r="H29" s="379">
        <v>229</v>
      </c>
      <c r="I29" s="379">
        <v>0</v>
      </c>
      <c r="J29" s="379">
        <v>13</v>
      </c>
      <c r="K29" s="379">
        <v>23</v>
      </c>
      <c r="L29" s="379">
        <v>0</v>
      </c>
      <c r="M29" s="379">
        <v>198</v>
      </c>
      <c r="N29" s="379">
        <v>28</v>
      </c>
      <c r="O29" s="379">
        <v>0</v>
      </c>
      <c r="P29" s="379">
        <v>0</v>
      </c>
      <c r="Q29" s="379">
        <v>0</v>
      </c>
      <c r="R29" s="379">
        <v>0</v>
      </c>
      <c r="S29" s="379">
        <v>2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22</v>
      </c>
      <c r="D30" s="379">
        <v>4</v>
      </c>
      <c r="E30" s="379">
        <v>6</v>
      </c>
      <c r="F30" s="379">
        <v>1380333</v>
      </c>
      <c r="G30" s="379">
        <v>0</v>
      </c>
      <c r="H30" s="379">
        <v>645949</v>
      </c>
      <c r="I30" s="379">
        <v>0</v>
      </c>
      <c r="J30" s="379">
        <v>48372</v>
      </c>
      <c r="K30" s="379">
        <v>209347</v>
      </c>
      <c r="L30" s="379">
        <v>0</v>
      </c>
      <c r="M30" s="379">
        <v>302871</v>
      </c>
      <c r="N30" s="379">
        <v>49675</v>
      </c>
      <c r="O30" s="379">
        <v>0</v>
      </c>
      <c r="P30" s="379">
        <v>0</v>
      </c>
      <c r="Q30" s="379">
        <v>0</v>
      </c>
      <c r="R30" s="379">
        <v>0</v>
      </c>
      <c r="S30" s="379">
        <v>19818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30904</v>
      </c>
      <c r="AI30" s="379">
        <v>0</v>
      </c>
      <c r="AJ30" s="379">
        <v>0</v>
      </c>
      <c r="AK30" s="379">
        <v>0</v>
      </c>
      <c r="AL30" s="379">
        <v>0</v>
      </c>
      <c r="AM30" s="379">
        <v>73397</v>
      </c>
      <c r="AN30" s="379">
        <v>0</v>
      </c>
    </row>
    <row r="31" spans="3:40" x14ac:dyDescent="0.3">
      <c r="C31" s="379">
        <v>22</v>
      </c>
      <c r="D31" s="379">
        <v>4</v>
      </c>
      <c r="E31" s="379">
        <v>9</v>
      </c>
      <c r="F31" s="379">
        <v>30468</v>
      </c>
      <c r="G31" s="379">
        <v>0</v>
      </c>
      <c r="H31" s="379">
        <v>0</v>
      </c>
      <c r="I31" s="379">
        <v>0</v>
      </c>
      <c r="J31" s="379">
        <v>0</v>
      </c>
      <c r="K31" s="379">
        <v>9000</v>
      </c>
      <c r="L31" s="379">
        <v>0</v>
      </c>
      <c r="M31" s="379">
        <v>16468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5000</v>
      </c>
      <c r="AN31" s="379">
        <v>0</v>
      </c>
    </row>
    <row r="32" spans="3:40" x14ac:dyDescent="0.3">
      <c r="C32" s="379">
        <v>22</v>
      </c>
      <c r="D32" s="379">
        <v>4</v>
      </c>
      <c r="E32" s="379">
        <v>11</v>
      </c>
      <c r="F32" s="379">
        <v>5550.3333333333339</v>
      </c>
      <c r="G32" s="379">
        <v>0</v>
      </c>
      <c r="H32" s="379">
        <v>3467</v>
      </c>
      <c r="I32" s="379">
        <v>0</v>
      </c>
      <c r="J32" s="379">
        <v>0</v>
      </c>
      <c r="K32" s="379">
        <v>2083.3333333333335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22</v>
      </c>
      <c r="D33" s="379">
        <v>5</v>
      </c>
      <c r="E33" s="379">
        <v>1</v>
      </c>
      <c r="F33" s="379">
        <v>35.6</v>
      </c>
      <c r="G33" s="379">
        <v>0</v>
      </c>
      <c r="H33" s="379">
        <v>9.6999999999999993</v>
      </c>
      <c r="I33" s="379">
        <v>0</v>
      </c>
      <c r="J33" s="379">
        <v>1</v>
      </c>
      <c r="K33" s="379">
        <v>6</v>
      </c>
      <c r="L33" s="379">
        <v>0</v>
      </c>
      <c r="M33" s="379">
        <v>10</v>
      </c>
      <c r="N33" s="379">
        <v>2</v>
      </c>
      <c r="O33" s="379">
        <v>0</v>
      </c>
      <c r="P33" s="379">
        <v>0</v>
      </c>
      <c r="Q33" s="379">
        <v>0</v>
      </c>
      <c r="R33" s="379">
        <v>0</v>
      </c>
      <c r="S33" s="379">
        <v>1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2</v>
      </c>
      <c r="AI33" s="379">
        <v>0</v>
      </c>
      <c r="AJ33" s="379">
        <v>0</v>
      </c>
      <c r="AK33" s="379">
        <v>0</v>
      </c>
      <c r="AL33" s="379">
        <v>0</v>
      </c>
      <c r="AM33" s="379">
        <v>3.9</v>
      </c>
      <c r="AN33" s="379">
        <v>0</v>
      </c>
    </row>
    <row r="34" spans="3:40" x14ac:dyDescent="0.3">
      <c r="C34" s="379">
        <v>22</v>
      </c>
      <c r="D34" s="379">
        <v>5</v>
      </c>
      <c r="E34" s="379">
        <v>2</v>
      </c>
      <c r="F34" s="379">
        <v>5792</v>
      </c>
      <c r="G34" s="379">
        <v>0</v>
      </c>
      <c r="H34" s="379">
        <v>1579.2</v>
      </c>
      <c r="I34" s="379">
        <v>0</v>
      </c>
      <c r="J34" s="379">
        <v>168</v>
      </c>
      <c r="K34" s="379">
        <v>1012</v>
      </c>
      <c r="L34" s="379">
        <v>0</v>
      </c>
      <c r="M34" s="379">
        <v>1564</v>
      </c>
      <c r="N34" s="379">
        <v>336</v>
      </c>
      <c r="O34" s="379">
        <v>0</v>
      </c>
      <c r="P34" s="379">
        <v>0</v>
      </c>
      <c r="Q34" s="379">
        <v>0</v>
      </c>
      <c r="R34" s="379">
        <v>0</v>
      </c>
      <c r="S34" s="379">
        <v>168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336</v>
      </c>
      <c r="AI34" s="379">
        <v>0</v>
      </c>
      <c r="AJ34" s="379">
        <v>0</v>
      </c>
      <c r="AK34" s="379">
        <v>0</v>
      </c>
      <c r="AL34" s="379">
        <v>0</v>
      </c>
      <c r="AM34" s="379">
        <v>628.79999999999995</v>
      </c>
      <c r="AN34" s="379">
        <v>0</v>
      </c>
    </row>
    <row r="35" spans="3:40" x14ac:dyDescent="0.3">
      <c r="C35" s="379">
        <v>22</v>
      </c>
      <c r="D35" s="379">
        <v>5</v>
      </c>
      <c r="E35" s="379">
        <v>3</v>
      </c>
      <c r="F35" s="379">
        <v>36</v>
      </c>
      <c r="G35" s="379">
        <v>0</v>
      </c>
      <c r="H35" s="379">
        <v>36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22</v>
      </c>
      <c r="D36" s="379">
        <v>5</v>
      </c>
      <c r="E36" s="379">
        <v>4</v>
      </c>
      <c r="F36" s="379">
        <v>412</v>
      </c>
      <c r="G36" s="379">
        <v>0</v>
      </c>
      <c r="H36" s="379">
        <v>222</v>
      </c>
      <c r="I36" s="379">
        <v>0</v>
      </c>
      <c r="J36" s="379">
        <v>8</v>
      </c>
      <c r="K36" s="379">
        <v>10</v>
      </c>
      <c r="L36" s="379">
        <v>0</v>
      </c>
      <c r="M36" s="379">
        <v>144</v>
      </c>
      <c r="N36" s="379">
        <v>18</v>
      </c>
      <c r="O36" s="379">
        <v>0</v>
      </c>
      <c r="P36" s="379">
        <v>0</v>
      </c>
      <c r="Q36" s="379">
        <v>0</v>
      </c>
      <c r="R36" s="379">
        <v>0</v>
      </c>
      <c r="S36" s="379">
        <v>10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22</v>
      </c>
      <c r="D37" s="379">
        <v>5</v>
      </c>
      <c r="E37" s="379">
        <v>6</v>
      </c>
      <c r="F37" s="379">
        <v>1366773</v>
      </c>
      <c r="G37" s="379">
        <v>0</v>
      </c>
      <c r="H37" s="379">
        <v>643658</v>
      </c>
      <c r="I37" s="379">
        <v>0</v>
      </c>
      <c r="J37" s="379">
        <v>45857</v>
      </c>
      <c r="K37" s="379">
        <v>201342</v>
      </c>
      <c r="L37" s="379">
        <v>0</v>
      </c>
      <c r="M37" s="379">
        <v>302972</v>
      </c>
      <c r="N37" s="379">
        <v>48414</v>
      </c>
      <c r="O37" s="379">
        <v>0</v>
      </c>
      <c r="P37" s="379">
        <v>0</v>
      </c>
      <c r="Q37" s="379">
        <v>0</v>
      </c>
      <c r="R37" s="379">
        <v>0</v>
      </c>
      <c r="S37" s="379">
        <v>21517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30904</v>
      </c>
      <c r="AI37" s="379">
        <v>0</v>
      </c>
      <c r="AJ37" s="379">
        <v>0</v>
      </c>
      <c r="AK37" s="379">
        <v>0</v>
      </c>
      <c r="AL37" s="379">
        <v>0</v>
      </c>
      <c r="AM37" s="379">
        <v>72109</v>
      </c>
      <c r="AN37" s="379">
        <v>0</v>
      </c>
    </row>
    <row r="38" spans="3:40" x14ac:dyDescent="0.3">
      <c r="C38" s="379">
        <v>22</v>
      </c>
      <c r="D38" s="379">
        <v>5</v>
      </c>
      <c r="E38" s="379">
        <v>9</v>
      </c>
      <c r="F38" s="379">
        <v>13552</v>
      </c>
      <c r="G38" s="379">
        <v>0</v>
      </c>
      <c r="H38" s="379">
        <v>0</v>
      </c>
      <c r="I38" s="379">
        <v>0</v>
      </c>
      <c r="J38" s="379">
        <v>0</v>
      </c>
      <c r="K38" s="379">
        <v>1100</v>
      </c>
      <c r="L38" s="379">
        <v>0</v>
      </c>
      <c r="M38" s="379">
        <v>9452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3000</v>
      </c>
      <c r="AN38" s="379">
        <v>0</v>
      </c>
    </row>
    <row r="39" spans="3:40" x14ac:dyDescent="0.3">
      <c r="C39" s="379">
        <v>22</v>
      </c>
      <c r="D39" s="379">
        <v>5</v>
      </c>
      <c r="E39" s="379">
        <v>10</v>
      </c>
      <c r="F39" s="379">
        <v>350</v>
      </c>
      <c r="G39" s="379">
        <v>0</v>
      </c>
      <c r="H39" s="379">
        <v>0</v>
      </c>
      <c r="I39" s="379">
        <v>0</v>
      </c>
      <c r="J39" s="379">
        <v>0</v>
      </c>
      <c r="K39" s="379">
        <v>350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22</v>
      </c>
      <c r="D40" s="379">
        <v>5</v>
      </c>
      <c r="E40" s="379">
        <v>11</v>
      </c>
      <c r="F40" s="379">
        <v>5550.3333333333339</v>
      </c>
      <c r="G40" s="379">
        <v>0</v>
      </c>
      <c r="H40" s="379">
        <v>3467</v>
      </c>
      <c r="I40" s="379">
        <v>0</v>
      </c>
      <c r="J40" s="379">
        <v>0</v>
      </c>
      <c r="K40" s="379">
        <v>2083.3333333333335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22</v>
      </c>
      <c r="D41" s="379">
        <v>6</v>
      </c>
      <c r="E41" s="379">
        <v>1</v>
      </c>
      <c r="F41" s="379">
        <v>36.85</v>
      </c>
      <c r="G41" s="379">
        <v>0</v>
      </c>
      <c r="H41" s="379">
        <v>9.9499999999999993</v>
      </c>
      <c r="I41" s="379">
        <v>0</v>
      </c>
      <c r="J41" s="379">
        <v>1</v>
      </c>
      <c r="K41" s="379">
        <v>6</v>
      </c>
      <c r="L41" s="379">
        <v>0</v>
      </c>
      <c r="M41" s="379">
        <v>11</v>
      </c>
      <c r="N41" s="379">
        <v>2</v>
      </c>
      <c r="O41" s="379">
        <v>0</v>
      </c>
      <c r="P41" s="379">
        <v>0</v>
      </c>
      <c r="Q41" s="379">
        <v>0</v>
      </c>
      <c r="R41" s="379">
        <v>0</v>
      </c>
      <c r="S41" s="379">
        <v>1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2</v>
      </c>
      <c r="AI41" s="379">
        <v>0</v>
      </c>
      <c r="AJ41" s="379">
        <v>0</v>
      </c>
      <c r="AK41" s="379">
        <v>0</v>
      </c>
      <c r="AL41" s="379">
        <v>0</v>
      </c>
      <c r="AM41" s="379">
        <v>3.9</v>
      </c>
      <c r="AN41" s="379">
        <v>0</v>
      </c>
    </row>
    <row r="42" spans="3:40" x14ac:dyDescent="0.3">
      <c r="C42" s="379">
        <v>22</v>
      </c>
      <c r="D42" s="379">
        <v>6</v>
      </c>
      <c r="E42" s="379">
        <v>2</v>
      </c>
      <c r="F42" s="379">
        <v>5441</v>
      </c>
      <c r="G42" s="379">
        <v>0</v>
      </c>
      <c r="H42" s="379">
        <v>1527.6</v>
      </c>
      <c r="I42" s="379">
        <v>0</v>
      </c>
      <c r="J42" s="379">
        <v>168</v>
      </c>
      <c r="K42" s="379">
        <v>951</v>
      </c>
      <c r="L42" s="379">
        <v>0</v>
      </c>
      <c r="M42" s="379">
        <v>1352</v>
      </c>
      <c r="N42" s="379">
        <v>328</v>
      </c>
      <c r="O42" s="379">
        <v>0</v>
      </c>
      <c r="P42" s="379">
        <v>0</v>
      </c>
      <c r="Q42" s="379">
        <v>0</v>
      </c>
      <c r="R42" s="379">
        <v>0</v>
      </c>
      <c r="S42" s="379">
        <v>168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336</v>
      </c>
      <c r="AI42" s="379">
        <v>0</v>
      </c>
      <c r="AJ42" s="379">
        <v>0</v>
      </c>
      <c r="AK42" s="379">
        <v>0</v>
      </c>
      <c r="AL42" s="379">
        <v>0</v>
      </c>
      <c r="AM42" s="379">
        <v>610.4</v>
      </c>
      <c r="AN42" s="379">
        <v>0</v>
      </c>
    </row>
    <row r="43" spans="3:40" x14ac:dyDescent="0.3">
      <c r="C43" s="379">
        <v>22</v>
      </c>
      <c r="D43" s="379">
        <v>6</v>
      </c>
      <c r="E43" s="379">
        <v>3</v>
      </c>
      <c r="F43" s="379">
        <v>36</v>
      </c>
      <c r="G43" s="379">
        <v>0</v>
      </c>
      <c r="H43" s="379">
        <v>36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22</v>
      </c>
      <c r="D44" s="379">
        <v>6</v>
      </c>
      <c r="E44" s="379">
        <v>4</v>
      </c>
      <c r="F44" s="379">
        <v>454</v>
      </c>
      <c r="G44" s="379">
        <v>0</v>
      </c>
      <c r="H44" s="379">
        <v>228</v>
      </c>
      <c r="I44" s="379">
        <v>0</v>
      </c>
      <c r="J44" s="379">
        <v>15</v>
      </c>
      <c r="K44" s="379">
        <v>20</v>
      </c>
      <c r="L44" s="379">
        <v>0</v>
      </c>
      <c r="M44" s="379">
        <v>164</v>
      </c>
      <c r="N44" s="379">
        <v>18</v>
      </c>
      <c r="O44" s="379">
        <v>0</v>
      </c>
      <c r="P44" s="379">
        <v>0</v>
      </c>
      <c r="Q44" s="379">
        <v>0</v>
      </c>
      <c r="R44" s="379">
        <v>0</v>
      </c>
      <c r="S44" s="379">
        <v>9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22</v>
      </c>
      <c r="D45" s="379">
        <v>6</v>
      </c>
      <c r="E45" s="379">
        <v>6</v>
      </c>
      <c r="F45" s="379">
        <v>1383024</v>
      </c>
      <c r="G45" s="379">
        <v>0</v>
      </c>
      <c r="H45" s="379">
        <v>666622</v>
      </c>
      <c r="I45" s="379">
        <v>0</v>
      </c>
      <c r="J45" s="379">
        <v>49180</v>
      </c>
      <c r="K45" s="379">
        <v>193357</v>
      </c>
      <c r="L45" s="379">
        <v>0</v>
      </c>
      <c r="M45" s="379">
        <v>300104</v>
      </c>
      <c r="N45" s="379">
        <v>48023</v>
      </c>
      <c r="O45" s="379">
        <v>0</v>
      </c>
      <c r="P45" s="379">
        <v>0</v>
      </c>
      <c r="Q45" s="379">
        <v>0</v>
      </c>
      <c r="R45" s="379">
        <v>0</v>
      </c>
      <c r="S45" s="379">
        <v>22026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30760</v>
      </c>
      <c r="AI45" s="379">
        <v>0</v>
      </c>
      <c r="AJ45" s="379">
        <v>0</v>
      </c>
      <c r="AK45" s="379">
        <v>0</v>
      </c>
      <c r="AL45" s="379">
        <v>0</v>
      </c>
      <c r="AM45" s="379">
        <v>72952</v>
      </c>
      <c r="AN45" s="379">
        <v>0</v>
      </c>
    </row>
    <row r="46" spans="3:40" x14ac:dyDescent="0.3">
      <c r="C46" s="379">
        <v>22</v>
      </c>
      <c r="D46" s="379">
        <v>6</v>
      </c>
      <c r="E46" s="379">
        <v>9</v>
      </c>
      <c r="F46" s="379">
        <v>13920</v>
      </c>
      <c r="G46" s="379">
        <v>0</v>
      </c>
      <c r="H46" s="379">
        <v>12420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1500</v>
      </c>
      <c r="AN46" s="379">
        <v>0</v>
      </c>
    </row>
    <row r="47" spans="3:40" x14ac:dyDescent="0.3">
      <c r="C47" s="379">
        <v>22</v>
      </c>
      <c r="D47" s="379">
        <v>6</v>
      </c>
      <c r="E47" s="379">
        <v>10</v>
      </c>
      <c r="F47" s="379">
        <v>1000</v>
      </c>
      <c r="G47" s="379">
        <v>0</v>
      </c>
      <c r="H47" s="379">
        <v>0</v>
      </c>
      <c r="I47" s="379">
        <v>0</v>
      </c>
      <c r="J47" s="379">
        <v>0</v>
      </c>
      <c r="K47" s="379">
        <v>1000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22</v>
      </c>
      <c r="D48" s="379">
        <v>6</v>
      </c>
      <c r="E48" s="379">
        <v>11</v>
      </c>
      <c r="F48" s="379">
        <v>5550.3333333333339</v>
      </c>
      <c r="G48" s="379">
        <v>0</v>
      </c>
      <c r="H48" s="379">
        <v>3467</v>
      </c>
      <c r="I48" s="379">
        <v>0</v>
      </c>
      <c r="J48" s="379">
        <v>0</v>
      </c>
      <c r="K48" s="379">
        <v>2083.3333333333335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1545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32097622</v>
      </c>
      <c r="C3" s="352">
        <f t="shared" ref="C3:R3" si="0">SUBTOTAL(9,C6:C1048576)</f>
        <v>1</v>
      </c>
      <c r="D3" s="352">
        <f t="shared" si="0"/>
        <v>31687325</v>
      </c>
      <c r="E3" s="352">
        <f t="shared" si="0"/>
        <v>0.98721721503231608</v>
      </c>
      <c r="F3" s="352">
        <f t="shared" si="0"/>
        <v>32987600</v>
      </c>
      <c r="G3" s="353">
        <f>IF(B3&lt;&gt;0,F3/B3,"")</f>
        <v>1.0277272254000624</v>
      </c>
      <c r="H3" s="354">
        <f t="shared" si="0"/>
        <v>27054006.02999996</v>
      </c>
      <c r="I3" s="352">
        <f t="shared" si="0"/>
        <v>1</v>
      </c>
      <c r="J3" s="352">
        <f t="shared" si="0"/>
        <v>31615868.979999997</v>
      </c>
      <c r="K3" s="352">
        <f t="shared" si="0"/>
        <v>1.168620608162112</v>
      </c>
      <c r="L3" s="352">
        <f t="shared" si="0"/>
        <v>34584043.659999974</v>
      </c>
      <c r="M3" s="355">
        <f>IF(H3&lt;&gt;0,L3/H3,"")</f>
        <v>1.2783335533247837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1541</v>
      </c>
      <c r="B6" s="775">
        <v>32097622</v>
      </c>
      <c r="C6" s="776">
        <v>1</v>
      </c>
      <c r="D6" s="775">
        <v>31687325</v>
      </c>
      <c r="E6" s="776">
        <v>0.98721721503231608</v>
      </c>
      <c r="F6" s="775">
        <v>32987600</v>
      </c>
      <c r="G6" s="456">
        <v>1.0277272254000624</v>
      </c>
      <c r="H6" s="775">
        <v>27054006.02999996</v>
      </c>
      <c r="I6" s="776">
        <v>1</v>
      </c>
      <c r="J6" s="775">
        <v>31615868.979999997</v>
      </c>
      <c r="K6" s="776">
        <v>1.168620608162112</v>
      </c>
      <c r="L6" s="775">
        <v>34584043.659999974</v>
      </c>
      <c r="M6" s="456">
        <v>1.2783335533247837</v>
      </c>
      <c r="N6" s="775"/>
      <c r="O6" s="776"/>
      <c r="P6" s="775"/>
      <c r="Q6" s="776"/>
      <c r="R6" s="775"/>
      <c r="S6" s="457"/>
    </row>
    <row r="7" spans="1:19" ht="14.4" customHeight="1" x14ac:dyDescent="0.3">
      <c r="A7" s="778" t="s">
        <v>1542</v>
      </c>
    </row>
    <row r="8" spans="1:19" ht="14.4" customHeight="1" x14ac:dyDescent="0.3">
      <c r="A8" s="779" t="s">
        <v>1543</v>
      </c>
    </row>
    <row r="9" spans="1:19" ht="14.4" customHeight="1" x14ac:dyDescent="0.3">
      <c r="A9" s="778" t="s">
        <v>1544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1679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333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1969773.52</v>
      </c>
      <c r="F3" s="212">
        <f t="shared" si="0"/>
        <v>59151628.029999994</v>
      </c>
      <c r="G3" s="78"/>
      <c r="H3" s="78"/>
      <c r="I3" s="212">
        <f t="shared" si="0"/>
        <v>1849353.66</v>
      </c>
      <c r="J3" s="212">
        <f t="shared" si="0"/>
        <v>63303193.980000004</v>
      </c>
      <c r="K3" s="78"/>
      <c r="L3" s="78"/>
      <c r="M3" s="212">
        <f t="shared" si="0"/>
        <v>1856051.56</v>
      </c>
      <c r="N3" s="212">
        <f t="shared" si="0"/>
        <v>67571643.659999996</v>
      </c>
      <c r="O3" s="79">
        <f>IF(F3=0,0,N3/F3)</f>
        <v>1.142346304073484</v>
      </c>
      <c r="P3" s="213">
        <f>IF(M3=0,0,N3/M3)</f>
        <v>36.406124224264545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1546</v>
      </c>
      <c r="B6" s="723" t="s">
        <v>1547</v>
      </c>
      <c r="C6" s="723" t="s">
        <v>1548</v>
      </c>
      <c r="D6" s="723" t="s">
        <v>826</v>
      </c>
      <c r="E6" s="229">
        <v>4.1500000000000004</v>
      </c>
      <c r="F6" s="229">
        <v>10277.16</v>
      </c>
      <c r="G6" s="723">
        <v>1</v>
      </c>
      <c r="H6" s="723">
        <v>2476.4240963855418</v>
      </c>
      <c r="I6" s="229">
        <v>2.9</v>
      </c>
      <c r="J6" s="229">
        <v>5736.2800000000007</v>
      </c>
      <c r="K6" s="723">
        <v>0.55815809036737785</v>
      </c>
      <c r="L6" s="723">
        <v>1978.0275862068968</v>
      </c>
      <c r="M6" s="229">
        <v>85.350000000000037</v>
      </c>
      <c r="N6" s="229">
        <v>168824.93</v>
      </c>
      <c r="O6" s="728">
        <v>16.427196813127363</v>
      </c>
      <c r="P6" s="736">
        <v>1978.0308142940823</v>
      </c>
    </row>
    <row r="7" spans="1:16" ht="14.4" customHeight="1" x14ac:dyDescent="0.3">
      <c r="A7" s="649" t="s">
        <v>1546</v>
      </c>
      <c r="B7" s="650" t="s">
        <v>1547</v>
      </c>
      <c r="C7" s="650" t="s">
        <v>1549</v>
      </c>
      <c r="D7" s="650" t="s">
        <v>1550</v>
      </c>
      <c r="E7" s="653"/>
      <c r="F7" s="653"/>
      <c r="G7" s="650"/>
      <c r="H7" s="650"/>
      <c r="I7" s="653"/>
      <c r="J7" s="653"/>
      <c r="K7" s="650"/>
      <c r="L7" s="650"/>
      <c r="M7" s="653">
        <v>1.4</v>
      </c>
      <c r="N7" s="653">
        <v>14472.369999999999</v>
      </c>
      <c r="O7" s="666"/>
      <c r="P7" s="654">
        <v>10337.407142857142</v>
      </c>
    </row>
    <row r="8" spans="1:16" ht="14.4" customHeight="1" x14ac:dyDescent="0.3">
      <c r="A8" s="649" t="s">
        <v>1546</v>
      </c>
      <c r="B8" s="650" t="s">
        <v>1547</v>
      </c>
      <c r="C8" s="650" t="s">
        <v>1551</v>
      </c>
      <c r="D8" s="650" t="s">
        <v>837</v>
      </c>
      <c r="E8" s="653">
        <v>0.1</v>
      </c>
      <c r="F8" s="653">
        <v>1082.6600000000001</v>
      </c>
      <c r="G8" s="650">
        <v>1</v>
      </c>
      <c r="H8" s="650">
        <v>10826.6</v>
      </c>
      <c r="I8" s="653"/>
      <c r="J8" s="653"/>
      <c r="K8" s="650"/>
      <c r="L8" s="650"/>
      <c r="M8" s="653">
        <v>2.0000000000000004</v>
      </c>
      <c r="N8" s="653">
        <v>21410.880000000005</v>
      </c>
      <c r="O8" s="666">
        <v>19.77618088781335</v>
      </c>
      <c r="P8" s="654">
        <v>10705.44</v>
      </c>
    </row>
    <row r="9" spans="1:16" ht="14.4" customHeight="1" x14ac:dyDescent="0.3">
      <c r="A9" s="649" t="s">
        <v>1546</v>
      </c>
      <c r="B9" s="650" t="s">
        <v>1547</v>
      </c>
      <c r="C9" s="650" t="s">
        <v>1552</v>
      </c>
      <c r="D9" s="650" t="s">
        <v>837</v>
      </c>
      <c r="E9" s="653">
        <v>18.199999999999992</v>
      </c>
      <c r="F9" s="653">
        <v>19704.289999999997</v>
      </c>
      <c r="G9" s="650">
        <v>1</v>
      </c>
      <c r="H9" s="650">
        <v>1082.653296703297</v>
      </c>
      <c r="I9" s="653">
        <v>98.250000000000142</v>
      </c>
      <c r="J9" s="653">
        <v>106593.1699999999</v>
      </c>
      <c r="K9" s="650">
        <v>5.4096427732234913</v>
      </c>
      <c r="L9" s="650">
        <v>1084.9177608142468</v>
      </c>
      <c r="M9" s="653">
        <v>36.22999999999999</v>
      </c>
      <c r="N9" s="653">
        <v>39568.630000000019</v>
      </c>
      <c r="O9" s="666">
        <v>2.0081225966528113</v>
      </c>
      <c r="P9" s="654">
        <v>1092.150979850953</v>
      </c>
    </row>
    <row r="10" spans="1:16" ht="14.4" customHeight="1" x14ac:dyDescent="0.3">
      <c r="A10" s="649" t="s">
        <v>1546</v>
      </c>
      <c r="B10" s="650" t="s">
        <v>1547</v>
      </c>
      <c r="C10" s="650" t="s">
        <v>1553</v>
      </c>
      <c r="D10" s="650" t="s">
        <v>837</v>
      </c>
      <c r="E10" s="653">
        <v>573.46000000000026</v>
      </c>
      <c r="F10" s="653">
        <v>1236526.69</v>
      </c>
      <c r="G10" s="650">
        <v>1</v>
      </c>
      <c r="H10" s="650">
        <v>2156.2562166498087</v>
      </c>
      <c r="I10" s="653">
        <v>661.06000000000029</v>
      </c>
      <c r="J10" s="653">
        <v>1439030.9099999985</v>
      </c>
      <c r="K10" s="650">
        <v>1.1637685798759416</v>
      </c>
      <c r="L10" s="650">
        <v>2176.8537046561551</v>
      </c>
      <c r="M10" s="653">
        <v>749.26000000000022</v>
      </c>
      <c r="N10" s="653">
        <v>1636598.4099999978</v>
      </c>
      <c r="O10" s="666">
        <v>1.3235447509830927</v>
      </c>
      <c r="P10" s="654">
        <v>2184.2863758908757</v>
      </c>
    </row>
    <row r="11" spans="1:16" ht="14.4" customHeight="1" x14ac:dyDescent="0.3">
      <c r="A11" s="649" t="s">
        <v>1546</v>
      </c>
      <c r="B11" s="650" t="s">
        <v>1547</v>
      </c>
      <c r="C11" s="650" t="s">
        <v>1554</v>
      </c>
      <c r="D11" s="650" t="s">
        <v>833</v>
      </c>
      <c r="E11" s="653">
        <v>37.279999999999987</v>
      </c>
      <c r="F11" s="653">
        <v>34841.450000000092</v>
      </c>
      <c r="G11" s="650">
        <v>1</v>
      </c>
      <c r="H11" s="650">
        <v>934.58825107296411</v>
      </c>
      <c r="I11" s="653">
        <v>26.450000000000045</v>
      </c>
      <c r="J11" s="653">
        <v>24953.22000000003</v>
      </c>
      <c r="K11" s="650">
        <v>0.71619349940946675</v>
      </c>
      <c r="L11" s="650">
        <v>943.41096408317537</v>
      </c>
      <c r="M11" s="653">
        <v>43.139999999999986</v>
      </c>
      <c r="N11" s="653">
        <v>40697.260000000009</v>
      </c>
      <c r="O11" s="666">
        <v>1.1680702152177909</v>
      </c>
      <c r="P11" s="654">
        <v>943.37644877144237</v>
      </c>
    </row>
    <row r="12" spans="1:16" ht="14.4" customHeight="1" x14ac:dyDescent="0.3">
      <c r="A12" s="649" t="s">
        <v>1546</v>
      </c>
      <c r="B12" s="650" t="s">
        <v>1547</v>
      </c>
      <c r="C12" s="650" t="s">
        <v>1555</v>
      </c>
      <c r="D12" s="650" t="s">
        <v>1556</v>
      </c>
      <c r="E12" s="653"/>
      <c r="F12" s="653"/>
      <c r="G12" s="650"/>
      <c r="H12" s="650"/>
      <c r="I12" s="653"/>
      <c r="J12" s="653"/>
      <c r="K12" s="650"/>
      <c r="L12" s="650"/>
      <c r="M12" s="653">
        <v>4</v>
      </c>
      <c r="N12" s="653">
        <v>49621.05</v>
      </c>
      <c r="O12" s="666"/>
      <c r="P12" s="654">
        <v>12405.262500000001</v>
      </c>
    </row>
    <row r="13" spans="1:16" ht="14.4" customHeight="1" x14ac:dyDescent="0.3">
      <c r="A13" s="649" t="s">
        <v>1546</v>
      </c>
      <c r="B13" s="650" t="s">
        <v>1547</v>
      </c>
      <c r="C13" s="650" t="s">
        <v>1557</v>
      </c>
      <c r="D13" s="650" t="s">
        <v>1542</v>
      </c>
      <c r="E13" s="653">
        <v>0.2</v>
      </c>
      <c r="F13" s="653">
        <v>196.08</v>
      </c>
      <c r="G13" s="650">
        <v>1</v>
      </c>
      <c r="H13" s="650">
        <v>980.4</v>
      </c>
      <c r="I13" s="653"/>
      <c r="J13" s="653"/>
      <c r="K13" s="650"/>
      <c r="L13" s="650"/>
      <c r="M13" s="653"/>
      <c r="N13" s="653"/>
      <c r="O13" s="666"/>
      <c r="P13" s="654"/>
    </row>
    <row r="14" spans="1:16" ht="14.4" customHeight="1" x14ac:dyDescent="0.3">
      <c r="A14" s="649" t="s">
        <v>1546</v>
      </c>
      <c r="B14" s="650" t="s">
        <v>1558</v>
      </c>
      <c r="C14" s="650" t="s">
        <v>1559</v>
      </c>
      <c r="D14" s="650" t="s">
        <v>1542</v>
      </c>
      <c r="E14" s="653">
        <v>2226</v>
      </c>
      <c r="F14" s="653">
        <v>44757.05999999999</v>
      </c>
      <c r="G14" s="650">
        <v>1</v>
      </c>
      <c r="H14" s="650">
        <v>20.10649595687331</v>
      </c>
      <c r="I14" s="653">
        <v>1525</v>
      </c>
      <c r="J14" s="653">
        <v>26899</v>
      </c>
      <c r="K14" s="650">
        <v>0.60100015505933602</v>
      </c>
      <c r="L14" s="650">
        <v>17.638688524590165</v>
      </c>
      <c r="M14" s="653">
        <v>1795</v>
      </c>
      <c r="N14" s="653">
        <v>37418.75</v>
      </c>
      <c r="O14" s="666">
        <v>0.83604128600046579</v>
      </c>
      <c r="P14" s="654">
        <v>20.846100278551532</v>
      </c>
    </row>
    <row r="15" spans="1:16" ht="14.4" customHeight="1" x14ac:dyDescent="0.3">
      <c r="A15" s="649" t="s">
        <v>1546</v>
      </c>
      <c r="B15" s="650" t="s">
        <v>1558</v>
      </c>
      <c r="C15" s="650" t="s">
        <v>1560</v>
      </c>
      <c r="D15" s="650" t="s">
        <v>1542</v>
      </c>
      <c r="E15" s="653">
        <v>11490</v>
      </c>
      <c r="F15" s="653">
        <v>21151.199999999997</v>
      </c>
      <c r="G15" s="650">
        <v>1</v>
      </c>
      <c r="H15" s="650">
        <v>1.840835509138381</v>
      </c>
      <c r="I15" s="653">
        <v>9980</v>
      </c>
      <c r="J15" s="653">
        <v>19024.2</v>
      </c>
      <c r="K15" s="650">
        <v>0.89943832974015669</v>
      </c>
      <c r="L15" s="650">
        <v>1.9062324649298599</v>
      </c>
      <c r="M15" s="653">
        <v>12190</v>
      </c>
      <c r="N15" s="653">
        <v>24380</v>
      </c>
      <c r="O15" s="666">
        <v>1.1526532773554221</v>
      </c>
      <c r="P15" s="654">
        <v>2</v>
      </c>
    </row>
    <row r="16" spans="1:16" ht="14.4" customHeight="1" x14ac:dyDescent="0.3">
      <c r="A16" s="649" t="s">
        <v>1546</v>
      </c>
      <c r="B16" s="650" t="s">
        <v>1558</v>
      </c>
      <c r="C16" s="650" t="s">
        <v>1561</v>
      </c>
      <c r="D16" s="650" t="s">
        <v>1542</v>
      </c>
      <c r="E16" s="653">
        <v>22550</v>
      </c>
      <c r="F16" s="653">
        <v>103009.1</v>
      </c>
      <c r="G16" s="650">
        <v>1</v>
      </c>
      <c r="H16" s="650">
        <v>4.5680310421286032</v>
      </c>
      <c r="I16" s="653">
        <v>17395</v>
      </c>
      <c r="J16" s="653">
        <v>83024.499999999985</v>
      </c>
      <c r="K16" s="650">
        <v>0.80599189780320357</v>
      </c>
      <c r="L16" s="650">
        <v>4.7728945099166422</v>
      </c>
      <c r="M16" s="653">
        <v>22190</v>
      </c>
      <c r="N16" s="653">
        <v>113169</v>
      </c>
      <c r="O16" s="666">
        <v>1.0986310918161599</v>
      </c>
      <c r="P16" s="654">
        <v>5.0999999999999996</v>
      </c>
    </row>
    <row r="17" spans="1:16" ht="14.4" customHeight="1" x14ac:dyDescent="0.3">
      <c r="A17" s="649" t="s">
        <v>1546</v>
      </c>
      <c r="B17" s="650" t="s">
        <v>1558</v>
      </c>
      <c r="C17" s="650" t="s">
        <v>1562</v>
      </c>
      <c r="D17" s="650" t="s">
        <v>1542</v>
      </c>
      <c r="E17" s="653">
        <v>120</v>
      </c>
      <c r="F17" s="653">
        <v>790.8</v>
      </c>
      <c r="G17" s="650">
        <v>1</v>
      </c>
      <c r="H17" s="650">
        <v>6.59</v>
      </c>
      <c r="I17" s="653"/>
      <c r="J17" s="653"/>
      <c r="K17" s="650"/>
      <c r="L17" s="650"/>
      <c r="M17" s="653">
        <v>480</v>
      </c>
      <c r="N17" s="653">
        <v>3513.6</v>
      </c>
      <c r="O17" s="666">
        <v>4.4430955993930201</v>
      </c>
      <c r="P17" s="654">
        <v>7.3199999999999994</v>
      </c>
    </row>
    <row r="18" spans="1:16" ht="14.4" customHeight="1" x14ac:dyDescent="0.3">
      <c r="A18" s="649" t="s">
        <v>1546</v>
      </c>
      <c r="B18" s="650" t="s">
        <v>1558</v>
      </c>
      <c r="C18" s="650" t="s">
        <v>1563</v>
      </c>
      <c r="D18" s="650" t="s">
        <v>1542</v>
      </c>
      <c r="E18" s="653"/>
      <c r="F18" s="653"/>
      <c r="G18" s="650"/>
      <c r="H18" s="650"/>
      <c r="I18" s="653">
        <v>2200</v>
      </c>
      <c r="J18" s="653">
        <v>12528</v>
      </c>
      <c r="K18" s="650"/>
      <c r="L18" s="650">
        <v>5.6945454545454544</v>
      </c>
      <c r="M18" s="653">
        <v>1440</v>
      </c>
      <c r="N18" s="653">
        <v>8611.2000000000007</v>
      </c>
      <c r="O18" s="666"/>
      <c r="P18" s="654">
        <v>5.98</v>
      </c>
    </row>
    <row r="19" spans="1:16" ht="14.4" customHeight="1" x14ac:dyDescent="0.3">
      <c r="A19" s="649" t="s">
        <v>1546</v>
      </c>
      <c r="B19" s="650" t="s">
        <v>1558</v>
      </c>
      <c r="C19" s="650" t="s">
        <v>1564</v>
      </c>
      <c r="D19" s="650" t="s">
        <v>1542</v>
      </c>
      <c r="E19" s="653">
        <v>683950</v>
      </c>
      <c r="F19" s="653">
        <v>3674686</v>
      </c>
      <c r="G19" s="650">
        <v>1</v>
      </c>
      <c r="H19" s="650">
        <v>5.3727406974194016</v>
      </c>
      <c r="I19" s="653">
        <v>370340</v>
      </c>
      <c r="J19" s="653">
        <v>2054929.4000000001</v>
      </c>
      <c r="K19" s="650">
        <v>0.55921224289639992</v>
      </c>
      <c r="L19" s="650">
        <v>5.5487643786790519</v>
      </c>
      <c r="M19" s="653">
        <v>419188</v>
      </c>
      <c r="N19" s="653">
        <v>2327849.1500000008</v>
      </c>
      <c r="O19" s="666">
        <v>0.63348246625698112</v>
      </c>
      <c r="P19" s="654">
        <v>5.5532342290332757</v>
      </c>
    </row>
    <row r="20" spans="1:16" ht="14.4" customHeight="1" x14ac:dyDescent="0.3">
      <c r="A20" s="649" t="s">
        <v>1546</v>
      </c>
      <c r="B20" s="650" t="s">
        <v>1558</v>
      </c>
      <c r="C20" s="650" t="s">
        <v>1565</v>
      </c>
      <c r="D20" s="650" t="s">
        <v>1542</v>
      </c>
      <c r="E20" s="653">
        <v>5111</v>
      </c>
      <c r="F20" s="653">
        <v>37330.530000000006</v>
      </c>
      <c r="G20" s="650">
        <v>1</v>
      </c>
      <c r="H20" s="650">
        <v>7.3039581295245561</v>
      </c>
      <c r="I20" s="653">
        <v>6413</v>
      </c>
      <c r="J20" s="653">
        <v>49957.780000000013</v>
      </c>
      <c r="K20" s="650">
        <v>1.3382553100639076</v>
      </c>
      <c r="L20" s="650">
        <v>7.7900795259628897</v>
      </c>
      <c r="M20" s="653">
        <v>6062.5</v>
      </c>
      <c r="N20" s="653">
        <v>49833.739999999991</v>
      </c>
      <c r="O20" s="666">
        <v>1.3349325605610203</v>
      </c>
      <c r="P20" s="654">
        <v>8.2199983505154623</v>
      </c>
    </row>
    <row r="21" spans="1:16" ht="14.4" customHeight="1" x14ac:dyDescent="0.3">
      <c r="A21" s="649" t="s">
        <v>1546</v>
      </c>
      <c r="B21" s="650" t="s">
        <v>1558</v>
      </c>
      <c r="C21" s="650" t="s">
        <v>1566</v>
      </c>
      <c r="D21" s="650" t="s">
        <v>1542</v>
      </c>
      <c r="E21" s="653">
        <v>4605</v>
      </c>
      <c r="F21" s="653">
        <v>36989.85</v>
      </c>
      <c r="G21" s="650">
        <v>1</v>
      </c>
      <c r="H21" s="650">
        <v>8.0325407166123775</v>
      </c>
      <c r="I21" s="653">
        <v>2660</v>
      </c>
      <c r="J21" s="653">
        <v>20710.599999999999</v>
      </c>
      <c r="K21" s="650">
        <v>0.55989954000894837</v>
      </c>
      <c r="L21" s="650">
        <v>7.7859398496240599</v>
      </c>
      <c r="M21" s="653">
        <v>3459</v>
      </c>
      <c r="N21" s="653">
        <v>27291.51</v>
      </c>
      <c r="O21" s="666">
        <v>0.73781077782148341</v>
      </c>
      <c r="P21" s="654">
        <v>7.89</v>
      </c>
    </row>
    <row r="22" spans="1:16" ht="14.4" customHeight="1" x14ac:dyDescent="0.3">
      <c r="A22" s="649" t="s">
        <v>1546</v>
      </c>
      <c r="B22" s="650" t="s">
        <v>1558</v>
      </c>
      <c r="C22" s="650" t="s">
        <v>1567</v>
      </c>
      <c r="D22" s="650" t="s">
        <v>1542</v>
      </c>
      <c r="E22" s="653">
        <v>9727</v>
      </c>
      <c r="F22" s="653">
        <v>83305.99000000002</v>
      </c>
      <c r="G22" s="650">
        <v>1</v>
      </c>
      <c r="H22" s="650">
        <v>8.5644073198313997</v>
      </c>
      <c r="I22" s="653">
        <v>6706</v>
      </c>
      <c r="J22" s="653">
        <v>60898.999999999993</v>
      </c>
      <c r="K22" s="650">
        <v>0.73102786486301863</v>
      </c>
      <c r="L22" s="650">
        <v>9.0812705040262447</v>
      </c>
      <c r="M22" s="653">
        <v>9830</v>
      </c>
      <c r="N22" s="653">
        <v>92598.599999999991</v>
      </c>
      <c r="O22" s="666">
        <v>1.1115479211038721</v>
      </c>
      <c r="P22" s="654">
        <v>9.42</v>
      </c>
    </row>
    <row r="23" spans="1:16" ht="14.4" customHeight="1" x14ac:dyDescent="0.3">
      <c r="A23" s="649" t="s">
        <v>1546</v>
      </c>
      <c r="B23" s="650" t="s">
        <v>1558</v>
      </c>
      <c r="C23" s="650" t="s">
        <v>1568</v>
      </c>
      <c r="D23" s="650" t="s">
        <v>1542</v>
      </c>
      <c r="E23" s="653"/>
      <c r="F23" s="653"/>
      <c r="G23" s="650"/>
      <c r="H23" s="650"/>
      <c r="I23" s="653">
        <v>3200</v>
      </c>
      <c r="J23" s="653">
        <v>53632</v>
      </c>
      <c r="K23" s="650"/>
      <c r="L23" s="650">
        <v>16.760000000000002</v>
      </c>
      <c r="M23" s="653"/>
      <c r="N23" s="653"/>
      <c r="O23" s="666"/>
      <c r="P23" s="654"/>
    </row>
    <row r="24" spans="1:16" ht="14.4" customHeight="1" x14ac:dyDescent="0.3">
      <c r="A24" s="649" t="s">
        <v>1546</v>
      </c>
      <c r="B24" s="650" t="s">
        <v>1558</v>
      </c>
      <c r="C24" s="650" t="s">
        <v>1569</v>
      </c>
      <c r="D24" s="650" t="s">
        <v>1542</v>
      </c>
      <c r="E24" s="653">
        <v>1.03</v>
      </c>
      <c r="F24" s="653">
        <v>45.49</v>
      </c>
      <c r="G24" s="650">
        <v>1</v>
      </c>
      <c r="H24" s="650">
        <v>44.165048543689323</v>
      </c>
      <c r="I24" s="653">
        <v>75</v>
      </c>
      <c r="J24" s="653">
        <v>2559</v>
      </c>
      <c r="K24" s="650">
        <v>56.25412178500769</v>
      </c>
      <c r="L24" s="650">
        <v>34.119999999999997</v>
      </c>
      <c r="M24" s="653">
        <v>74.38000000000001</v>
      </c>
      <c r="N24" s="653">
        <v>2847.37</v>
      </c>
      <c r="O24" s="666">
        <v>62.593317212574185</v>
      </c>
      <c r="P24" s="654">
        <v>38.281392847539657</v>
      </c>
    </row>
    <row r="25" spans="1:16" ht="14.4" customHeight="1" x14ac:dyDescent="0.3">
      <c r="A25" s="649" t="s">
        <v>1546</v>
      </c>
      <c r="B25" s="650" t="s">
        <v>1558</v>
      </c>
      <c r="C25" s="650" t="s">
        <v>1570</v>
      </c>
      <c r="D25" s="650" t="s">
        <v>1542</v>
      </c>
      <c r="E25" s="653">
        <v>700</v>
      </c>
      <c r="F25" s="653">
        <v>4319</v>
      </c>
      <c r="G25" s="650">
        <v>1</v>
      </c>
      <c r="H25" s="650">
        <v>6.17</v>
      </c>
      <c r="I25" s="653">
        <v>12900</v>
      </c>
      <c r="J25" s="653">
        <v>84433</v>
      </c>
      <c r="K25" s="650">
        <v>19.549201203982403</v>
      </c>
      <c r="L25" s="650">
        <v>6.5451937984496125</v>
      </c>
      <c r="M25" s="653">
        <v>6000</v>
      </c>
      <c r="N25" s="653">
        <v>38880</v>
      </c>
      <c r="O25" s="666">
        <v>9.0020838156980787</v>
      </c>
      <c r="P25" s="654">
        <v>6.48</v>
      </c>
    </row>
    <row r="26" spans="1:16" ht="14.4" customHeight="1" x14ac:dyDescent="0.3">
      <c r="A26" s="649" t="s">
        <v>1546</v>
      </c>
      <c r="B26" s="650" t="s">
        <v>1558</v>
      </c>
      <c r="C26" s="650" t="s">
        <v>1571</v>
      </c>
      <c r="D26" s="650" t="s">
        <v>1542</v>
      </c>
      <c r="E26" s="653">
        <v>31491</v>
      </c>
      <c r="F26" s="653">
        <v>506995.91999999993</v>
      </c>
      <c r="G26" s="650">
        <v>1</v>
      </c>
      <c r="H26" s="650">
        <v>16.099708488139466</v>
      </c>
      <c r="I26" s="653">
        <v>19406</v>
      </c>
      <c r="J26" s="653">
        <v>333193.5</v>
      </c>
      <c r="K26" s="650">
        <v>0.65719167917564314</v>
      </c>
      <c r="L26" s="650">
        <v>17.169612490982171</v>
      </c>
      <c r="M26" s="653">
        <v>25693</v>
      </c>
      <c r="N26" s="653">
        <v>491250.15999999992</v>
      </c>
      <c r="O26" s="666">
        <v>0.96894302423577683</v>
      </c>
      <c r="P26" s="654">
        <v>19.119999999999997</v>
      </c>
    </row>
    <row r="27" spans="1:16" ht="14.4" customHeight="1" x14ac:dyDescent="0.3">
      <c r="A27" s="649" t="s">
        <v>1546</v>
      </c>
      <c r="B27" s="650" t="s">
        <v>1558</v>
      </c>
      <c r="C27" s="650" t="s">
        <v>1572</v>
      </c>
      <c r="D27" s="650" t="s">
        <v>1542</v>
      </c>
      <c r="E27" s="653">
        <v>26.999999999999996</v>
      </c>
      <c r="F27" s="653">
        <v>23916.29</v>
      </c>
      <c r="G27" s="650">
        <v>1</v>
      </c>
      <c r="H27" s="650">
        <v>885.78851851851869</v>
      </c>
      <c r="I27" s="653">
        <v>17</v>
      </c>
      <c r="J27" s="653">
        <v>21294.45</v>
      </c>
      <c r="K27" s="650">
        <v>0.89037430136530371</v>
      </c>
      <c r="L27" s="650">
        <v>1252.6147058823531</v>
      </c>
      <c r="M27" s="653">
        <v>21.3</v>
      </c>
      <c r="N27" s="653">
        <v>32665.310000000005</v>
      </c>
      <c r="O27" s="666">
        <v>1.3658184442486692</v>
      </c>
      <c r="P27" s="654">
        <v>1533.5826291079813</v>
      </c>
    </row>
    <row r="28" spans="1:16" ht="14.4" customHeight="1" x14ac:dyDescent="0.3">
      <c r="A28" s="649" t="s">
        <v>1546</v>
      </c>
      <c r="B28" s="650" t="s">
        <v>1558</v>
      </c>
      <c r="C28" s="650" t="s">
        <v>1573</v>
      </c>
      <c r="D28" s="650" t="s">
        <v>1542</v>
      </c>
      <c r="E28" s="653">
        <v>4.7</v>
      </c>
      <c r="F28" s="653">
        <v>9839.16</v>
      </c>
      <c r="G28" s="650">
        <v>1</v>
      </c>
      <c r="H28" s="650">
        <v>2093.4382978723402</v>
      </c>
      <c r="I28" s="653"/>
      <c r="J28" s="653"/>
      <c r="K28" s="650"/>
      <c r="L28" s="650"/>
      <c r="M28" s="653"/>
      <c r="N28" s="653"/>
      <c r="O28" s="666"/>
      <c r="P28" s="654"/>
    </row>
    <row r="29" spans="1:16" ht="14.4" customHeight="1" x14ac:dyDescent="0.3">
      <c r="A29" s="649" t="s">
        <v>1546</v>
      </c>
      <c r="B29" s="650" t="s">
        <v>1558</v>
      </c>
      <c r="C29" s="650" t="s">
        <v>1574</v>
      </c>
      <c r="D29" s="650" t="s">
        <v>1542</v>
      </c>
      <c r="E29" s="653">
        <v>88</v>
      </c>
      <c r="F29" s="653">
        <v>189276.79999999987</v>
      </c>
      <c r="G29" s="650">
        <v>1</v>
      </c>
      <c r="H29" s="650">
        <v>2150.872727272726</v>
      </c>
      <c r="I29" s="653">
        <v>88</v>
      </c>
      <c r="J29" s="653">
        <v>201115.96999999986</v>
      </c>
      <c r="K29" s="650">
        <v>1.062549504218161</v>
      </c>
      <c r="L29" s="650">
        <v>2285.4087499999982</v>
      </c>
      <c r="M29" s="653">
        <v>100</v>
      </c>
      <c r="N29" s="653">
        <v>219437.65000000002</v>
      </c>
      <c r="O29" s="666">
        <v>1.159347844004126</v>
      </c>
      <c r="P29" s="654">
        <v>2194.3765000000003</v>
      </c>
    </row>
    <row r="30" spans="1:16" ht="14.4" customHeight="1" x14ac:dyDescent="0.3">
      <c r="A30" s="649" t="s">
        <v>1546</v>
      </c>
      <c r="B30" s="650" t="s">
        <v>1558</v>
      </c>
      <c r="C30" s="650" t="s">
        <v>1575</v>
      </c>
      <c r="D30" s="650" t="s">
        <v>1542</v>
      </c>
      <c r="E30" s="653">
        <v>928</v>
      </c>
      <c r="F30" s="653">
        <v>168456.41999999998</v>
      </c>
      <c r="G30" s="650">
        <v>1</v>
      </c>
      <c r="H30" s="650">
        <v>181.5263146551724</v>
      </c>
      <c r="I30" s="653">
        <v>385</v>
      </c>
      <c r="J30" s="653">
        <v>74616.850000000006</v>
      </c>
      <c r="K30" s="650">
        <v>0.44294453129183209</v>
      </c>
      <c r="L30" s="650">
        <v>193.81</v>
      </c>
      <c r="M30" s="653">
        <v>230</v>
      </c>
      <c r="N30" s="653">
        <v>50788.6</v>
      </c>
      <c r="O30" s="666">
        <v>0.30149400064420223</v>
      </c>
      <c r="P30" s="654">
        <v>220.82</v>
      </c>
    </row>
    <row r="31" spans="1:16" ht="14.4" customHeight="1" x14ac:dyDescent="0.3">
      <c r="A31" s="649" t="s">
        <v>1546</v>
      </c>
      <c r="B31" s="650" t="s">
        <v>1558</v>
      </c>
      <c r="C31" s="650" t="s">
        <v>1576</v>
      </c>
      <c r="D31" s="650" t="s">
        <v>1542</v>
      </c>
      <c r="E31" s="653">
        <v>579149</v>
      </c>
      <c r="F31" s="653">
        <v>1727754.8499999996</v>
      </c>
      <c r="G31" s="650">
        <v>1</v>
      </c>
      <c r="H31" s="650">
        <v>2.9832648420354686</v>
      </c>
      <c r="I31" s="653">
        <v>659739</v>
      </c>
      <c r="J31" s="653">
        <v>2046561.98</v>
      </c>
      <c r="K31" s="650">
        <v>1.1845210447535426</v>
      </c>
      <c r="L31" s="650">
        <v>3.1020782157792701</v>
      </c>
      <c r="M31" s="653">
        <v>564529</v>
      </c>
      <c r="N31" s="653">
        <v>1840364.5399999993</v>
      </c>
      <c r="O31" s="666">
        <v>1.0651768912701935</v>
      </c>
      <c r="P31" s="654">
        <v>3.2599999999999989</v>
      </c>
    </row>
    <row r="32" spans="1:16" ht="14.4" customHeight="1" x14ac:dyDescent="0.3">
      <c r="A32" s="649" t="s">
        <v>1546</v>
      </c>
      <c r="B32" s="650" t="s">
        <v>1558</v>
      </c>
      <c r="C32" s="650" t="s">
        <v>1577</v>
      </c>
      <c r="D32" s="650" t="s">
        <v>1542</v>
      </c>
      <c r="E32" s="653">
        <v>428</v>
      </c>
      <c r="F32" s="653">
        <v>98407.51999999999</v>
      </c>
      <c r="G32" s="650">
        <v>1</v>
      </c>
      <c r="H32" s="650">
        <v>229.92411214953268</v>
      </c>
      <c r="I32" s="653">
        <v>3520</v>
      </c>
      <c r="J32" s="653">
        <v>825325.60000000009</v>
      </c>
      <c r="K32" s="650">
        <v>8.3868143410178426</v>
      </c>
      <c r="L32" s="650">
        <v>234.46750000000003</v>
      </c>
      <c r="M32" s="653">
        <v>440</v>
      </c>
      <c r="N32" s="653">
        <v>107056.4</v>
      </c>
      <c r="O32" s="666">
        <v>1.0878884052763449</v>
      </c>
      <c r="P32" s="654">
        <v>243.30999999999997</v>
      </c>
    </row>
    <row r="33" spans="1:16" ht="14.4" customHeight="1" x14ac:dyDescent="0.3">
      <c r="A33" s="649" t="s">
        <v>1546</v>
      </c>
      <c r="B33" s="650" t="s">
        <v>1558</v>
      </c>
      <c r="C33" s="650" t="s">
        <v>1578</v>
      </c>
      <c r="D33" s="650" t="s">
        <v>1542</v>
      </c>
      <c r="E33" s="653">
        <v>582795.4</v>
      </c>
      <c r="F33" s="653">
        <v>18419325.379999992</v>
      </c>
      <c r="G33" s="650">
        <v>1</v>
      </c>
      <c r="H33" s="650">
        <v>31.605131715178246</v>
      </c>
      <c r="I33" s="653">
        <v>713860</v>
      </c>
      <c r="J33" s="653">
        <v>23680636.349999998</v>
      </c>
      <c r="K33" s="650">
        <v>1.2856408072204872</v>
      </c>
      <c r="L33" s="650">
        <v>33.172661796430667</v>
      </c>
      <c r="M33" s="653">
        <v>750572</v>
      </c>
      <c r="N33" s="653">
        <v>24994047.599999998</v>
      </c>
      <c r="O33" s="666">
        <v>1.3569469611052611</v>
      </c>
      <c r="P33" s="654">
        <v>33.299999999999997</v>
      </c>
    </row>
    <row r="34" spans="1:16" ht="14.4" customHeight="1" x14ac:dyDescent="0.3">
      <c r="A34" s="649" t="s">
        <v>1546</v>
      </c>
      <c r="B34" s="650" t="s">
        <v>1558</v>
      </c>
      <c r="C34" s="650" t="s">
        <v>1579</v>
      </c>
      <c r="D34" s="650" t="s">
        <v>1542</v>
      </c>
      <c r="E34" s="653">
        <v>1500</v>
      </c>
      <c r="F34" s="653">
        <v>8760</v>
      </c>
      <c r="G34" s="650">
        <v>1</v>
      </c>
      <c r="H34" s="650">
        <v>5.84</v>
      </c>
      <c r="I34" s="653">
        <v>700</v>
      </c>
      <c r="J34" s="653">
        <v>4242</v>
      </c>
      <c r="K34" s="650">
        <v>0.48424657534246573</v>
      </c>
      <c r="L34" s="650">
        <v>6.06</v>
      </c>
      <c r="M34" s="653">
        <v>0</v>
      </c>
      <c r="N34" s="653">
        <v>0</v>
      </c>
      <c r="O34" s="666">
        <v>0</v>
      </c>
      <c r="P34" s="654"/>
    </row>
    <row r="35" spans="1:16" ht="14.4" customHeight="1" x14ac:dyDescent="0.3">
      <c r="A35" s="649" t="s">
        <v>1546</v>
      </c>
      <c r="B35" s="650" t="s">
        <v>1558</v>
      </c>
      <c r="C35" s="650" t="s">
        <v>1580</v>
      </c>
      <c r="D35" s="650" t="s">
        <v>1542</v>
      </c>
      <c r="E35" s="653">
        <v>1562</v>
      </c>
      <c r="F35" s="653">
        <v>233266.64</v>
      </c>
      <c r="G35" s="650">
        <v>1</v>
      </c>
      <c r="H35" s="650">
        <v>149.33843790012804</v>
      </c>
      <c r="I35" s="653">
        <v>1684</v>
      </c>
      <c r="J35" s="653">
        <v>265150.42</v>
      </c>
      <c r="K35" s="650">
        <v>1.1366838395751744</v>
      </c>
      <c r="L35" s="650">
        <v>157.45274346793349</v>
      </c>
      <c r="M35" s="653">
        <v>1622</v>
      </c>
      <c r="N35" s="653">
        <v>257281.64000000004</v>
      </c>
      <c r="O35" s="666">
        <v>1.1029508548672027</v>
      </c>
      <c r="P35" s="654">
        <v>158.62000000000003</v>
      </c>
    </row>
    <row r="36" spans="1:16" ht="14.4" customHeight="1" x14ac:dyDescent="0.3">
      <c r="A36" s="649" t="s">
        <v>1546</v>
      </c>
      <c r="B36" s="650" t="s">
        <v>1558</v>
      </c>
      <c r="C36" s="650" t="s">
        <v>1581</v>
      </c>
      <c r="D36" s="650" t="s">
        <v>1542</v>
      </c>
      <c r="E36" s="653">
        <v>4250</v>
      </c>
      <c r="F36" s="653">
        <v>76843.099999999991</v>
      </c>
      <c r="G36" s="650">
        <v>1</v>
      </c>
      <c r="H36" s="650">
        <v>18.080729411764704</v>
      </c>
      <c r="I36" s="653">
        <v>6170</v>
      </c>
      <c r="J36" s="653">
        <v>118821.8</v>
      </c>
      <c r="K36" s="650">
        <v>1.5462910788346647</v>
      </c>
      <c r="L36" s="650">
        <v>19.257990275526744</v>
      </c>
      <c r="M36" s="653">
        <v>6245</v>
      </c>
      <c r="N36" s="653">
        <v>120778.30000000002</v>
      </c>
      <c r="O36" s="666">
        <v>1.5717520506070166</v>
      </c>
      <c r="P36" s="654">
        <v>19.340000000000003</v>
      </c>
    </row>
    <row r="37" spans="1:16" ht="14.4" customHeight="1" x14ac:dyDescent="0.3">
      <c r="A37" s="649" t="s">
        <v>1546</v>
      </c>
      <c r="B37" s="650" t="s">
        <v>1558</v>
      </c>
      <c r="C37" s="650" t="s">
        <v>1582</v>
      </c>
      <c r="D37" s="650" t="s">
        <v>1542</v>
      </c>
      <c r="E37" s="653">
        <v>16826</v>
      </c>
      <c r="F37" s="653">
        <v>211405</v>
      </c>
      <c r="G37" s="650">
        <v>1</v>
      </c>
      <c r="H37" s="650">
        <v>12.564186378224177</v>
      </c>
      <c r="I37" s="653"/>
      <c r="J37" s="653"/>
      <c r="K37" s="650"/>
      <c r="L37" s="650"/>
      <c r="M37" s="653"/>
      <c r="N37" s="653"/>
      <c r="O37" s="666"/>
      <c r="P37" s="654"/>
    </row>
    <row r="38" spans="1:16" ht="14.4" customHeight="1" x14ac:dyDescent="0.3">
      <c r="A38" s="649" t="s">
        <v>1546</v>
      </c>
      <c r="B38" s="650" t="s">
        <v>1558</v>
      </c>
      <c r="C38" s="650" t="s">
        <v>1583</v>
      </c>
      <c r="D38" s="650" t="s">
        <v>1542</v>
      </c>
      <c r="E38" s="653"/>
      <c r="F38" s="653"/>
      <c r="G38" s="650"/>
      <c r="H38" s="650"/>
      <c r="I38" s="653"/>
      <c r="J38" s="653"/>
      <c r="K38" s="650"/>
      <c r="L38" s="650"/>
      <c r="M38" s="653">
        <v>4901</v>
      </c>
      <c r="N38" s="653">
        <v>70000</v>
      </c>
      <c r="O38" s="666"/>
      <c r="P38" s="654">
        <v>14.282799428688023</v>
      </c>
    </row>
    <row r="39" spans="1:16" ht="14.4" customHeight="1" x14ac:dyDescent="0.3">
      <c r="A39" s="649" t="s">
        <v>1546</v>
      </c>
      <c r="B39" s="650" t="s">
        <v>1558</v>
      </c>
      <c r="C39" s="650" t="s">
        <v>1584</v>
      </c>
      <c r="D39" s="650" t="s">
        <v>1542</v>
      </c>
      <c r="E39" s="653"/>
      <c r="F39" s="653"/>
      <c r="G39" s="650"/>
      <c r="H39" s="650"/>
      <c r="I39" s="653"/>
      <c r="J39" s="653"/>
      <c r="K39" s="650"/>
      <c r="L39" s="650"/>
      <c r="M39" s="653">
        <v>20</v>
      </c>
      <c r="N39" s="653">
        <v>1145.5999999999999</v>
      </c>
      <c r="O39" s="666"/>
      <c r="P39" s="654">
        <v>57.279999999999994</v>
      </c>
    </row>
    <row r="40" spans="1:16" ht="14.4" customHeight="1" x14ac:dyDescent="0.3">
      <c r="A40" s="649" t="s">
        <v>1546</v>
      </c>
      <c r="B40" s="650" t="s">
        <v>1558</v>
      </c>
      <c r="C40" s="650" t="s">
        <v>1585</v>
      </c>
      <c r="D40" s="650" t="s">
        <v>1542</v>
      </c>
      <c r="E40" s="653"/>
      <c r="F40" s="653"/>
      <c r="G40" s="650"/>
      <c r="H40" s="650"/>
      <c r="I40" s="653"/>
      <c r="J40" s="653"/>
      <c r="K40" s="650"/>
      <c r="L40" s="650"/>
      <c r="M40" s="653">
        <v>6723</v>
      </c>
      <c r="N40" s="653">
        <v>395446.85999999993</v>
      </c>
      <c r="O40" s="666"/>
      <c r="P40" s="654">
        <v>58.819999999999986</v>
      </c>
    </row>
    <row r="41" spans="1:16" ht="14.4" customHeight="1" x14ac:dyDescent="0.3">
      <c r="A41" s="649" t="s">
        <v>1546</v>
      </c>
      <c r="B41" s="650" t="s">
        <v>1558</v>
      </c>
      <c r="C41" s="650" t="s">
        <v>1586</v>
      </c>
      <c r="D41" s="650" t="s">
        <v>1542</v>
      </c>
      <c r="E41" s="653"/>
      <c r="F41" s="653"/>
      <c r="G41" s="650"/>
      <c r="H41" s="650"/>
      <c r="I41" s="653"/>
      <c r="J41" s="653"/>
      <c r="K41" s="650"/>
      <c r="L41" s="650"/>
      <c r="M41" s="653">
        <v>1</v>
      </c>
      <c r="N41" s="653">
        <v>53.91</v>
      </c>
      <c r="O41" s="666"/>
      <c r="P41" s="654">
        <v>53.91</v>
      </c>
    </row>
    <row r="42" spans="1:16" ht="14.4" customHeight="1" x14ac:dyDescent="0.3">
      <c r="A42" s="649" t="s">
        <v>1546</v>
      </c>
      <c r="B42" s="650" t="s">
        <v>1587</v>
      </c>
      <c r="C42" s="650" t="s">
        <v>1588</v>
      </c>
      <c r="D42" s="650" t="s">
        <v>1589</v>
      </c>
      <c r="E42" s="653">
        <v>80</v>
      </c>
      <c r="F42" s="653">
        <v>70745.60000000002</v>
      </c>
      <c r="G42" s="650">
        <v>1</v>
      </c>
      <c r="H42" s="650">
        <v>884.32000000000028</v>
      </c>
      <c r="I42" s="653"/>
      <c r="J42" s="653"/>
      <c r="K42" s="650"/>
      <c r="L42" s="650"/>
      <c r="M42" s="653">
        <v>1477</v>
      </c>
      <c r="N42" s="653">
        <v>1306140.6400000006</v>
      </c>
      <c r="O42" s="666">
        <v>18.462500000000002</v>
      </c>
      <c r="P42" s="654">
        <v>884.32000000000039</v>
      </c>
    </row>
    <row r="43" spans="1:16" ht="14.4" customHeight="1" x14ac:dyDescent="0.3">
      <c r="A43" s="649" t="s">
        <v>1546</v>
      </c>
      <c r="B43" s="650" t="s">
        <v>1590</v>
      </c>
      <c r="C43" s="650" t="s">
        <v>1591</v>
      </c>
      <c r="D43" s="650" t="s">
        <v>1592</v>
      </c>
      <c r="E43" s="653">
        <v>267</v>
      </c>
      <c r="F43" s="653">
        <v>9078</v>
      </c>
      <c r="G43" s="650">
        <v>1</v>
      </c>
      <c r="H43" s="650">
        <v>34</v>
      </c>
      <c r="I43" s="653">
        <v>242</v>
      </c>
      <c r="J43" s="653">
        <v>8228</v>
      </c>
      <c r="K43" s="650">
        <v>0.90636704119850187</v>
      </c>
      <c r="L43" s="650">
        <v>34</v>
      </c>
      <c r="M43" s="653">
        <v>226</v>
      </c>
      <c r="N43" s="653">
        <v>7796</v>
      </c>
      <c r="O43" s="666">
        <v>0.85877946684291695</v>
      </c>
      <c r="P43" s="654">
        <v>34.495575221238937</v>
      </c>
    </row>
    <row r="44" spans="1:16" ht="14.4" customHeight="1" x14ac:dyDescent="0.3">
      <c r="A44" s="649" t="s">
        <v>1546</v>
      </c>
      <c r="B44" s="650" t="s">
        <v>1590</v>
      </c>
      <c r="C44" s="650" t="s">
        <v>1593</v>
      </c>
      <c r="D44" s="650" t="s">
        <v>1594</v>
      </c>
      <c r="E44" s="653">
        <v>121</v>
      </c>
      <c r="F44" s="653">
        <v>50699</v>
      </c>
      <c r="G44" s="650">
        <v>1</v>
      </c>
      <c r="H44" s="650">
        <v>419</v>
      </c>
      <c r="I44" s="653">
        <v>101</v>
      </c>
      <c r="J44" s="653">
        <v>42420</v>
      </c>
      <c r="K44" s="650">
        <v>0.83670289354819627</v>
      </c>
      <c r="L44" s="650">
        <v>420</v>
      </c>
      <c r="M44" s="653">
        <v>125</v>
      </c>
      <c r="N44" s="653">
        <v>52722</v>
      </c>
      <c r="O44" s="666">
        <v>1.0399021676956153</v>
      </c>
      <c r="P44" s="654">
        <v>421.77600000000001</v>
      </c>
    </row>
    <row r="45" spans="1:16" ht="14.4" customHeight="1" x14ac:dyDescent="0.3">
      <c r="A45" s="649" t="s">
        <v>1546</v>
      </c>
      <c r="B45" s="650" t="s">
        <v>1590</v>
      </c>
      <c r="C45" s="650" t="s">
        <v>1595</v>
      </c>
      <c r="D45" s="650" t="s">
        <v>1596</v>
      </c>
      <c r="E45" s="653">
        <v>1026</v>
      </c>
      <c r="F45" s="653">
        <v>166212</v>
      </c>
      <c r="G45" s="650">
        <v>1</v>
      </c>
      <c r="H45" s="650">
        <v>162</v>
      </c>
      <c r="I45" s="653">
        <v>1010</v>
      </c>
      <c r="J45" s="653">
        <v>164630</v>
      </c>
      <c r="K45" s="650">
        <v>0.99048203499145671</v>
      </c>
      <c r="L45" s="650">
        <v>163</v>
      </c>
      <c r="M45" s="653">
        <v>1065</v>
      </c>
      <c r="N45" s="653">
        <v>174178</v>
      </c>
      <c r="O45" s="666">
        <v>1.0479267441580633</v>
      </c>
      <c r="P45" s="654">
        <v>163.54741784037557</v>
      </c>
    </row>
    <row r="46" spans="1:16" ht="14.4" customHeight="1" x14ac:dyDescent="0.3">
      <c r="A46" s="649" t="s">
        <v>1546</v>
      </c>
      <c r="B46" s="650" t="s">
        <v>1590</v>
      </c>
      <c r="C46" s="650" t="s">
        <v>1597</v>
      </c>
      <c r="D46" s="650" t="s">
        <v>1598</v>
      </c>
      <c r="E46" s="653">
        <v>12</v>
      </c>
      <c r="F46" s="653">
        <v>3600</v>
      </c>
      <c r="G46" s="650">
        <v>1</v>
      </c>
      <c r="H46" s="650">
        <v>300</v>
      </c>
      <c r="I46" s="653">
        <v>8</v>
      </c>
      <c r="J46" s="653">
        <v>2408</v>
      </c>
      <c r="K46" s="650">
        <v>0.66888888888888887</v>
      </c>
      <c r="L46" s="650">
        <v>301</v>
      </c>
      <c r="M46" s="653">
        <v>12</v>
      </c>
      <c r="N46" s="653">
        <v>3619</v>
      </c>
      <c r="O46" s="666">
        <v>1.0052777777777777</v>
      </c>
      <c r="P46" s="654">
        <v>301.58333333333331</v>
      </c>
    </row>
    <row r="47" spans="1:16" ht="14.4" customHeight="1" x14ac:dyDescent="0.3">
      <c r="A47" s="649" t="s">
        <v>1546</v>
      </c>
      <c r="B47" s="650" t="s">
        <v>1590</v>
      </c>
      <c r="C47" s="650" t="s">
        <v>1599</v>
      </c>
      <c r="D47" s="650" t="s">
        <v>1600</v>
      </c>
      <c r="E47" s="653">
        <v>2</v>
      </c>
      <c r="F47" s="653">
        <v>2746</v>
      </c>
      <c r="G47" s="650">
        <v>1</v>
      </c>
      <c r="H47" s="650">
        <v>1373</v>
      </c>
      <c r="I47" s="653">
        <v>1</v>
      </c>
      <c r="J47" s="653">
        <v>1376</v>
      </c>
      <c r="K47" s="650">
        <v>0.50109249817916968</v>
      </c>
      <c r="L47" s="650">
        <v>1376</v>
      </c>
      <c r="M47" s="653">
        <v>2</v>
      </c>
      <c r="N47" s="653">
        <v>2756</v>
      </c>
      <c r="O47" s="666">
        <v>1.0036416605972323</v>
      </c>
      <c r="P47" s="654">
        <v>1378</v>
      </c>
    </row>
    <row r="48" spans="1:16" ht="14.4" customHeight="1" x14ac:dyDescent="0.3">
      <c r="A48" s="649" t="s">
        <v>1546</v>
      </c>
      <c r="B48" s="650" t="s">
        <v>1590</v>
      </c>
      <c r="C48" s="650" t="s">
        <v>914</v>
      </c>
      <c r="D48" s="650" t="s">
        <v>1601</v>
      </c>
      <c r="E48" s="653"/>
      <c r="F48" s="653"/>
      <c r="G48" s="650"/>
      <c r="H48" s="650"/>
      <c r="I48" s="653">
        <v>13</v>
      </c>
      <c r="J48" s="653">
        <v>21632</v>
      </c>
      <c r="K48" s="650"/>
      <c r="L48" s="650">
        <v>1664</v>
      </c>
      <c r="M48" s="653">
        <v>6</v>
      </c>
      <c r="N48" s="653">
        <v>10008</v>
      </c>
      <c r="O48" s="666"/>
      <c r="P48" s="654">
        <v>1668</v>
      </c>
    </row>
    <row r="49" spans="1:16" ht="14.4" customHeight="1" x14ac:dyDescent="0.3">
      <c r="A49" s="649" t="s">
        <v>1546</v>
      </c>
      <c r="B49" s="650" t="s">
        <v>1590</v>
      </c>
      <c r="C49" s="650" t="s">
        <v>1602</v>
      </c>
      <c r="D49" s="650" t="s">
        <v>1603</v>
      </c>
      <c r="E49" s="653"/>
      <c r="F49" s="653"/>
      <c r="G49" s="650"/>
      <c r="H49" s="650"/>
      <c r="I49" s="653">
        <v>1</v>
      </c>
      <c r="J49" s="653">
        <v>901</v>
      </c>
      <c r="K49" s="650"/>
      <c r="L49" s="650">
        <v>901</v>
      </c>
      <c r="M49" s="653"/>
      <c r="N49" s="653"/>
      <c r="O49" s="666"/>
      <c r="P49" s="654"/>
    </row>
    <row r="50" spans="1:16" ht="14.4" customHeight="1" x14ac:dyDescent="0.3">
      <c r="A50" s="649" t="s">
        <v>1546</v>
      </c>
      <c r="B50" s="650" t="s">
        <v>1590</v>
      </c>
      <c r="C50" s="650" t="s">
        <v>1604</v>
      </c>
      <c r="D50" s="650" t="s">
        <v>1605</v>
      </c>
      <c r="E50" s="653">
        <v>49</v>
      </c>
      <c r="F50" s="653">
        <v>96089</v>
      </c>
      <c r="G50" s="650">
        <v>1</v>
      </c>
      <c r="H50" s="650">
        <v>1961</v>
      </c>
      <c r="I50" s="653">
        <v>51</v>
      </c>
      <c r="J50" s="653">
        <v>100215</v>
      </c>
      <c r="K50" s="650">
        <v>1.0429393583032398</v>
      </c>
      <c r="L50" s="650">
        <v>1965</v>
      </c>
      <c r="M50" s="653">
        <v>53</v>
      </c>
      <c r="N50" s="653">
        <v>104320</v>
      </c>
      <c r="O50" s="666">
        <v>1.0856601692181207</v>
      </c>
      <c r="P50" s="654">
        <v>1968.3018867924529</v>
      </c>
    </row>
    <row r="51" spans="1:16" ht="14.4" customHeight="1" x14ac:dyDescent="0.3">
      <c r="A51" s="649" t="s">
        <v>1546</v>
      </c>
      <c r="B51" s="650" t="s">
        <v>1590</v>
      </c>
      <c r="C51" s="650" t="s">
        <v>1606</v>
      </c>
      <c r="D51" s="650" t="s">
        <v>1607</v>
      </c>
      <c r="E51" s="653"/>
      <c r="F51" s="653"/>
      <c r="G51" s="650"/>
      <c r="H51" s="650"/>
      <c r="I51" s="653"/>
      <c r="J51" s="653"/>
      <c r="K51" s="650"/>
      <c r="L51" s="650"/>
      <c r="M51" s="653">
        <v>1</v>
      </c>
      <c r="N51" s="653">
        <v>3003</v>
      </c>
      <c r="O51" s="666"/>
      <c r="P51" s="654">
        <v>3003</v>
      </c>
    </row>
    <row r="52" spans="1:16" ht="14.4" customHeight="1" x14ac:dyDescent="0.3">
      <c r="A52" s="649" t="s">
        <v>1546</v>
      </c>
      <c r="B52" s="650" t="s">
        <v>1590</v>
      </c>
      <c r="C52" s="650" t="s">
        <v>1608</v>
      </c>
      <c r="D52" s="650" t="s">
        <v>1609</v>
      </c>
      <c r="E52" s="653"/>
      <c r="F52" s="653"/>
      <c r="G52" s="650"/>
      <c r="H52" s="650"/>
      <c r="I52" s="653">
        <v>1</v>
      </c>
      <c r="J52" s="653">
        <v>639</v>
      </c>
      <c r="K52" s="650"/>
      <c r="L52" s="650">
        <v>639</v>
      </c>
      <c r="M52" s="653"/>
      <c r="N52" s="653"/>
      <c r="O52" s="666"/>
      <c r="P52" s="654"/>
    </row>
    <row r="53" spans="1:16" ht="14.4" customHeight="1" x14ac:dyDescent="0.3">
      <c r="A53" s="649" t="s">
        <v>1546</v>
      </c>
      <c r="B53" s="650" t="s">
        <v>1590</v>
      </c>
      <c r="C53" s="650" t="s">
        <v>1610</v>
      </c>
      <c r="D53" s="650" t="s">
        <v>1611</v>
      </c>
      <c r="E53" s="653">
        <v>8</v>
      </c>
      <c r="F53" s="653">
        <v>10416</v>
      </c>
      <c r="G53" s="650">
        <v>1</v>
      </c>
      <c r="H53" s="650">
        <v>1302</v>
      </c>
      <c r="I53" s="653"/>
      <c r="J53" s="653"/>
      <c r="K53" s="650"/>
      <c r="L53" s="650"/>
      <c r="M53" s="653">
        <v>5</v>
      </c>
      <c r="N53" s="653">
        <v>6544</v>
      </c>
      <c r="O53" s="666">
        <v>0.62826420890937018</v>
      </c>
      <c r="P53" s="654">
        <v>1308.8</v>
      </c>
    </row>
    <row r="54" spans="1:16" ht="14.4" customHeight="1" x14ac:dyDescent="0.3">
      <c r="A54" s="649" t="s">
        <v>1546</v>
      </c>
      <c r="B54" s="650" t="s">
        <v>1590</v>
      </c>
      <c r="C54" s="650" t="s">
        <v>1612</v>
      </c>
      <c r="D54" s="650" t="s">
        <v>1613</v>
      </c>
      <c r="E54" s="653">
        <v>65</v>
      </c>
      <c r="F54" s="653">
        <v>89700</v>
      </c>
      <c r="G54" s="650">
        <v>1</v>
      </c>
      <c r="H54" s="650">
        <v>1380</v>
      </c>
      <c r="I54" s="653">
        <v>55</v>
      </c>
      <c r="J54" s="653">
        <v>76065</v>
      </c>
      <c r="K54" s="650">
        <v>0.84799331103678932</v>
      </c>
      <c r="L54" s="650">
        <v>1383</v>
      </c>
      <c r="M54" s="653">
        <v>40</v>
      </c>
      <c r="N54" s="653">
        <v>55440</v>
      </c>
      <c r="O54" s="666">
        <v>0.61806020066889633</v>
      </c>
      <c r="P54" s="654">
        <v>1386</v>
      </c>
    </row>
    <row r="55" spans="1:16" ht="14.4" customHeight="1" x14ac:dyDescent="0.3">
      <c r="A55" s="649" t="s">
        <v>1546</v>
      </c>
      <c r="B55" s="650" t="s">
        <v>1590</v>
      </c>
      <c r="C55" s="650" t="s">
        <v>1614</v>
      </c>
      <c r="D55" s="650" t="s">
        <v>1615</v>
      </c>
      <c r="E55" s="653">
        <v>132</v>
      </c>
      <c r="F55" s="653">
        <v>242352</v>
      </c>
      <c r="G55" s="650">
        <v>1</v>
      </c>
      <c r="H55" s="650">
        <v>1836</v>
      </c>
      <c r="I55" s="653">
        <v>105</v>
      </c>
      <c r="J55" s="653">
        <v>193200</v>
      </c>
      <c r="K55" s="650">
        <v>0.7971875618934442</v>
      </c>
      <c r="L55" s="650">
        <v>1840</v>
      </c>
      <c r="M55" s="653">
        <v>118</v>
      </c>
      <c r="N55" s="653">
        <v>217516</v>
      </c>
      <c r="O55" s="666">
        <v>0.89752096124645142</v>
      </c>
      <c r="P55" s="654">
        <v>1843.3559322033898</v>
      </c>
    </row>
    <row r="56" spans="1:16" ht="14.4" customHeight="1" x14ac:dyDescent="0.3">
      <c r="A56" s="649" t="s">
        <v>1546</v>
      </c>
      <c r="B56" s="650" t="s">
        <v>1590</v>
      </c>
      <c r="C56" s="650" t="s">
        <v>1616</v>
      </c>
      <c r="D56" s="650" t="s">
        <v>1617</v>
      </c>
      <c r="E56" s="653">
        <v>1</v>
      </c>
      <c r="F56" s="653">
        <v>1192</v>
      </c>
      <c r="G56" s="650">
        <v>1</v>
      </c>
      <c r="H56" s="650">
        <v>1192</v>
      </c>
      <c r="I56" s="653"/>
      <c r="J56" s="653"/>
      <c r="K56" s="650"/>
      <c r="L56" s="650"/>
      <c r="M56" s="653"/>
      <c r="N56" s="653"/>
      <c r="O56" s="666"/>
      <c r="P56" s="654"/>
    </row>
    <row r="57" spans="1:16" ht="14.4" customHeight="1" x14ac:dyDescent="0.3">
      <c r="A57" s="649" t="s">
        <v>1546</v>
      </c>
      <c r="B57" s="650" t="s">
        <v>1590</v>
      </c>
      <c r="C57" s="650" t="s">
        <v>1618</v>
      </c>
      <c r="D57" s="650" t="s">
        <v>1619</v>
      </c>
      <c r="E57" s="653">
        <v>42</v>
      </c>
      <c r="F57" s="653">
        <v>48972</v>
      </c>
      <c r="G57" s="650">
        <v>1</v>
      </c>
      <c r="H57" s="650">
        <v>1166</v>
      </c>
      <c r="I57" s="653">
        <v>40</v>
      </c>
      <c r="J57" s="653">
        <v>46760</v>
      </c>
      <c r="K57" s="650">
        <v>0.95483133218982275</v>
      </c>
      <c r="L57" s="650">
        <v>1169</v>
      </c>
      <c r="M57" s="653">
        <v>47</v>
      </c>
      <c r="N57" s="653">
        <v>55111</v>
      </c>
      <c r="O57" s="666">
        <v>1.1253573470554603</v>
      </c>
      <c r="P57" s="654">
        <v>1172.5744680851064</v>
      </c>
    </row>
    <row r="58" spans="1:16" ht="14.4" customHeight="1" x14ac:dyDescent="0.3">
      <c r="A58" s="649" t="s">
        <v>1546</v>
      </c>
      <c r="B58" s="650" t="s">
        <v>1590</v>
      </c>
      <c r="C58" s="650" t="s">
        <v>1620</v>
      </c>
      <c r="D58" s="650" t="s">
        <v>1621</v>
      </c>
      <c r="E58" s="653">
        <v>2</v>
      </c>
      <c r="F58" s="653">
        <v>3100</v>
      </c>
      <c r="G58" s="650">
        <v>1</v>
      </c>
      <c r="H58" s="650">
        <v>1550</v>
      </c>
      <c r="I58" s="653">
        <v>4</v>
      </c>
      <c r="J58" s="653">
        <v>6212</v>
      </c>
      <c r="K58" s="650">
        <v>2.0038709677419355</v>
      </c>
      <c r="L58" s="650">
        <v>1553</v>
      </c>
      <c r="M58" s="653">
        <v>2</v>
      </c>
      <c r="N58" s="653">
        <v>3118</v>
      </c>
      <c r="O58" s="666">
        <v>1.0058064516129033</v>
      </c>
      <c r="P58" s="654">
        <v>1559</v>
      </c>
    </row>
    <row r="59" spans="1:16" ht="14.4" customHeight="1" x14ac:dyDescent="0.3">
      <c r="A59" s="649" t="s">
        <v>1546</v>
      </c>
      <c r="B59" s="650" t="s">
        <v>1590</v>
      </c>
      <c r="C59" s="650" t="s">
        <v>1622</v>
      </c>
      <c r="D59" s="650" t="s">
        <v>1623</v>
      </c>
      <c r="E59" s="653">
        <v>88</v>
      </c>
      <c r="F59" s="653">
        <v>57464</v>
      </c>
      <c r="G59" s="650">
        <v>1</v>
      </c>
      <c r="H59" s="650">
        <v>653</v>
      </c>
      <c r="I59" s="653">
        <v>88</v>
      </c>
      <c r="J59" s="653">
        <v>57552</v>
      </c>
      <c r="K59" s="650">
        <v>1.0015313935681469</v>
      </c>
      <c r="L59" s="650">
        <v>654</v>
      </c>
      <c r="M59" s="653">
        <v>100</v>
      </c>
      <c r="N59" s="653">
        <v>65565</v>
      </c>
      <c r="O59" s="666">
        <v>1.1409752192677154</v>
      </c>
      <c r="P59" s="654">
        <v>655.65</v>
      </c>
    </row>
    <row r="60" spans="1:16" ht="14.4" customHeight="1" x14ac:dyDescent="0.3">
      <c r="A60" s="649" t="s">
        <v>1546</v>
      </c>
      <c r="B60" s="650" t="s">
        <v>1590</v>
      </c>
      <c r="C60" s="650" t="s">
        <v>1624</v>
      </c>
      <c r="D60" s="650" t="s">
        <v>1625</v>
      </c>
      <c r="E60" s="653">
        <v>40</v>
      </c>
      <c r="F60" s="653">
        <v>27360</v>
      </c>
      <c r="G60" s="650">
        <v>1</v>
      </c>
      <c r="H60" s="650">
        <v>684</v>
      </c>
      <c r="I60" s="653">
        <v>60</v>
      </c>
      <c r="J60" s="653">
        <v>41100</v>
      </c>
      <c r="K60" s="650">
        <v>1.5021929824561404</v>
      </c>
      <c r="L60" s="650">
        <v>685</v>
      </c>
      <c r="M60" s="653">
        <v>53</v>
      </c>
      <c r="N60" s="653">
        <v>36389</v>
      </c>
      <c r="O60" s="666">
        <v>1.3300073099415204</v>
      </c>
      <c r="P60" s="654">
        <v>686.58490566037733</v>
      </c>
    </row>
    <row r="61" spans="1:16" ht="14.4" customHeight="1" x14ac:dyDescent="0.3">
      <c r="A61" s="649" t="s">
        <v>1546</v>
      </c>
      <c r="B61" s="650" t="s">
        <v>1590</v>
      </c>
      <c r="C61" s="650" t="s">
        <v>1626</v>
      </c>
      <c r="D61" s="650" t="s">
        <v>1627</v>
      </c>
      <c r="E61" s="653"/>
      <c r="F61" s="653"/>
      <c r="G61" s="650"/>
      <c r="H61" s="650"/>
      <c r="I61" s="653">
        <v>4</v>
      </c>
      <c r="J61" s="653">
        <v>10108</v>
      </c>
      <c r="K61" s="650"/>
      <c r="L61" s="650">
        <v>2527</v>
      </c>
      <c r="M61" s="653"/>
      <c r="N61" s="653"/>
      <c r="O61" s="666"/>
      <c r="P61" s="654"/>
    </row>
    <row r="62" spans="1:16" ht="14.4" customHeight="1" x14ac:dyDescent="0.3">
      <c r="A62" s="649" t="s">
        <v>1546</v>
      </c>
      <c r="B62" s="650" t="s">
        <v>1590</v>
      </c>
      <c r="C62" s="650" t="s">
        <v>1628</v>
      </c>
      <c r="D62" s="650" t="s">
        <v>1629</v>
      </c>
      <c r="E62" s="653">
        <v>2678</v>
      </c>
      <c r="F62" s="653">
        <v>4689178</v>
      </c>
      <c r="G62" s="650">
        <v>1</v>
      </c>
      <c r="H62" s="650">
        <v>1751</v>
      </c>
      <c r="I62" s="653">
        <v>2756</v>
      </c>
      <c r="J62" s="653">
        <v>4834024</v>
      </c>
      <c r="K62" s="650">
        <v>1.030889422410495</v>
      </c>
      <c r="L62" s="650">
        <v>1754</v>
      </c>
      <c r="M62" s="653">
        <v>2632</v>
      </c>
      <c r="N62" s="653">
        <v>4624568</v>
      </c>
      <c r="O62" s="666">
        <v>0.98622146568119184</v>
      </c>
      <c r="P62" s="654">
        <v>1757.0547112462007</v>
      </c>
    </row>
    <row r="63" spans="1:16" ht="14.4" customHeight="1" x14ac:dyDescent="0.3">
      <c r="A63" s="649" t="s">
        <v>1546</v>
      </c>
      <c r="B63" s="650" t="s">
        <v>1590</v>
      </c>
      <c r="C63" s="650" t="s">
        <v>1630</v>
      </c>
      <c r="D63" s="650" t="s">
        <v>1631</v>
      </c>
      <c r="E63" s="653">
        <v>808</v>
      </c>
      <c r="F63" s="653">
        <v>330472</v>
      </c>
      <c r="G63" s="650">
        <v>1</v>
      </c>
      <c r="H63" s="650">
        <v>409</v>
      </c>
      <c r="I63" s="653">
        <v>704</v>
      </c>
      <c r="J63" s="653">
        <v>288640</v>
      </c>
      <c r="K63" s="650">
        <v>0.87341741509114235</v>
      </c>
      <c r="L63" s="650">
        <v>410</v>
      </c>
      <c r="M63" s="653">
        <v>831</v>
      </c>
      <c r="N63" s="653">
        <v>341650</v>
      </c>
      <c r="O63" s="666">
        <v>1.0338243482049916</v>
      </c>
      <c r="P63" s="654">
        <v>411.13116726835136</v>
      </c>
    </row>
    <row r="64" spans="1:16" ht="14.4" customHeight="1" x14ac:dyDescent="0.3">
      <c r="A64" s="649" t="s">
        <v>1546</v>
      </c>
      <c r="B64" s="650" t="s">
        <v>1590</v>
      </c>
      <c r="C64" s="650" t="s">
        <v>1632</v>
      </c>
      <c r="D64" s="650" t="s">
        <v>1633</v>
      </c>
      <c r="E64" s="653"/>
      <c r="F64" s="653"/>
      <c r="G64" s="650"/>
      <c r="H64" s="650"/>
      <c r="I64" s="653"/>
      <c r="J64" s="653"/>
      <c r="K64" s="650"/>
      <c r="L64" s="650"/>
      <c r="M64" s="653">
        <v>2</v>
      </c>
      <c r="N64" s="653">
        <v>6874</v>
      </c>
      <c r="O64" s="666"/>
      <c r="P64" s="654">
        <v>3437</v>
      </c>
    </row>
    <row r="65" spans="1:16" ht="14.4" customHeight="1" x14ac:dyDescent="0.3">
      <c r="A65" s="649" t="s">
        <v>1546</v>
      </c>
      <c r="B65" s="650" t="s">
        <v>1590</v>
      </c>
      <c r="C65" s="650" t="s">
        <v>1634</v>
      </c>
      <c r="D65" s="650" t="s">
        <v>1635</v>
      </c>
      <c r="E65" s="653">
        <v>1</v>
      </c>
      <c r="F65" s="653">
        <v>8488</v>
      </c>
      <c r="G65" s="650">
        <v>1</v>
      </c>
      <c r="H65" s="650">
        <v>8488</v>
      </c>
      <c r="I65" s="653"/>
      <c r="J65" s="653"/>
      <c r="K65" s="650"/>
      <c r="L65" s="650"/>
      <c r="M65" s="653">
        <v>1</v>
      </c>
      <c r="N65" s="653">
        <v>8491</v>
      </c>
      <c r="O65" s="666">
        <v>1.0003534401508012</v>
      </c>
      <c r="P65" s="654">
        <v>8491</v>
      </c>
    </row>
    <row r="66" spans="1:16" ht="14.4" customHeight="1" x14ac:dyDescent="0.3">
      <c r="A66" s="649" t="s">
        <v>1546</v>
      </c>
      <c r="B66" s="650" t="s">
        <v>1590</v>
      </c>
      <c r="C66" s="650" t="s">
        <v>1636</v>
      </c>
      <c r="D66" s="650" t="s">
        <v>1637</v>
      </c>
      <c r="E66" s="653"/>
      <c r="F66" s="653"/>
      <c r="G66" s="650"/>
      <c r="H66" s="650"/>
      <c r="I66" s="653">
        <v>1683</v>
      </c>
      <c r="J66" s="653">
        <v>24114024</v>
      </c>
      <c r="K66" s="650"/>
      <c r="L66" s="650">
        <v>14328</v>
      </c>
      <c r="M66" s="653">
        <v>1788</v>
      </c>
      <c r="N66" s="653">
        <v>25625800</v>
      </c>
      <c r="O66" s="666"/>
      <c r="P66" s="654">
        <v>14332.102908277406</v>
      </c>
    </row>
    <row r="67" spans="1:16" ht="14.4" customHeight="1" x14ac:dyDescent="0.3">
      <c r="A67" s="649" t="s">
        <v>1546</v>
      </c>
      <c r="B67" s="650" t="s">
        <v>1590</v>
      </c>
      <c r="C67" s="650" t="s">
        <v>1638</v>
      </c>
      <c r="D67" s="650" t="s">
        <v>1639</v>
      </c>
      <c r="E67" s="653"/>
      <c r="F67" s="653"/>
      <c r="G67" s="650"/>
      <c r="H67" s="650"/>
      <c r="I67" s="653">
        <v>3</v>
      </c>
      <c r="J67" s="653">
        <v>0</v>
      </c>
      <c r="K67" s="650"/>
      <c r="L67" s="650">
        <v>0</v>
      </c>
      <c r="M67" s="653">
        <v>4</v>
      </c>
      <c r="N67" s="653">
        <v>0</v>
      </c>
      <c r="O67" s="666"/>
      <c r="P67" s="654">
        <v>0</v>
      </c>
    </row>
    <row r="68" spans="1:16" ht="14.4" customHeight="1" x14ac:dyDescent="0.3">
      <c r="A68" s="649" t="s">
        <v>1546</v>
      </c>
      <c r="B68" s="650" t="s">
        <v>1590</v>
      </c>
      <c r="C68" s="650" t="s">
        <v>1640</v>
      </c>
      <c r="D68" s="650" t="s">
        <v>1641</v>
      </c>
      <c r="E68" s="653">
        <v>1018</v>
      </c>
      <c r="F68" s="653">
        <v>0</v>
      </c>
      <c r="G68" s="650"/>
      <c r="H68" s="650">
        <v>0</v>
      </c>
      <c r="I68" s="653">
        <v>990</v>
      </c>
      <c r="J68" s="653">
        <v>0</v>
      </c>
      <c r="K68" s="650"/>
      <c r="L68" s="650">
        <v>0</v>
      </c>
      <c r="M68" s="653">
        <v>1053</v>
      </c>
      <c r="N68" s="653">
        <v>0</v>
      </c>
      <c r="O68" s="666"/>
      <c r="P68" s="654">
        <v>0</v>
      </c>
    </row>
    <row r="69" spans="1:16" ht="14.4" customHeight="1" x14ac:dyDescent="0.3">
      <c r="A69" s="649" t="s">
        <v>1546</v>
      </c>
      <c r="B69" s="650" t="s">
        <v>1590</v>
      </c>
      <c r="C69" s="650" t="s">
        <v>1642</v>
      </c>
      <c r="D69" s="650" t="s">
        <v>1542</v>
      </c>
      <c r="E69" s="653">
        <v>1685</v>
      </c>
      <c r="F69" s="653">
        <v>24642406</v>
      </c>
      <c r="G69" s="650">
        <v>1</v>
      </c>
      <c r="H69" s="650">
        <v>14624.573293768546</v>
      </c>
      <c r="I69" s="653"/>
      <c r="J69" s="653"/>
      <c r="K69" s="650"/>
      <c r="L69" s="650"/>
      <c r="M69" s="653"/>
      <c r="N69" s="653"/>
      <c r="O69" s="666"/>
      <c r="P69" s="654"/>
    </row>
    <row r="70" spans="1:16" ht="14.4" customHeight="1" x14ac:dyDescent="0.3">
      <c r="A70" s="649" t="s">
        <v>1546</v>
      </c>
      <c r="B70" s="650" t="s">
        <v>1590</v>
      </c>
      <c r="C70" s="650" t="s">
        <v>1643</v>
      </c>
      <c r="D70" s="650" t="s">
        <v>1644</v>
      </c>
      <c r="E70" s="653"/>
      <c r="F70" s="653"/>
      <c r="G70" s="650"/>
      <c r="H70" s="650"/>
      <c r="I70" s="653">
        <v>159</v>
      </c>
      <c r="J70" s="653">
        <v>0</v>
      </c>
      <c r="K70" s="650"/>
      <c r="L70" s="650">
        <v>0</v>
      </c>
      <c r="M70" s="653"/>
      <c r="N70" s="653"/>
      <c r="O70" s="666"/>
      <c r="P70" s="654"/>
    </row>
    <row r="71" spans="1:16" ht="14.4" customHeight="1" x14ac:dyDescent="0.3">
      <c r="A71" s="649" t="s">
        <v>1546</v>
      </c>
      <c r="B71" s="650" t="s">
        <v>1590</v>
      </c>
      <c r="C71" s="650" t="s">
        <v>1645</v>
      </c>
      <c r="D71" s="650" t="s">
        <v>1646</v>
      </c>
      <c r="E71" s="653"/>
      <c r="F71" s="653"/>
      <c r="G71" s="650"/>
      <c r="H71" s="650"/>
      <c r="I71" s="653"/>
      <c r="J71" s="653"/>
      <c r="K71" s="650"/>
      <c r="L71" s="650"/>
      <c r="M71" s="653">
        <v>186</v>
      </c>
      <c r="N71" s="653">
        <v>6696</v>
      </c>
      <c r="O71" s="666"/>
      <c r="P71" s="654">
        <v>36</v>
      </c>
    </row>
    <row r="72" spans="1:16" ht="14.4" customHeight="1" x14ac:dyDescent="0.3">
      <c r="A72" s="649" t="s">
        <v>1546</v>
      </c>
      <c r="B72" s="650" t="s">
        <v>1590</v>
      </c>
      <c r="C72" s="650" t="s">
        <v>1647</v>
      </c>
      <c r="D72" s="650" t="s">
        <v>1648</v>
      </c>
      <c r="E72" s="653">
        <v>357</v>
      </c>
      <c r="F72" s="653">
        <v>206346</v>
      </c>
      <c r="G72" s="650">
        <v>1</v>
      </c>
      <c r="H72" s="650">
        <v>578</v>
      </c>
      <c r="I72" s="653">
        <v>325</v>
      </c>
      <c r="J72" s="653">
        <v>188500</v>
      </c>
      <c r="K72" s="650">
        <v>0.91351419460517769</v>
      </c>
      <c r="L72" s="650">
        <v>580</v>
      </c>
      <c r="M72" s="653">
        <v>357</v>
      </c>
      <c r="N72" s="653">
        <v>207824</v>
      </c>
      <c r="O72" s="666">
        <v>1.0071627266823684</v>
      </c>
      <c r="P72" s="654">
        <v>582.140056022409</v>
      </c>
    </row>
    <row r="73" spans="1:16" ht="14.4" customHeight="1" x14ac:dyDescent="0.3">
      <c r="A73" s="649" t="s">
        <v>1546</v>
      </c>
      <c r="B73" s="650" t="s">
        <v>1590</v>
      </c>
      <c r="C73" s="650" t="s">
        <v>1649</v>
      </c>
      <c r="D73" s="650" t="s">
        <v>1650</v>
      </c>
      <c r="E73" s="653"/>
      <c r="F73" s="653"/>
      <c r="G73" s="650"/>
      <c r="H73" s="650"/>
      <c r="I73" s="653">
        <v>1</v>
      </c>
      <c r="J73" s="653">
        <v>1949</v>
      </c>
      <c r="K73" s="650"/>
      <c r="L73" s="650">
        <v>1949</v>
      </c>
      <c r="M73" s="653">
        <v>2</v>
      </c>
      <c r="N73" s="653">
        <v>3909</v>
      </c>
      <c r="O73" s="666"/>
      <c r="P73" s="654">
        <v>1954.5</v>
      </c>
    </row>
    <row r="74" spans="1:16" ht="14.4" customHeight="1" x14ac:dyDescent="0.3">
      <c r="A74" s="649" t="s">
        <v>1546</v>
      </c>
      <c r="B74" s="650" t="s">
        <v>1590</v>
      </c>
      <c r="C74" s="650" t="s">
        <v>1651</v>
      </c>
      <c r="D74" s="650" t="s">
        <v>1652</v>
      </c>
      <c r="E74" s="653">
        <v>31</v>
      </c>
      <c r="F74" s="653">
        <v>12927</v>
      </c>
      <c r="G74" s="650">
        <v>1</v>
      </c>
      <c r="H74" s="650">
        <v>417</v>
      </c>
      <c r="I74" s="653">
        <v>28</v>
      </c>
      <c r="J74" s="653">
        <v>11704</v>
      </c>
      <c r="K74" s="650">
        <v>0.9053918155797942</v>
      </c>
      <c r="L74" s="650">
        <v>418</v>
      </c>
      <c r="M74" s="653">
        <v>32</v>
      </c>
      <c r="N74" s="653">
        <v>13424</v>
      </c>
      <c r="O74" s="666">
        <v>1.0384466620252186</v>
      </c>
      <c r="P74" s="654">
        <v>419.5</v>
      </c>
    </row>
    <row r="75" spans="1:16" ht="14.4" customHeight="1" x14ac:dyDescent="0.3">
      <c r="A75" s="649" t="s">
        <v>1546</v>
      </c>
      <c r="B75" s="650" t="s">
        <v>1590</v>
      </c>
      <c r="C75" s="650" t="s">
        <v>1653</v>
      </c>
      <c r="D75" s="650" t="s">
        <v>1654</v>
      </c>
      <c r="E75" s="653">
        <v>843</v>
      </c>
      <c r="F75" s="653">
        <v>1081569</v>
      </c>
      <c r="G75" s="650">
        <v>1</v>
      </c>
      <c r="H75" s="650">
        <v>1283</v>
      </c>
      <c r="I75" s="653">
        <v>963</v>
      </c>
      <c r="J75" s="653">
        <v>1238418</v>
      </c>
      <c r="K75" s="650">
        <v>1.1450198739054096</v>
      </c>
      <c r="L75" s="650">
        <v>1286</v>
      </c>
      <c r="M75" s="653">
        <v>812</v>
      </c>
      <c r="N75" s="653">
        <v>1046578</v>
      </c>
      <c r="O75" s="666">
        <v>0.96764792629966279</v>
      </c>
      <c r="P75" s="654">
        <v>1288.8891625615763</v>
      </c>
    </row>
    <row r="76" spans="1:16" ht="14.4" customHeight="1" x14ac:dyDescent="0.3">
      <c r="A76" s="649" t="s">
        <v>1546</v>
      </c>
      <c r="B76" s="650" t="s">
        <v>1590</v>
      </c>
      <c r="C76" s="650" t="s">
        <v>1655</v>
      </c>
      <c r="D76" s="650" t="s">
        <v>1656</v>
      </c>
      <c r="E76" s="653">
        <v>126</v>
      </c>
      <c r="F76" s="653">
        <v>61236</v>
      </c>
      <c r="G76" s="650">
        <v>1</v>
      </c>
      <c r="H76" s="650">
        <v>486</v>
      </c>
      <c r="I76" s="653">
        <v>111</v>
      </c>
      <c r="J76" s="653">
        <v>54057</v>
      </c>
      <c r="K76" s="650">
        <v>0.88276504017244761</v>
      </c>
      <c r="L76" s="650">
        <v>487</v>
      </c>
      <c r="M76" s="653">
        <v>139</v>
      </c>
      <c r="N76" s="653">
        <v>67833</v>
      </c>
      <c r="O76" s="666">
        <v>1.1077307466196356</v>
      </c>
      <c r="P76" s="654">
        <v>488.00719424460431</v>
      </c>
    </row>
    <row r="77" spans="1:16" ht="14.4" customHeight="1" x14ac:dyDescent="0.3">
      <c r="A77" s="649" t="s">
        <v>1546</v>
      </c>
      <c r="B77" s="650" t="s">
        <v>1590</v>
      </c>
      <c r="C77" s="650" t="s">
        <v>1657</v>
      </c>
      <c r="D77" s="650" t="s">
        <v>1658</v>
      </c>
      <c r="E77" s="653">
        <v>59</v>
      </c>
      <c r="F77" s="653">
        <v>131924</v>
      </c>
      <c r="G77" s="650">
        <v>1</v>
      </c>
      <c r="H77" s="650">
        <v>2236</v>
      </c>
      <c r="I77" s="653">
        <v>37</v>
      </c>
      <c r="J77" s="653">
        <v>82954</v>
      </c>
      <c r="K77" s="650">
        <v>0.62880143112701248</v>
      </c>
      <c r="L77" s="650">
        <v>2242</v>
      </c>
      <c r="M77" s="653">
        <v>49</v>
      </c>
      <c r="N77" s="653">
        <v>110100</v>
      </c>
      <c r="O77" s="666">
        <v>0.83457141990843209</v>
      </c>
      <c r="P77" s="654">
        <v>2246.9387755102039</v>
      </c>
    </row>
    <row r="78" spans="1:16" ht="14.4" customHeight="1" x14ac:dyDescent="0.3">
      <c r="A78" s="649" t="s">
        <v>1546</v>
      </c>
      <c r="B78" s="650" t="s">
        <v>1590</v>
      </c>
      <c r="C78" s="650" t="s">
        <v>1659</v>
      </c>
      <c r="D78" s="650" t="s">
        <v>1660</v>
      </c>
      <c r="E78" s="653">
        <v>44</v>
      </c>
      <c r="F78" s="653">
        <v>111276</v>
      </c>
      <c r="G78" s="650">
        <v>1</v>
      </c>
      <c r="H78" s="650">
        <v>2529</v>
      </c>
      <c r="I78" s="653">
        <v>35</v>
      </c>
      <c r="J78" s="653">
        <v>88725</v>
      </c>
      <c r="K78" s="650">
        <v>0.79734174485064169</v>
      </c>
      <c r="L78" s="650">
        <v>2535</v>
      </c>
      <c r="M78" s="653">
        <v>39</v>
      </c>
      <c r="N78" s="653">
        <v>99096</v>
      </c>
      <c r="O78" s="666">
        <v>0.89054243502642083</v>
      </c>
      <c r="P78" s="654">
        <v>2540.9230769230771</v>
      </c>
    </row>
    <row r="79" spans="1:16" ht="14.4" customHeight="1" x14ac:dyDescent="0.3">
      <c r="A79" s="649" t="s">
        <v>1546</v>
      </c>
      <c r="B79" s="650" t="s">
        <v>1590</v>
      </c>
      <c r="C79" s="650" t="s">
        <v>1661</v>
      </c>
      <c r="D79" s="650" t="s">
        <v>1662</v>
      </c>
      <c r="E79" s="653"/>
      <c r="F79" s="653"/>
      <c r="G79" s="650"/>
      <c r="H79" s="650"/>
      <c r="I79" s="653"/>
      <c r="J79" s="653"/>
      <c r="K79" s="650"/>
      <c r="L79" s="650"/>
      <c r="M79" s="653">
        <v>35</v>
      </c>
      <c r="N79" s="653">
        <v>11514</v>
      </c>
      <c r="O79" s="666"/>
      <c r="P79" s="654">
        <v>328.97142857142859</v>
      </c>
    </row>
    <row r="80" spans="1:16" ht="14.4" customHeight="1" x14ac:dyDescent="0.3">
      <c r="A80" s="649" t="s">
        <v>1546</v>
      </c>
      <c r="B80" s="650" t="s">
        <v>1590</v>
      </c>
      <c r="C80" s="650" t="s">
        <v>1663</v>
      </c>
      <c r="D80" s="650" t="s">
        <v>1664</v>
      </c>
      <c r="E80" s="653">
        <v>6</v>
      </c>
      <c r="F80" s="653">
        <v>1098</v>
      </c>
      <c r="G80" s="650">
        <v>1</v>
      </c>
      <c r="H80" s="650">
        <v>183</v>
      </c>
      <c r="I80" s="653">
        <v>8</v>
      </c>
      <c r="J80" s="653">
        <v>1472</v>
      </c>
      <c r="K80" s="650">
        <v>1.3406193078324227</v>
      </c>
      <c r="L80" s="650">
        <v>184</v>
      </c>
      <c r="M80" s="653">
        <v>4</v>
      </c>
      <c r="N80" s="653">
        <v>736</v>
      </c>
      <c r="O80" s="666">
        <v>0.67030965391621133</v>
      </c>
      <c r="P80" s="654">
        <v>184</v>
      </c>
    </row>
    <row r="81" spans="1:16" ht="14.4" customHeight="1" x14ac:dyDescent="0.3">
      <c r="A81" s="649" t="s">
        <v>1546</v>
      </c>
      <c r="B81" s="650" t="s">
        <v>1590</v>
      </c>
      <c r="C81" s="650" t="s">
        <v>1665</v>
      </c>
      <c r="D81" s="650" t="s">
        <v>1666</v>
      </c>
      <c r="E81" s="653">
        <v>5</v>
      </c>
      <c r="F81" s="653">
        <v>4855</v>
      </c>
      <c r="G81" s="650">
        <v>1</v>
      </c>
      <c r="H81" s="650">
        <v>971</v>
      </c>
      <c r="I81" s="653">
        <v>1</v>
      </c>
      <c r="J81" s="653">
        <v>982</v>
      </c>
      <c r="K81" s="650">
        <v>0.20226570545829042</v>
      </c>
      <c r="L81" s="650">
        <v>982</v>
      </c>
      <c r="M81" s="653">
        <v>2</v>
      </c>
      <c r="N81" s="653">
        <v>1964</v>
      </c>
      <c r="O81" s="666">
        <v>0.40453141091658085</v>
      </c>
      <c r="P81" s="654">
        <v>982</v>
      </c>
    </row>
    <row r="82" spans="1:16" ht="14.4" customHeight="1" x14ac:dyDescent="0.3">
      <c r="A82" s="649" t="s">
        <v>1546</v>
      </c>
      <c r="B82" s="650" t="s">
        <v>1590</v>
      </c>
      <c r="C82" s="650" t="s">
        <v>1667</v>
      </c>
      <c r="D82" s="650" t="s">
        <v>1668</v>
      </c>
      <c r="E82" s="653">
        <v>3</v>
      </c>
      <c r="F82" s="653">
        <v>1494</v>
      </c>
      <c r="G82" s="650">
        <v>1</v>
      </c>
      <c r="H82" s="650">
        <v>498</v>
      </c>
      <c r="I82" s="653">
        <v>7</v>
      </c>
      <c r="J82" s="653">
        <v>3493</v>
      </c>
      <c r="K82" s="650">
        <v>2.3380187416331997</v>
      </c>
      <c r="L82" s="650">
        <v>499</v>
      </c>
      <c r="M82" s="653">
        <v>13</v>
      </c>
      <c r="N82" s="653">
        <v>6503</v>
      </c>
      <c r="O82" s="666">
        <v>4.3527443105756358</v>
      </c>
      <c r="P82" s="654">
        <v>500.23076923076923</v>
      </c>
    </row>
    <row r="83" spans="1:16" ht="14.4" customHeight="1" x14ac:dyDescent="0.3">
      <c r="A83" s="649" t="s">
        <v>1546</v>
      </c>
      <c r="B83" s="650" t="s">
        <v>1590</v>
      </c>
      <c r="C83" s="650" t="s">
        <v>1669</v>
      </c>
      <c r="D83" s="650" t="s">
        <v>1670</v>
      </c>
      <c r="E83" s="653">
        <v>9</v>
      </c>
      <c r="F83" s="653">
        <v>1188</v>
      </c>
      <c r="G83" s="650">
        <v>1</v>
      </c>
      <c r="H83" s="650">
        <v>132</v>
      </c>
      <c r="I83" s="653">
        <v>5</v>
      </c>
      <c r="J83" s="653">
        <v>665</v>
      </c>
      <c r="K83" s="650">
        <v>0.5597643097643098</v>
      </c>
      <c r="L83" s="650">
        <v>133</v>
      </c>
      <c r="M83" s="653">
        <v>8</v>
      </c>
      <c r="N83" s="653">
        <v>1065</v>
      </c>
      <c r="O83" s="666">
        <v>0.89646464646464652</v>
      </c>
      <c r="P83" s="654">
        <v>133.125</v>
      </c>
    </row>
    <row r="84" spans="1:16" ht="14.4" customHeight="1" x14ac:dyDescent="0.3">
      <c r="A84" s="649" t="s">
        <v>1546</v>
      </c>
      <c r="B84" s="650" t="s">
        <v>1590</v>
      </c>
      <c r="C84" s="650" t="s">
        <v>1671</v>
      </c>
      <c r="D84" s="650" t="s">
        <v>1672</v>
      </c>
      <c r="E84" s="653"/>
      <c r="F84" s="653"/>
      <c r="G84" s="650"/>
      <c r="H84" s="650"/>
      <c r="I84" s="653">
        <v>1</v>
      </c>
      <c r="J84" s="653">
        <v>2397</v>
      </c>
      <c r="K84" s="650"/>
      <c r="L84" s="650">
        <v>2397</v>
      </c>
      <c r="M84" s="653"/>
      <c r="N84" s="653"/>
      <c r="O84" s="666"/>
      <c r="P84" s="654"/>
    </row>
    <row r="85" spans="1:16" ht="14.4" customHeight="1" x14ac:dyDescent="0.3">
      <c r="A85" s="649" t="s">
        <v>1546</v>
      </c>
      <c r="B85" s="650" t="s">
        <v>1590</v>
      </c>
      <c r="C85" s="650" t="s">
        <v>1673</v>
      </c>
      <c r="D85" s="650" t="s">
        <v>1674</v>
      </c>
      <c r="E85" s="653">
        <v>1</v>
      </c>
      <c r="F85" s="653">
        <v>1626</v>
      </c>
      <c r="G85" s="650">
        <v>1</v>
      </c>
      <c r="H85" s="650">
        <v>1626</v>
      </c>
      <c r="I85" s="653"/>
      <c r="J85" s="653"/>
      <c r="K85" s="650"/>
      <c r="L85" s="650"/>
      <c r="M85" s="653">
        <v>3</v>
      </c>
      <c r="N85" s="653">
        <v>4890</v>
      </c>
      <c r="O85" s="666">
        <v>3.0073800738007379</v>
      </c>
      <c r="P85" s="654">
        <v>1630</v>
      </c>
    </row>
    <row r="86" spans="1:16" ht="14.4" customHeight="1" x14ac:dyDescent="0.3">
      <c r="A86" s="649" t="s">
        <v>1546</v>
      </c>
      <c r="B86" s="650" t="s">
        <v>1590</v>
      </c>
      <c r="C86" s="650" t="s">
        <v>1675</v>
      </c>
      <c r="D86" s="650" t="s">
        <v>1676</v>
      </c>
      <c r="E86" s="653">
        <v>1</v>
      </c>
      <c r="F86" s="653">
        <v>690</v>
      </c>
      <c r="G86" s="650">
        <v>1</v>
      </c>
      <c r="H86" s="650">
        <v>690</v>
      </c>
      <c r="I86" s="653"/>
      <c r="J86" s="653"/>
      <c r="K86" s="650"/>
      <c r="L86" s="650"/>
      <c r="M86" s="653"/>
      <c r="N86" s="653"/>
      <c r="O86" s="666"/>
      <c r="P86" s="654"/>
    </row>
    <row r="87" spans="1:16" ht="14.4" customHeight="1" thickBot="1" x14ac:dyDescent="0.35">
      <c r="A87" s="655" t="s">
        <v>1546</v>
      </c>
      <c r="B87" s="656" t="s">
        <v>1590</v>
      </c>
      <c r="C87" s="656" t="s">
        <v>1677</v>
      </c>
      <c r="D87" s="656" t="s">
        <v>1678</v>
      </c>
      <c r="E87" s="659">
        <v>1</v>
      </c>
      <c r="F87" s="659">
        <v>1869</v>
      </c>
      <c r="G87" s="656">
        <v>1</v>
      </c>
      <c r="H87" s="656">
        <v>1869</v>
      </c>
      <c r="I87" s="659">
        <v>1</v>
      </c>
      <c r="J87" s="659">
        <v>1875</v>
      </c>
      <c r="K87" s="656">
        <v>1.0032102728731942</v>
      </c>
      <c r="L87" s="656">
        <v>1875</v>
      </c>
      <c r="M87" s="659"/>
      <c r="N87" s="659"/>
      <c r="O87" s="667"/>
      <c r="P87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7917673</v>
      </c>
      <c r="C3" s="352">
        <f t="shared" ref="C3:R3" si="0">SUBTOTAL(9,C6:C1048576)</f>
        <v>28</v>
      </c>
      <c r="D3" s="352">
        <f t="shared" si="0"/>
        <v>6415579</v>
      </c>
      <c r="E3" s="352">
        <f t="shared" si="0"/>
        <v>20.023678246207577</v>
      </c>
      <c r="F3" s="352">
        <f t="shared" si="0"/>
        <v>6127290</v>
      </c>
      <c r="G3" s="355">
        <f>IF(B3&lt;&gt;0,F3/B3,"")</f>
        <v>0.77387510193967346</v>
      </c>
      <c r="H3" s="351">
        <f t="shared" si="0"/>
        <v>6468143.9100000001</v>
      </c>
      <c r="I3" s="352">
        <f t="shared" si="0"/>
        <v>27</v>
      </c>
      <c r="J3" s="352">
        <f t="shared" si="0"/>
        <v>5941562.2300000004</v>
      </c>
      <c r="K3" s="352">
        <f t="shared" si="0"/>
        <v>17.675909693409505</v>
      </c>
      <c r="L3" s="352">
        <f t="shared" si="0"/>
        <v>5646729.1699999999</v>
      </c>
      <c r="M3" s="353">
        <f>IF(H3&lt;&gt;0,L3/H3,"")</f>
        <v>0.87300611250623827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449209.69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1680</v>
      </c>
      <c r="B6" s="789">
        <v>407002</v>
      </c>
      <c r="C6" s="723">
        <v>1</v>
      </c>
      <c r="D6" s="789">
        <v>467579</v>
      </c>
      <c r="E6" s="723">
        <v>1.1488371064515654</v>
      </c>
      <c r="F6" s="789">
        <v>575578</v>
      </c>
      <c r="G6" s="728">
        <v>1.414189610861863</v>
      </c>
      <c r="H6" s="789">
        <v>711774.07</v>
      </c>
      <c r="I6" s="723">
        <v>1</v>
      </c>
      <c r="J6" s="789">
        <v>614222.34</v>
      </c>
      <c r="K6" s="723">
        <v>0.86294565352738972</v>
      </c>
      <c r="L6" s="789">
        <v>716292.72999999986</v>
      </c>
      <c r="M6" s="728">
        <v>1.0063484470570836</v>
      </c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1681</v>
      </c>
      <c r="B7" s="790">
        <v>178703</v>
      </c>
      <c r="C7" s="650">
        <v>1</v>
      </c>
      <c r="D7" s="790">
        <v>303778</v>
      </c>
      <c r="E7" s="650">
        <v>1.6999043105040206</v>
      </c>
      <c r="F7" s="790">
        <v>271196</v>
      </c>
      <c r="G7" s="666">
        <v>1.5175794474631092</v>
      </c>
      <c r="H7" s="790">
        <v>170432.41999999998</v>
      </c>
      <c r="I7" s="650">
        <v>1</v>
      </c>
      <c r="J7" s="790">
        <v>330124.66000000003</v>
      </c>
      <c r="K7" s="650">
        <v>1.9369827641947468</v>
      </c>
      <c r="L7" s="790">
        <v>307163.87999999995</v>
      </c>
      <c r="M7" s="666">
        <v>1.8022620344180995</v>
      </c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1682</v>
      </c>
      <c r="B8" s="790">
        <v>1086151</v>
      </c>
      <c r="C8" s="650">
        <v>1</v>
      </c>
      <c r="D8" s="790">
        <v>656687</v>
      </c>
      <c r="E8" s="650">
        <v>0.60460009703991435</v>
      </c>
      <c r="F8" s="790">
        <v>605837</v>
      </c>
      <c r="G8" s="666">
        <v>0.55778340212364574</v>
      </c>
      <c r="H8" s="790">
        <v>1065436.2500000002</v>
      </c>
      <c r="I8" s="650">
        <v>1</v>
      </c>
      <c r="J8" s="790">
        <v>675953.72000000009</v>
      </c>
      <c r="K8" s="650">
        <v>0.6344384471619019</v>
      </c>
      <c r="L8" s="790">
        <v>651434.87999999989</v>
      </c>
      <c r="M8" s="666">
        <v>0.61142548885491721</v>
      </c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1683</v>
      </c>
      <c r="B9" s="790">
        <v>715536</v>
      </c>
      <c r="C9" s="650">
        <v>1</v>
      </c>
      <c r="D9" s="790">
        <v>721764</v>
      </c>
      <c r="E9" s="650">
        <v>1.0087039645803986</v>
      </c>
      <c r="F9" s="790">
        <v>745358</v>
      </c>
      <c r="G9" s="666">
        <v>1.0416778470964423</v>
      </c>
      <c r="H9" s="790">
        <v>541797.57000000007</v>
      </c>
      <c r="I9" s="650">
        <v>1</v>
      </c>
      <c r="J9" s="790">
        <v>582276.09</v>
      </c>
      <c r="K9" s="650">
        <v>1.0747115200239823</v>
      </c>
      <c r="L9" s="790">
        <v>592291.06999999983</v>
      </c>
      <c r="M9" s="666">
        <v>1.0931962467088949</v>
      </c>
      <c r="N9" s="790"/>
      <c r="O9" s="650"/>
      <c r="P9" s="790"/>
      <c r="Q9" s="650"/>
      <c r="R9" s="790"/>
      <c r="S9" s="689"/>
    </row>
    <row r="10" spans="1:19" ht="14.4" customHeight="1" x14ac:dyDescent="0.3">
      <c r="A10" s="676" t="s">
        <v>1684</v>
      </c>
      <c r="B10" s="790">
        <v>54348</v>
      </c>
      <c r="C10" s="650">
        <v>1</v>
      </c>
      <c r="D10" s="790">
        <v>17072</v>
      </c>
      <c r="E10" s="650">
        <v>0.3141237948038566</v>
      </c>
      <c r="F10" s="790">
        <v>34901</v>
      </c>
      <c r="G10" s="666">
        <v>0.64217634503569587</v>
      </c>
      <c r="H10" s="790">
        <v>44765.670000000006</v>
      </c>
      <c r="I10" s="650">
        <v>1</v>
      </c>
      <c r="J10" s="790">
        <v>15978.4</v>
      </c>
      <c r="K10" s="650">
        <v>0.35693423107483924</v>
      </c>
      <c r="L10" s="790">
        <v>41001.269999999997</v>
      </c>
      <c r="M10" s="666">
        <v>0.91590877563096884</v>
      </c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1685</v>
      </c>
      <c r="B11" s="790">
        <v>30684</v>
      </c>
      <c r="C11" s="650">
        <v>1</v>
      </c>
      <c r="D11" s="790"/>
      <c r="E11" s="650"/>
      <c r="F11" s="790">
        <v>33572</v>
      </c>
      <c r="G11" s="666">
        <v>1.0941207143788294</v>
      </c>
      <c r="H11" s="790">
        <v>30870.97</v>
      </c>
      <c r="I11" s="650">
        <v>1</v>
      </c>
      <c r="J11" s="790"/>
      <c r="K11" s="650"/>
      <c r="L11" s="790">
        <v>43229.369999999995</v>
      </c>
      <c r="M11" s="666">
        <v>1.4003243176356297</v>
      </c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1686</v>
      </c>
      <c r="B12" s="790">
        <v>14158</v>
      </c>
      <c r="C12" s="650">
        <v>1</v>
      </c>
      <c r="D12" s="790"/>
      <c r="E12" s="650"/>
      <c r="F12" s="790"/>
      <c r="G12" s="666"/>
      <c r="H12" s="790">
        <v>13222.07</v>
      </c>
      <c r="I12" s="650">
        <v>1</v>
      </c>
      <c r="J12" s="790"/>
      <c r="K12" s="650"/>
      <c r="L12" s="790"/>
      <c r="M12" s="666"/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1687</v>
      </c>
      <c r="B13" s="790">
        <v>33659</v>
      </c>
      <c r="C13" s="650">
        <v>1</v>
      </c>
      <c r="D13" s="790">
        <v>2241</v>
      </c>
      <c r="E13" s="650">
        <v>6.6579518108084018E-2</v>
      </c>
      <c r="F13" s="790">
        <v>29151</v>
      </c>
      <c r="G13" s="666">
        <v>0.86606851065094026</v>
      </c>
      <c r="H13" s="790">
        <v>37670.55999999999</v>
      </c>
      <c r="I13" s="650">
        <v>1</v>
      </c>
      <c r="J13" s="790">
        <v>871.2</v>
      </c>
      <c r="K13" s="650">
        <v>2.312681308693049E-2</v>
      </c>
      <c r="L13" s="790">
        <v>31804.050000000003</v>
      </c>
      <c r="M13" s="666">
        <v>0.84426804379865894</v>
      </c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1688</v>
      </c>
      <c r="B14" s="790">
        <v>94678</v>
      </c>
      <c r="C14" s="650">
        <v>1</v>
      </c>
      <c r="D14" s="790">
        <v>36523</v>
      </c>
      <c r="E14" s="650">
        <v>0.38576015547434461</v>
      </c>
      <c r="F14" s="790">
        <v>99065</v>
      </c>
      <c r="G14" s="666">
        <v>1.0463360020279262</v>
      </c>
      <c r="H14" s="790">
        <v>62991.029999999992</v>
      </c>
      <c r="I14" s="650">
        <v>1</v>
      </c>
      <c r="J14" s="790">
        <v>78548.37</v>
      </c>
      <c r="K14" s="650">
        <v>1.2469770695922897</v>
      </c>
      <c r="L14" s="790">
        <v>67382.73000000001</v>
      </c>
      <c r="M14" s="666">
        <v>1.0697194505312901</v>
      </c>
      <c r="N14" s="790"/>
      <c r="O14" s="650"/>
      <c r="P14" s="790"/>
      <c r="Q14" s="650"/>
      <c r="R14" s="790"/>
      <c r="S14" s="689"/>
    </row>
    <row r="15" spans="1:19" ht="14.4" customHeight="1" x14ac:dyDescent="0.3">
      <c r="A15" s="676" t="s">
        <v>1689</v>
      </c>
      <c r="B15" s="790">
        <v>7975</v>
      </c>
      <c r="C15" s="650">
        <v>1</v>
      </c>
      <c r="D15" s="790"/>
      <c r="E15" s="650"/>
      <c r="F15" s="790">
        <v>27842</v>
      </c>
      <c r="G15" s="666">
        <v>3.4911598746081505</v>
      </c>
      <c r="H15" s="790">
        <v>8476.23</v>
      </c>
      <c r="I15" s="650">
        <v>1</v>
      </c>
      <c r="J15" s="790"/>
      <c r="K15" s="650"/>
      <c r="L15" s="790">
        <v>28611.279999999999</v>
      </c>
      <c r="M15" s="666">
        <v>3.3754723503255577</v>
      </c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1690</v>
      </c>
      <c r="B16" s="790">
        <v>84592</v>
      </c>
      <c r="C16" s="650">
        <v>1</v>
      </c>
      <c r="D16" s="790">
        <v>22534</v>
      </c>
      <c r="E16" s="650">
        <v>0.26638452808776242</v>
      </c>
      <c r="F16" s="790">
        <v>36985</v>
      </c>
      <c r="G16" s="666">
        <v>0.43721628522791756</v>
      </c>
      <c r="H16" s="790">
        <v>66209.19</v>
      </c>
      <c r="I16" s="650">
        <v>1</v>
      </c>
      <c r="J16" s="790">
        <v>10499.579999999998</v>
      </c>
      <c r="K16" s="650">
        <v>0.15858191287342432</v>
      </c>
      <c r="L16" s="790">
        <v>33155.299999999996</v>
      </c>
      <c r="M16" s="666">
        <v>0.50076583024199506</v>
      </c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1691</v>
      </c>
      <c r="B17" s="790">
        <v>56837</v>
      </c>
      <c r="C17" s="650">
        <v>1</v>
      </c>
      <c r="D17" s="790">
        <v>16236</v>
      </c>
      <c r="E17" s="650">
        <v>0.28565898974259724</v>
      </c>
      <c r="F17" s="790">
        <v>75455</v>
      </c>
      <c r="G17" s="666">
        <v>1.3275683093759347</v>
      </c>
      <c r="H17" s="790">
        <v>71352.350000000006</v>
      </c>
      <c r="I17" s="650">
        <v>1</v>
      </c>
      <c r="J17" s="790">
        <v>15888.32</v>
      </c>
      <c r="K17" s="650">
        <v>0.22267409552733719</v>
      </c>
      <c r="L17" s="790">
        <v>79443.23</v>
      </c>
      <c r="M17" s="666">
        <v>1.1133933220139209</v>
      </c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1692</v>
      </c>
      <c r="B18" s="790">
        <v>14158</v>
      </c>
      <c r="C18" s="650">
        <v>1</v>
      </c>
      <c r="D18" s="790"/>
      <c r="E18" s="650"/>
      <c r="F18" s="790"/>
      <c r="G18" s="666"/>
      <c r="H18" s="790">
        <v>14370.91</v>
      </c>
      <c r="I18" s="650">
        <v>1</v>
      </c>
      <c r="J18" s="790"/>
      <c r="K18" s="650"/>
      <c r="L18" s="790"/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1693</v>
      </c>
      <c r="B19" s="790">
        <v>1120523</v>
      </c>
      <c r="C19" s="650">
        <v>1</v>
      </c>
      <c r="D19" s="790">
        <v>960236</v>
      </c>
      <c r="E19" s="650">
        <v>0.85695340479401139</v>
      </c>
      <c r="F19" s="790">
        <v>544433</v>
      </c>
      <c r="G19" s="666">
        <v>0.48587400704849432</v>
      </c>
      <c r="H19" s="790">
        <v>815592.2799999998</v>
      </c>
      <c r="I19" s="650">
        <v>1</v>
      </c>
      <c r="J19" s="790">
        <v>986499.29000000015</v>
      </c>
      <c r="K19" s="650">
        <v>1.2095495680758532</v>
      </c>
      <c r="L19" s="790">
        <v>642173.30000000005</v>
      </c>
      <c r="M19" s="666">
        <v>0.7873704984063854</v>
      </c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1694</v>
      </c>
      <c r="B20" s="790">
        <v>48511</v>
      </c>
      <c r="C20" s="650">
        <v>1</v>
      </c>
      <c r="D20" s="790">
        <v>50569</v>
      </c>
      <c r="E20" s="650">
        <v>1.0424233678959411</v>
      </c>
      <c r="F20" s="790">
        <v>144111</v>
      </c>
      <c r="G20" s="666">
        <v>2.9706870606666529</v>
      </c>
      <c r="H20" s="790">
        <v>93706.090000000011</v>
      </c>
      <c r="I20" s="650">
        <v>1</v>
      </c>
      <c r="J20" s="790">
        <v>94606.59</v>
      </c>
      <c r="K20" s="650">
        <v>1.0096098343234681</v>
      </c>
      <c r="L20" s="790">
        <v>160003.93</v>
      </c>
      <c r="M20" s="666">
        <v>1.707508338038648</v>
      </c>
      <c r="N20" s="790"/>
      <c r="O20" s="650"/>
      <c r="P20" s="790"/>
      <c r="Q20" s="650"/>
      <c r="R20" s="790"/>
      <c r="S20" s="689"/>
    </row>
    <row r="21" spans="1:19" ht="14.4" customHeight="1" x14ac:dyDescent="0.3">
      <c r="A21" s="676" t="s">
        <v>1695</v>
      </c>
      <c r="B21" s="790">
        <v>14355</v>
      </c>
      <c r="C21" s="650">
        <v>1</v>
      </c>
      <c r="D21" s="790">
        <v>2282</v>
      </c>
      <c r="E21" s="650">
        <v>0.15896900034831069</v>
      </c>
      <c r="F21" s="790">
        <v>35</v>
      </c>
      <c r="G21" s="666">
        <v>2.4381748519679554E-3</v>
      </c>
      <c r="H21" s="790">
        <v>5697.72</v>
      </c>
      <c r="I21" s="650">
        <v>1</v>
      </c>
      <c r="J21" s="790">
        <v>5921.68</v>
      </c>
      <c r="K21" s="650">
        <v>1.0393069508505157</v>
      </c>
      <c r="L21" s="790"/>
      <c r="M21" s="666"/>
      <c r="N21" s="790"/>
      <c r="O21" s="650"/>
      <c r="P21" s="790"/>
      <c r="Q21" s="650"/>
      <c r="R21" s="790"/>
      <c r="S21" s="689"/>
    </row>
    <row r="22" spans="1:19" ht="14.4" customHeight="1" x14ac:dyDescent="0.3">
      <c r="A22" s="676" t="s">
        <v>1696</v>
      </c>
      <c r="B22" s="790">
        <v>16526</v>
      </c>
      <c r="C22" s="650">
        <v>1</v>
      </c>
      <c r="D22" s="790"/>
      <c r="E22" s="650"/>
      <c r="F22" s="790"/>
      <c r="G22" s="666"/>
      <c r="H22" s="790">
        <v>12572.48</v>
      </c>
      <c r="I22" s="650">
        <v>1</v>
      </c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1697</v>
      </c>
      <c r="B23" s="790">
        <v>4173</v>
      </c>
      <c r="C23" s="650">
        <v>1</v>
      </c>
      <c r="D23" s="790">
        <v>685</v>
      </c>
      <c r="E23" s="650">
        <v>0.16415049125329498</v>
      </c>
      <c r="F23" s="790">
        <v>17270</v>
      </c>
      <c r="G23" s="666">
        <v>4.1385094656122696</v>
      </c>
      <c r="H23" s="790">
        <v>5120.75</v>
      </c>
      <c r="I23" s="650">
        <v>1</v>
      </c>
      <c r="J23" s="790">
        <v>1951</v>
      </c>
      <c r="K23" s="650">
        <v>0.38099887711760971</v>
      </c>
      <c r="L23" s="790">
        <v>20783.36</v>
      </c>
      <c r="M23" s="666">
        <v>4.0586554703900797</v>
      </c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1698</v>
      </c>
      <c r="B24" s="790">
        <v>656952</v>
      </c>
      <c r="C24" s="650">
        <v>1</v>
      </c>
      <c r="D24" s="790">
        <v>477054</v>
      </c>
      <c r="E24" s="650">
        <v>0.72616264201950831</v>
      </c>
      <c r="F24" s="790">
        <v>396301</v>
      </c>
      <c r="G24" s="666">
        <v>0.60324194157259592</v>
      </c>
      <c r="H24" s="790">
        <v>528849.06999999995</v>
      </c>
      <c r="I24" s="650">
        <v>1</v>
      </c>
      <c r="J24" s="790">
        <v>512560.90000000008</v>
      </c>
      <c r="K24" s="650">
        <v>0.96920072110555122</v>
      </c>
      <c r="L24" s="790">
        <v>366082.27999999997</v>
      </c>
      <c r="M24" s="666">
        <v>0.69222449422100718</v>
      </c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875</v>
      </c>
      <c r="B25" s="790">
        <v>2201545</v>
      </c>
      <c r="C25" s="650">
        <v>1</v>
      </c>
      <c r="D25" s="790">
        <v>1810453</v>
      </c>
      <c r="E25" s="650">
        <v>0.82235566386333236</v>
      </c>
      <c r="F25" s="790">
        <v>1868462</v>
      </c>
      <c r="G25" s="666">
        <v>0.84870488679540956</v>
      </c>
      <c r="H25" s="790">
        <v>1235630.2900000003</v>
      </c>
      <c r="I25" s="650">
        <v>1</v>
      </c>
      <c r="J25" s="790">
        <v>1039265.92</v>
      </c>
      <c r="K25" s="650">
        <v>0.84108161511644375</v>
      </c>
      <c r="L25" s="790">
        <v>1126693.8099999998</v>
      </c>
      <c r="M25" s="666">
        <v>0.91183731826451064</v>
      </c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1699</v>
      </c>
      <c r="B26" s="790">
        <v>16526</v>
      </c>
      <c r="C26" s="650">
        <v>1</v>
      </c>
      <c r="D26" s="790">
        <v>28656</v>
      </c>
      <c r="E26" s="650">
        <v>1.7339949171003268</v>
      </c>
      <c r="F26" s="790">
        <v>28672</v>
      </c>
      <c r="G26" s="666">
        <v>1.7349630884666587</v>
      </c>
      <c r="H26" s="790"/>
      <c r="I26" s="650"/>
      <c r="J26" s="790">
        <v>29514.039999999997</v>
      </c>
      <c r="K26" s="650"/>
      <c r="L26" s="790">
        <v>31353.799999999996</v>
      </c>
      <c r="M26" s="666"/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1700</v>
      </c>
      <c r="B27" s="790">
        <v>3712</v>
      </c>
      <c r="C27" s="650">
        <v>1</v>
      </c>
      <c r="D27" s="790"/>
      <c r="E27" s="650"/>
      <c r="F27" s="790"/>
      <c r="G27" s="666"/>
      <c r="H27" s="790">
        <v>4430</v>
      </c>
      <c r="I27" s="650">
        <v>1</v>
      </c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1701</v>
      </c>
      <c r="B28" s="790">
        <v>157429</v>
      </c>
      <c r="C28" s="650">
        <v>1</v>
      </c>
      <c r="D28" s="790"/>
      <c r="E28" s="650"/>
      <c r="F28" s="790"/>
      <c r="G28" s="666"/>
      <c r="H28" s="790">
        <v>53583.099999999991</v>
      </c>
      <c r="I28" s="650">
        <v>1</v>
      </c>
      <c r="J28" s="790"/>
      <c r="K28" s="650"/>
      <c r="L28" s="790"/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1702</v>
      </c>
      <c r="B29" s="790">
        <v>5367</v>
      </c>
      <c r="C29" s="650">
        <v>1</v>
      </c>
      <c r="D29" s="790">
        <v>26100</v>
      </c>
      <c r="E29" s="650">
        <v>4.8630519843487985</v>
      </c>
      <c r="F29" s="790">
        <v>9532</v>
      </c>
      <c r="G29" s="666">
        <v>1.7760387553568102</v>
      </c>
      <c r="H29" s="790">
        <v>23114.22</v>
      </c>
      <c r="I29" s="650">
        <v>1</v>
      </c>
      <c r="J29" s="790">
        <v>31799.83</v>
      </c>
      <c r="K29" s="650">
        <v>1.3757691152892029</v>
      </c>
      <c r="L29" s="790">
        <v>14380.66</v>
      </c>
      <c r="M29" s="666">
        <v>0.62215640415294127</v>
      </c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1703</v>
      </c>
      <c r="B30" s="790">
        <v>158536</v>
      </c>
      <c r="C30" s="650">
        <v>1</v>
      </c>
      <c r="D30" s="790">
        <v>35060</v>
      </c>
      <c r="E30" s="650">
        <v>0.22114850885603271</v>
      </c>
      <c r="F30" s="790">
        <v>53832</v>
      </c>
      <c r="G30" s="666">
        <v>0.33955694605641623</v>
      </c>
      <c r="H30" s="790">
        <v>168124.85</v>
      </c>
      <c r="I30" s="650">
        <v>1</v>
      </c>
      <c r="J30" s="790">
        <v>59661.83</v>
      </c>
      <c r="K30" s="650">
        <v>0.35486621995499179</v>
      </c>
      <c r="L30" s="790">
        <v>71496.94</v>
      </c>
      <c r="M30" s="666">
        <v>0.42526098908043636</v>
      </c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1704</v>
      </c>
      <c r="B31" s="790">
        <v>715212</v>
      </c>
      <c r="C31" s="650">
        <v>1</v>
      </c>
      <c r="D31" s="790">
        <v>760898</v>
      </c>
      <c r="E31" s="650">
        <v>1.0638775635755553</v>
      </c>
      <c r="F31" s="790">
        <v>513146</v>
      </c>
      <c r="G31" s="666">
        <v>0.71747397974306915</v>
      </c>
      <c r="H31" s="790">
        <v>659812.91</v>
      </c>
      <c r="I31" s="650">
        <v>1</v>
      </c>
      <c r="J31" s="790">
        <v>829972.99999999977</v>
      </c>
      <c r="K31" s="650">
        <v>1.2578914225852291</v>
      </c>
      <c r="L31" s="790">
        <v>610943.89999999991</v>
      </c>
      <c r="M31" s="666">
        <v>0.92593505028569367</v>
      </c>
      <c r="N31" s="790"/>
      <c r="O31" s="650"/>
      <c r="P31" s="790"/>
      <c r="Q31" s="650"/>
      <c r="R31" s="790">
        <v>449209.69</v>
      </c>
      <c r="S31" s="689"/>
    </row>
    <row r="32" spans="1:19" ht="14.4" customHeight="1" x14ac:dyDescent="0.3">
      <c r="A32" s="676" t="s">
        <v>1705</v>
      </c>
      <c r="B32" s="790">
        <v>2160</v>
      </c>
      <c r="C32" s="650">
        <v>1</v>
      </c>
      <c r="D32" s="790">
        <v>3703</v>
      </c>
      <c r="E32" s="650">
        <v>1.7143518518518519</v>
      </c>
      <c r="F32" s="790">
        <v>9656</v>
      </c>
      <c r="G32" s="666">
        <v>4.4703703703703708</v>
      </c>
      <c r="H32" s="790">
        <v>4779</v>
      </c>
      <c r="I32" s="650">
        <v>1</v>
      </c>
      <c r="J32" s="790">
        <v>8419</v>
      </c>
      <c r="K32" s="650">
        <v>1.7616656204226826</v>
      </c>
      <c r="L32" s="790">
        <v>8880</v>
      </c>
      <c r="M32" s="666">
        <v>1.8581293157564345</v>
      </c>
      <c r="N32" s="790"/>
      <c r="O32" s="650"/>
      <c r="P32" s="790"/>
      <c r="Q32" s="650"/>
      <c r="R32" s="790"/>
      <c r="S32" s="689"/>
    </row>
    <row r="33" spans="1:19" ht="14.4" customHeight="1" thickBot="1" x14ac:dyDescent="0.35">
      <c r="A33" s="792" t="s">
        <v>1706</v>
      </c>
      <c r="B33" s="791">
        <v>17665</v>
      </c>
      <c r="C33" s="656">
        <v>1</v>
      </c>
      <c r="D33" s="791">
        <v>15469</v>
      </c>
      <c r="E33" s="656">
        <v>0.87568638550806677</v>
      </c>
      <c r="F33" s="791">
        <v>6900</v>
      </c>
      <c r="G33" s="667">
        <v>0.39060288706481744</v>
      </c>
      <c r="H33" s="791">
        <v>17761.86</v>
      </c>
      <c r="I33" s="656">
        <v>1</v>
      </c>
      <c r="J33" s="791">
        <v>17026.47</v>
      </c>
      <c r="K33" s="656">
        <v>0.95859724150511272</v>
      </c>
      <c r="L33" s="791">
        <v>2127.4</v>
      </c>
      <c r="M33" s="667">
        <v>0.11977349219057014</v>
      </c>
      <c r="N33" s="791"/>
      <c r="O33" s="656"/>
      <c r="P33" s="791"/>
      <c r="Q33" s="656"/>
      <c r="R33" s="791"/>
      <c r="S3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1772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734140.67</v>
      </c>
      <c r="G3" s="212">
        <f t="shared" si="0"/>
        <v>14385816.910000009</v>
      </c>
      <c r="H3" s="212"/>
      <c r="I3" s="212"/>
      <c r="J3" s="212">
        <f t="shared" si="0"/>
        <v>592707.50999999989</v>
      </c>
      <c r="K3" s="212">
        <f t="shared" si="0"/>
        <v>12357141.230000004</v>
      </c>
      <c r="L3" s="212"/>
      <c r="M3" s="212"/>
      <c r="N3" s="212">
        <f t="shared" si="0"/>
        <v>562739.02</v>
      </c>
      <c r="O3" s="212">
        <f t="shared" si="0"/>
        <v>12223228.859999999</v>
      </c>
      <c r="P3" s="79">
        <f>IF(G3=0,0,O3/G3)</f>
        <v>0.84967221093320533</v>
      </c>
      <c r="Q3" s="213">
        <f>IF(N3=0,0,O3/N3)</f>
        <v>21.720954875316803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1707</v>
      </c>
      <c r="B6" s="723" t="s">
        <v>1546</v>
      </c>
      <c r="C6" s="723" t="s">
        <v>1547</v>
      </c>
      <c r="D6" s="723" t="s">
        <v>1548</v>
      </c>
      <c r="E6" s="723" t="s">
        <v>826</v>
      </c>
      <c r="F6" s="229"/>
      <c r="G6" s="229"/>
      <c r="H6" s="229"/>
      <c r="I6" s="229"/>
      <c r="J6" s="229"/>
      <c r="K6" s="229"/>
      <c r="L6" s="229"/>
      <c r="M6" s="229"/>
      <c r="N6" s="229">
        <v>0.4</v>
      </c>
      <c r="O6" s="229">
        <v>791.21</v>
      </c>
      <c r="P6" s="728"/>
      <c r="Q6" s="736">
        <v>1978.0250000000001</v>
      </c>
    </row>
    <row r="7" spans="1:17" ht="14.4" customHeight="1" x14ac:dyDescent="0.3">
      <c r="A7" s="649" t="s">
        <v>1707</v>
      </c>
      <c r="B7" s="650" t="s">
        <v>1546</v>
      </c>
      <c r="C7" s="650" t="s">
        <v>1547</v>
      </c>
      <c r="D7" s="650" t="s">
        <v>1552</v>
      </c>
      <c r="E7" s="650" t="s">
        <v>837</v>
      </c>
      <c r="F7" s="653"/>
      <c r="G7" s="653"/>
      <c r="H7" s="653"/>
      <c r="I7" s="653"/>
      <c r="J7" s="653">
        <v>0.4</v>
      </c>
      <c r="K7" s="653">
        <v>433.06</v>
      </c>
      <c r="L7" s="653"/>
      <c r="M7" s="653">
        <v>1082.6499999999999</v>
      </c>
      <c r="N7" s="653">
        <v>0.2</v>
      </c>
      <c r="O7" s="653">
        <v>218.43</v>
      </c>
      <c r="P7" s="666"/>
      <c r="Q7" s="654">
        <v>1092.1499999999999</v>
      </c>
    </row>
    <row r="8" spans="1:17" ht="14.4" customHeight="1" x14ac:dyDescent="0.3">
      <c r="A8" s="649" t="s">
        <v>1707</v>
      </c>
      <c r="B8" s="650" t="s">
        <v>1546</v>
      </c>
      <c r="C8" s="650" t="s">
        <v>1547</v>
      </c>
      <c r="D8" s="650" t="s">
        <v>1553</v>
      </c>
      <c r="E8" s="650" t="s">
        <v>837</v>
      </c>
      <c r="F8" s="653">
        <v>2.1</v>
      </c>
      <c r="G8" s="653">
        <v>4547.18</v>
      </c>
      <c r="H8" s="653">
        <v>1</v>
      </c>
      <c r="I8" s="653">
        <v>2165.3238095238094</v>
      </c>
      <c r="J8" s="653">
        <v>2.6999999999999997</v>
      </c>
      <c r="K8" s="653">
        <v>5883.39</v>
      </c>
      <c r="L8" s="653">
        <v>1.2938546527738071</v>
      </c>
      <c r="M8" s="653">
        <v>2179.0333333333338</v>
      </c>
      <c r="N8" s="653">
        <v>4.6000000000000005</v>
      </c>
      <c r="O8" s="653">
        <v>10047.849999999999</v>
      </c>
      <c r="P8" s="666">
        <v>2.2096882023583841</v>
      </c>
      <c r="Q8" s="654">
        <v>2184.3152173913036</v>
      </c>
    </row>
    <row r="9" spans="1:17" ht="14.4" customHeight="1" x14ac:dyDescent="0.3">
      <c r="A9" s="649" t="s">
        <v>1707</v>
      </c>
      <c r="B9" s="650" t="s">
        <v>1546</v>
      </c>
      <c r="C9" s="650" t="s">
        <v>1547</v>
      </c>
      <c r="D9" s="650" t="s">
        <v>1554</v>
      </c>
      <c r="E9" s="650" t="s">
        <v>833</v>
      </c>
      <c r="F9" s="653">
        <v>0.05</v>
      </c>
      <c r="G9" s="653">
        <v>46.83</v>
      </c>
      <c r="H9" s="653">
        <v>1</v>
      </c>
      <c r="I9" s="653">
        <v>936.59999999999991</v>
      </c>
      <c r="J9" s="653"/>
      <c r="K9" s="653"/>
      <c r="L9" s="653"/>
      <c r="M9" s="653"/>
      <c r="N9" s="653">
        <v>0.25</v>
      </c>
      <c r="O9" s="653">
        <v>236.2</v>
      </c>
      <c r="P9" s="666">
        <v>5.0437753576767026</v>
      </c>
      <c r="Q9" s="654">
        <v>944.8</v>
      </c>
    </row>
    <row r="10" spans="1:17" ht="14.4" customHeight="1" x14ac:dyDescent="0.3">
      <c r="A10" s="649" t="s">
        <v>1707</v>
      </c>
      <c r="B10" s="650" t="s">
        <v>1546</v>
      </c>
      <c r="C10" s="650" t="s">
        <v>1558</v>
      </c>
      <c r="D10" s="650" t="s">
        <v>1559</v>
      </c>
      <c r="E10" s="650" t="s">
        <v>1542</v>
      </c>
      <c r="F10" s="653"/>
      <c r="G10" s="653"/>
      <c r="H10" s="653"/>
      <c r="I10" s="653"/>
      <c r="J10" s="653"/>
      <c r="K10" s="653"/>
      <c r="L10" s="653"/>
      <c r="M10" s="653"/>
      <c r="N10" s="653">
        <v>190</v>
      </c>
      <c r="O10" s="653">
        <v>3953.9</v>
      </c>
      <c r="P10" s="666"/>
      <c r="Q10" s="654">
        <v>20.81</v>
      </c>
    </row>
    <row r="11" spans="1:17" ht="14.4" customHeight="1" x14ac:dyDescent="0.3">
      <c r="A11" s="649" t="s">
        <v>1707</v>
      </c>
      <c r="B11" s="650" t="s">
        <v>1546</v>
      </c>
      <c r="C11" s="650" t="s">
        <v>1558</v>
      </c>
      <c r="D11" s="650" t="s">
        <v>1560</v>
      </c>
      <c r="E11" s="650" t="s">
        <v>1542</v>
      </c>
      <c r="F11" s="653"/>
      <c r="G11" s="653"/>
      <c r="H11" s="653"/>
      <c r="I11" s="653"/>
      <c r="J11" s="653"/>
      <c r="K11" s="653"/>
      <c r="L11" s="653"/>
      <c r="M11" s="653"/>
      <c r="N11" s="653">
        <v>100</v>
      </c>
      <c r="O11" s="653">
        <v>200</v>
      </c>
      <c r="P11" s="666"/>
      <c r="Q11" s="654">
        <v>2</v>
      </c>
    </row>
    <row r="12" spans="1:17" ht="14.4" customHeight="1" x14ac:dyDescent="0.3">
      <c r="A12" s="649" t="s">
        <v>1707</v>
      </c>
      <c r="B12" s="650" t="s">
        <v>1546</v>
      </c>
      <c r="C12" s="650" t="s">
        <v>1558</v>
      </c>
      <c r="D12" s="650" t="s">
        <v>1561</v>
      </c>
      <c r="E12" s="650" t="s">
        <v>1542</v>
      </c>
      <c r="F12" s="653">
        <v>6040</v>
      </c>
      <c r="G12" s="653">
        <v>27662</v>
      </c>
      <c r="H12" s="653">
        <v>1</v>
      </c>
      <c r="I12" s="653">
        <v>4.5798013245033111</v>
      </c>
      <c r="J12" s="653">
        <v>6925</v>
      </c>
      <c r="K12" s="653">
        <v>33269.5</v>
      </c>
      <c r="L12" s="653">
        <v>1.202714915768925</v>
      </c>
      <c r="M12" s="653">
        <v>4.8042599277978342</v>
      </c>
      <c r="N12" s="653">
        <v>8950</v>
      </c>
      <c r="O12" s="653">
        <v>45645</v>
      </c>
      <c r="P12" s="666">
        <v>1.6500976068252475</v>
      </c>
      <c r="Q12" s="654">
        <v>5.0999999999999996</v>
      </c>
    </row>
    <row r="13" spans="1:17" ht="14.4" customHeight="1" x14ac:dyDescent="0.3">
      <c r="A13" s="649" t="s">
        <v>1707</v>
      </c>
      <c r="B13" s="650" t="s">
        <v>1546</v>
      </c>
      <c r="C13" s="650" t="s">
        <v>1558</v>
      </c>
      <c r="D13" s="650" t="s">
        <v>1564</v>
      </c>
      <c r="E13" s="650" t="s">
        <v>1542</v>
      </c>
      <c r="F13" s="653">
        <v>92450</v>
      </c>
      <c r="G13" s="653">
        <v>498072.5</v>
      </c>
      <c r="H13" s="653">
        <v>1</v>
      </c>
      <c r="I13" s="653">
        <v>5.387479718766901</v>
      </c>
      <c r="J13" s="653">
        <v>57150</v>
      </c>
      <c r="K13" s="653">
        <v>317106</v>
      </c>
      <c r="L13" s="653">
        <v>0.63666634877452577</v>
      </c>
      <c r="M13" s="653">
        <v>5.548661417322835</v>
      </c>
      <c r="N13" s="653">
        <v>63990</v>
      </c>
      <c r="O13" s="653">
        <v>355144.5</v>
      </c>
      <c r="P13" s="666">
        <v>0.71303776056698576</v>
      </c>
      <c r="Q13" s="654">
        <v>5.55</v>
      </c>
    </row>
    <row r="14" spans="1:17" ht="14.4" customHeight="1" x14ac:dyDescent="0.3">
      <c r="A14" s="649" t="s">
        <v>1707</v>
      </c>
      <c r="B14" s="650" t="s">
        <v>1546</v>
      </c>
      <c r="C14" s="650" t="s">
        <v>1558</v>
      </c>
      <c r="D14" s="650" t="s">
        <v>1566</v>
      </c>
      <c r="E14" s="650" t="s">
        <v>1542</v>
      </c>
      <c r="F14" s="653"/>
      <c r="G14" s="653"/>
      <c r="H14" s="653"/>
      <c r="I14" s="653"/>
      <c r="J14" s="653">
        <v>450</v>
      </c>
      <c r="K14" s="653">
        <v>3595.5</v>
      </c>
      <c r="L14" s="653"/>
      <c r="M14" s="653">
        <v>7.99</v>
      </c>
      <c r="N14" s="653">
        <v>450</v>
      </c>
      <c r="O14" s="653">
        <v>3550.5</v>
      </c>
      <c r="P14" s="666"/>
      <c r="Q14" s="654">
        <v>7.89</v>
      </c>
    </row>
    <row r="15" spans="1:17" ht="14.4" customHeight="1" x14ac:dyDescent="0.3">
      <c r="A15" s="649" t="s">
        <v>1707</v>
      </c>
      <c r="B15" s="650" t="s">
        <v>1546</v>
      </c>
      <c r="C15" s="650" t="s">
        <v>1558</v>
      </c>
      <c r="D15" s="650" t="s">
        <v>1567</v>
      </c>
      <c r="E15" s="650" t="s">
        <v>1542</v>
      </c>
      <c r="F15" s="653"/>
      <c r="G15" s="653"/>
      <c r="H15" s="653"/>
      <c r="I15" s="653"/>
      <c r="J15" s="653">
        <v>179</v>
      </c>
      <c r="K15" s="653">
        <v>1657.54</v>
      </c>
      <c r="L15" s="653"/>
      <c r="M15" s="653">
        <v>9.26</v>
      </c>
      <c r="N15" s="653"/>
      <c r="O15" s="653"/>
      <c r="P15" s="666"/>
      <c r="Q15" s="654"/>
    </row>
    <row r="16" spans="1:17" ht="14.4" customHeight="1" x14ac:dyDescent="0.3">
      <c r="A16" s="649" t="s">
        <v>1707</v>
      </c>
      <c r="B16" s="650" t="s">
        <v>1546</v>
      </c>
      <c r="C16" s="650" t="s">
        <v>1558</v>
      </c>
      <c r="D16" s="650" t="s">
        <v>1574</v>
      </c>
      <c r="E16" s="650" t="s">
        <v>1542</v>
      </c>
      <c r="F16" s="653">
        <v>26</v>
      </c>
      <c r="G16" s="653">
        <v>56129.62</v>
      </c>
      <c r="H16" s="653">
        <v>1</v>
      </c>
      <c r="I16" s="653">
        <v>2158.8315384615385</v>
      </c>
      <c r="J16" s="653">
        <v>32</v>
      </c>
      <c r="K16" s="653">
        <v>73359.34</v>
      </c>
      <c r="L16" s="653">
        <v>1.3069630615707</v>
      </c>
      <c r="M16" s="653">
        <v>2292.4793749999999</v>
      </c>
      <c r="N16" s="653">
        <v>33</v>
      </c>
      <c r="O16" s="653">
        <v>72405.840000000011</v>
      </c>
      <c r="P16" s="666">
        <v>1.2899755957727845</v>
      </c>
      <c r="Q16" s="654">
        <v>2194.116363636364</v>
      </c>
    </row>
    <row r="17" spans="1:17" ht="14.4" customHeight="1" x14ac:dyDescent="0.3">
      <c r="A17" s="649" t="s">
        <v>1707</v>
      </c>
      <c r="B17" s="650" t="s">
        <v>1546</v>
      </c>
      <c r="C17" s="650" t="s">
        <v>1558</v>
      </c>
      <c r="D17" s="650" t="s">
        <v>1575</v>
      </c>
      <c r="E17" s="650" t="s">
        <v>1542</v>
      </c>
      <c r="F17" s="653">
        <v>272</v>
      </c>
      <c r="G17" s="653">
        <v>48494.879999999997</v>
      </c>
      <c r="H17" s="653">
        <v>1</v>
      </c>
      <c r="I17" s="653">
        <v>178.29</v>
      </c>
      <c r="J17" s="653">
        <v>347</v>
      </c>
      <c r="K17" s="653">
        <v>67252.070000000007</v>
      </c>
      <c r="L17" s="653">
        <v>1.3867870175160761</v>
      </c>
      <c r="M17" s="653">
        <v>193.81000000000003</v>
      </c>
      <c r="N17" s="653"/>
      <c r="O17" s="653"/>
      <c r="P17" s="666"/>
      <c r="Q17" s="654"/>
    </row>
    <row r="18" spans="1:17" ht="14.4" customHeight="1" x14ac:dyDescent="0.3">
      <c r="A18" s="649" t="s">
        <v>1707</v>
      </c>
      <c r="B18" s="650" t="s">
        <v>1546</v>
      </c>
      <c r="C18" s="650" t="s">
        <v>1558</v>
      </c>
      <c r="D18" s="650" t="s">
        <v>1576</v>
      </c>
      <c r="E18" s="650" t="s">
        <v>1542</v>
      </c>
      <c r="F18" s="653"/>
      <c r="G18" s="653"/>
      <c r="H18" s="653"/>
      <c r="I18" s="653"/>
      <c r="J18" s="653">
        <v>2107</v>
      </c>
      <c r="K18" s="653">
        <v>6468.49</v>
      </c>
      <c r="L18" s="653"/>
      <c r="M18" s="653">
        <v>3.07</v>
      </c>
      <c r="N18" s="653">
        <v>3165</v>
      </c>
      <c r="O18" s="653">
        <v>10317.9</v>
      </c>
      <c r="P18" s="666"/>
      <c r="Q18" s="654">
        <v>3.26</v>
      </c>
    </row>
    <row r="19" spans="1:17" ht="14.4" customHeight="1" x14ac:dyDescent="0.3">
      <c r="A19" s="649" t="s">
        <v>1707</v>
      </c>
      <c r="B19" s="650" t="s">
        <v>1546</v>
      </c>
      <c r="C19" s="650" t="s">
        <v>1558</v>
      </c>
      <c r="D19" s="650" t="s">
        <v>1578</v>
      </c>
      <c r="E19" s="650" t="s">
        <v>1542</v>
      </c>
      <c r="F19" s="653">
        <v>2454</v>
      </c>
      <c r="G19" s="653">
        <v>76821.06</v>
      </c>
      <c r="H19" s="653">
        <v>1</v>
      </c>
      <c r="I19" s="653">
        <v>31.304425427872861</v>
      </c>
      <c r="J19" s="653">
        <v>3170</v>
      </c>
      <c r="K19" s="653">
        <v>105197.45</v>
      </c>
      <c r="L19" s="653">
        <v>1.3693829530600072</v>
      </c>
      <c r="M19" s="653">
        <v>33.185315457413246</v>
      </c>
      <c r="N19" s="653">
        <v>5215</v>
      </c>
      <c r="O19" s="653">
        <v>173659.5</v>
      </c>
      <c r="P19" s="666">
        <v>2.2605715151548287</v>
      </c>
      <c r="Q19" s="654">
        <v>33.299999999999997</v>
      </c>
    </row>
    <row r="20" spans="1:17" ht="14.4" customHeight="1" x14ac:dyDescent="0.3">
      <c r="A20" s="649" t="s">
        <v>1707</v>
      </c>
      <c r="B20" s="650" t="s">
        <v>1546</v>
      </c>
      <c r="C20" s="650" t="s">
        <v>1558</v>
      </c>
      <c r="D20" s="650" t="s">
        <v>1580</v>
      </c>
      <c r="E20" s="650" t="s">
        <v>1542</v>
      </c>
      <c r="F20" s="653"/>
      <c r="G20" s="653"/>
      <c r="H20" s="653"/>
      <c r="I20" s="653"/>
      <c r="J20" s="653"/>
      <c r="K20" s="653"/>
      <c r="L20" s="653"/>
      <c r="M20" s="653"/>
      <c r="N20" s="653">
        <v>185</v>
      </c>
      <c r="O20" s="653">
        <v>29344.7</v>
      </c>
      <c r="P20" s="666"/>
      <c r="Q20" s="654">
        <v>158.62</v>
      </c>
    </row>
    <row r="21" spans="1:17" ht="14.4" customHeight="1" x14ac:dyDescent="0.3">
      <c r="A21" s="649" t="s">
        <v>1707</v>
      </c>
      <c r="B21" s="650" t="s">
        <v>1546</v>
      </c>
      <c r="C21" s="650" t="s">
        <v>1558</v>
      </c>
      <c r="D21" s="650" t="s">
        <v>1581</v>
      </c>
      <c r="E21" s="650" t="s">
        <v>1542</v>
      </c>
      <c r="F21" s="653"/>
      <c r="G21" s="653"/>
      <c r="H21" s="653"/>
      <c r="I21" s="653"/>
      <c r="J21" s="653"/>
      <c r="K21" s="653"/>
      <c r="L21" s="653"/>
      <c r="M21" s="653"/>
      <c r="N21" s="653">
        <v>100</v>
      </c>
      <c r="O21" s="653">
        <v>1934</v>
      </c>
      <c r="P21" s="666"/>
      <c r="Q21" s="654">
        <v>19.34</v>
      </c>
    </row>
    <row r="22" spans="1:17" ht="14.4" customHeight="1" x14ac:dyDescent="0.3">
      <c r="A22" s="649" t="s">
        <v>1707</v>
      </c>
      <c r="B22" s="650" t="s">
        <v>1546</v>
      </c>
      <c r="C22" s="650" t="s">
        <v>1587</v>
      </c>
      <c r="D22" s="650" t="s">
        <v>1588</v>
      </c>
      <c r="E22" s="650" t="s">
        <v>1589</v>
      </c>
      <c r="F22" s="653"/>
      <c r="G22" s="653"/>
      <c r="H22" s="653"/>
      <c r="I22" s="653"/>
      <c r="J22" s="653"/>
      <c r="K22" s="653"/>
      <c r="L22" s="653"/>
      <c r="M22" s="653"/>
      <c r="N22" s="653">
        <v>10</v>
      </c>
      <c r="O22" s="653">
        <v>8843.2000000000007</v>
      </c>
      <c r="P22" s="666"/>
      <c r="Q22" s="654">
        <v>884.32</v>
      </c>
    </row>
    <row r="23" spans="1:17" ht="14.4" customHeight="1" x14ac:dyDescent="0.3">
      <c r="A23" s="649" t="s">
        <v>1707</v>
      </c>
      <c r="B23" s="650" t="s">
        <v>1546</v>
      </c>
      <c r="C23" s="650" t="s">
        <v>1590</v>
      </c>
      <c r="D23" s="650" t="s">
        <v>1593</v>
      </c>
      <c r="E23" s="650" t="s">
        <v>1594</v>
      </c>
      <c r="F23" s="653">
        <v>16</v>
      </c>
      <c r="G23" s="653">
        <v>6704</v>
      </c>
      <c r="H23" s="653">
        <v>1</v>
      </c>
      <c r="I23" s="653">
        <v>419</v>
      </c>
      <c r="J23" s="653">
        <v>6</v>
      </c>
      <c r="K23" s="653">
        <v>2520</v>
      </c>
      <c r="L23" s="653">
        <v>0.37589498806682575</v>
      </c>
      <c r="M23" s="653">
        <v>420</v>
      </c>
      <c r="N23" s="653">
        <v>12</v>
      </c>
      <c r="O23" s="653">
        <v>5073</v>
      </c>
      <c r="P23" s="666">
        <v>0.75671241050119331</v>
      </c>
      <c r="Q23" s="654">
        <v>422.75</v>
      </c>
    </row>
    <row r="24" spans="1:17" ht="14.4" customHeight="1" x14ac:dyDescent="0.3">
      <c r="A24" s="649" t="s">
        <v>1707</v>
      </c>
      <c r="B24" s="650" t="s">
        <v>1546</v>
      </c>
      <c r="C24" s="650" t="s">
        <v>1590</v>
      </c>
      <c r="D24" s="650" t="s">
        <v>1597</v>
      </c>
      <c r="E24" s="650" t="s">
        <v>1598</v>
      </c>
      <c r="F24" s="653"/>
      <c r="G24" s="653"/>
      <c r="H24" s="653"/>
      <c r="I24" s="653"/>
      <c r="J24" s="653"/>
      <c r="K24" s="653"/>
      <c r="L24" s="653"/>
      <c r="M24" s="653"/>
      <c r="N24" s="653">
        <v>1</v>
      </c>
      <c r="O24" s="653">
        <v>302</v>
      </c>
      <c r="P24" s="666"/>
      <c r="Q24" s="654">
        <v>302</v>
      </c>
    </row>
    <row r="25" spans="1:17" ht="14.4" customHeight="1" x14ac:dyDescent="0.3">
      <c r="A25" s="649" t="s">
        <v>1707</v>
      </c>
      <c r="B25" s="650" t="s">
        <v>1546</v>
      </c>
      <c r="C25" s="650" t="s">
        <v>1590</v>
      </c>
      <c r="D25" s="650" t="s">
        <v>1599</v>
      </c>
      <c r="E25" s="650" t="s">
        <v>1600</v>
      </c>
      <c r="F25" s="653"/>
      <c r="G25" s="653"/>
      <c r="H25" s="653"/>
      <c r="I25" s="653"/>
      <c r="J25" s="653">
        <v>1</v>
      </c>
      <c r="K25" s="653">
        <v>1376</v>
      </c>
      <c r="L25" s="653"/>
      <c r="M25" s="653">
        <v>1376</v>
      </c>
      <c r="N25" s="653">
        <v>1</v>
      </c>
      <c r="O25" s="653">
        <v>1376</v>
      </c>
      <c r="P25" s="666"/>
      <c r="Q25" s="654">
        <v>1376</v>
      </c>
    </row>
    <row r="26" spans="1:17" ht="14.4" customHeight="1" x14ac:dyDescent="0.3">
      <c r="A26" s="649" t="s">
        <v>1707</v>
      </c>
      <c r="B26" s="650" t="s">
        <v>1546</v>
      </c>
      <c r="C26" s="650" t="s">
        <v>1590</v>
      </c>
      <c r="D26" s="650" t="s">
        <v>1604</v>
      </c>
      <c r="E26" s="650" t="s">
        <v>1605</v>
      </c>
      <c r="F26" s="653"/>
      <c r="G26" s="653"/>
      <c r="H26" s="653"/>
      <c r="I26" s="653"/>
      <c r="J26" s="653"/>
      <c r="K26" s="653"/>
      <c r="L26" s="653"/>
      <c r="M26" s="653"/>
      <c r="N26" s="653">
        <v>1</v>
      </c>
      <c r="O26" s="653">
        <v>1965</v>
      </c>
      <c r="P26" s="666"/>
      <c r="Q26" s="654">
        <v>1965</v>
      </c>
    </row>
    <row r="27" spans="1:17" ht="14.4" customHeight="1" x14ac:dyDescent="0.3">
      <c r="A27" s="649" t="s">
        <v>1707</v>
      </c>
      <c r="B27" s="650" t="s">
        <v>1546</v>
      </c>
      <c r="C27" s="650" t="s">
        <v>1590</v>
      </c>
      <c r="D27" s="650" t="s">
        <v>1614</v>
      </c>
      <c r="E27" s="650" t="s">
        <v>1615</v>
      </c>
      <c r="F27" s="653"/>
      <c r="G27" s="653"/>
      <c r="H27" s="653"/>
      <c r="I27" s="653"/>
      <c r="J27" s="653">
        <v>1</v>
      </c>
      <c r="K27" s="653">
        <v>1840</v>
      </c>
      <c r="L27" s="653"/>
      <c r="M27" s="653">
        <v>1840</v>
      </c>
      <c r="N27" s="653"/>
      <c r="O27" s="653"/>
      <c r="P27" s="666"/>
      <c r="Q27" s="654"/>
    </row>
    <row r="28" spans="1:17" ht="14.4" customHeight="1" x14ac:dyDescent="0.3">
      <c r="A28" s="649" t="s">
        <v>1707</v>
      </c>
      <c r="B28" s="650" t="s">
        <v>1546</v>
      </c>
      <c r="C28" s="650" t="s">
        <v>1590</v>
      </c>
      <c r="D28" s="650" t="s">
        <v>1618</v>
      </c>
      <c r="E28" s="650" t="s">
        <v>1619</v>
      </c>
      <c r="F28" s="653"/>
      <c r="G28" s="653"/>
      <c r="H28" s="653"/>
      <c r="I28" s="653"/>
      <c r="J28" s="653">
        <v>1</v>
      </c>
      <c r="K28" s="653">
        <v>1169</v>
      </c>
      <c r="L28" s="653"/>
      <c r="M28" s="653">
        <v>1169</v>
      </c>
      <c r="N28" s="653">
        <v>1</v>
      </c>
      <c r="O28" s="653">
        <v>1169</v>
      </c>
      <c r="P28" s="666"/>
      <c r="Q28" s="654">
        <v>1169</v>
      </c>
    </row>
    <row r="29" spans="1:17" ht="14.4" customHeight="1" x14ac:dyDescent="0.3">
      <c r="A29" s="649" t="s">
        <v>1707</v>
      </c>
      <c r="B29" s="650" t="s">
        <v>1546</v>
      </c>
      <c r="C29" s="650" t="s">
        <v>1590</v>
      </c>
      <c r="D29" s="650" t="s">
        <v>1622</v>
      </c>
      <c r="E29" s="650" t="s">
        <v>1623</v>
      </c>
      <c r="F29" s="653">
        <v>26</v>
      </c>
      <c r="G29" s="653">
        <v>16978</v>
      </c>
      <c r="H29" s="653">
        <v>1</v>
      </c>
      <c r="I29" s="653">
        <v>653</v>
      </c>
      <c r="J29" s="653">
        <v>32</v>
      </c>
      <c r="K29" s="653">
        <v>20928</v>
      </c>
      <c r="L29" s="653">
        <v>1.232654022853104</v>
      </c>
      <c r="M29" s="653">
        <v>654</v>
      </c>
      <c r="N29" s="653">
        <v>33</v>
      </c>
      <c r="O29" s="653">
        <v>21651</v>
      </c>
      <c r="P29" s="666">
        <v>1.2752385439981153</v>
      </c>
      <c r="Q29" s="654">
        <v>656.09090909090912</v>
      </c>
    </row>
    <row r="30" spans="1:17" ht="14.4" customHeight="1" x14ac:dyDescent="0.3">
      <c r="A30" s="649" t="s">
        <v>1707</v>
      </c>
      <c r="B30" s="650" t="s">
        <v>1546</v>
      </c>
      <c r="C30" s="650" t="s">
        <v>1590</v>
      </c>
      <c r="D30" s="650" t="s">
        <v>1624</v>
      </c>
      <c r="E30" s="650" t="s">
        <v>1625</v>
      </c>
      <c r="F30" s="653"/>
      <c r="G30" s="653"/>
      <c r="H30" s="653"/>
      <c r="I30" s="653"/>
      <c r="J30" s="653"/>
      <c r="K30" s="653"/>
      <c r="L30" s="653"/>
      <c r="M30" s="653"/>
      <c r="N30" s="653">
        <v>1</v>
      </c>
      <c r="O30" s="653">
        <v>688</v>
      </c>
      <c r="P30" s="666"/>
      <c r="Q30" s="654">
        <v>688</v>
      </c>
    </row>
    <row r="31" spans="1:17" ht="14.4" customHeight="1" x14ac:dyDescent="0.3">
      <c r="A31" s="649" t="s">
        <v>1707</v>
      </c>
      <c r="B31" s="650" t="s">
        <v>1546</v>
      </c>
      <c r="C31" s="650" t="s">
        <v>1590</v>
      </c>
      <c r="D31" s="650" t="s">
        <v>1628</v>
      </c>
      <c r="E31" s="650" t="s">
        <v>1629</v>
      </c>
      <c r="F31" s="653">
        <v>125</v>
      </c>
      <c r="G31" s="653">
        <v>218875</v>
      </c>
      <c r="H31" s="653">
        <v>1</v>
      </c>
      <c r="I31" s="653">
        <v>1751</v>
      </c>
      <c r="J31" s="653">
        <v>137</v>
      </c>
      <c r="K31" s="653">
        <v>240298</v>
      </c>
      <c r="L31" s="653">
        <v>1.097877784123358</v>
      </c>
      <c r="M31" s="653">
        <v>1754</v>
      </c>
      <c r="N31" s="653">
        <v>161</v>
      </c>
      <c r="O31" s="653">
        <v>282916</v>
      </c>
      <c r="P31" s="666">
        <v>1.2925916619074815</v>
      </c>
      <c r="Q31" s="654">
        <v>1757.2422360248447</v>
      </c>
    </row>
    <row r="32" spans="1:17" ht="14.4" customHeight="1" x14ac:dyDescent="0.3">
      <c r="A32" s="649" t="s">
        <v>1707</v>
      </c>
      <c r="B32" s="650" t="s">
        <v>1546</v>
      </c>
      <c r="C32" s="650" t="s">
        <v>1590</v>
      </c>
      <c r="D32" s="650" t="s">
        <v>1630</v>
      </c>
      <c r="E32" s="650" t="s">
        <v>1631</v>
      </c>
      <c r="F32" s="653">
        <v>110</v>
      </c>
      <c r="G32" s="653">
        <v>44990</v>
      </c>
      <c r="H32" s="653">
        <v>1</v>
      </c>
      <c r="I32" s="653">
        <v>409</v>
      </c>
      <c r="J32" s="653">
        <v>108</v>
      </c>
      <c r="K32" s="653">
        <v>44280</v>
      </c>
      <c r="L32" s="653">
        <v>0.98421871527006</v>
      </c>
      <c r="M32" s="653">
        <v>410</v>
      </c>
      <c r="N32" s="653">
        <v>123</v>
      </c>
      <c r="O32" s="653">
        <v>50566</v>
      </c>
      <c r="P32" s="666">
        <v>1.1239386530340076</v>
      </c>
      <c r="Q32" s="654">
        <v>411.10569105691059</v>
      </c>
    </row>
    <row r="33" spans="1:17" ht="14.4" customHeight="1" x14ac:dyDescent="0.3">
      <c r="A33" s="649" t="s">
        <v>1707</v>
      </c>
      <c r="B33" s="650" t="s">
        <v>1546</v>
      </c>
      <c r="C33" s="650" t="s">
        <v>1590</v>
      </c>
      <c r="D33" s="650" t="s">
        <v>1634</v>
      </c>
      <c r="E33" s="650" t="s">
        <v>1635</v>
      </c>
      <c r="F33" s="653">
        <v>1</v>
      </c>
      <c r="G33" s="653">
        <v>8488</v>
      </c>
      <c r="H33" s="653">
        <v>1</v>
      </c>
      <c r="I33" s="653">
        <v>8488</v>
      </c>
      <c r="J33" s="653">
        <v>1</v>
      </c>
      <c r="K33" s="653">
        <v>8491</v>
      </c>
      <c r="L33" s="653">
        <v>1.0003534401508012</v>
      </c>
      <c r="M33" s="653">
        <v>8491</v>
      </c>
      <c r="N33" s="653">
        <v>2</v>
      </c>
      <c r="O33" s="653">
        <v>16982</v>
      </c>
      <c r="P33" s="666">
        <v>2.0007068803016024</v>
      </c>
      <c r="Q33" s="654">
        <v>8491</v>
      </c>
    </row>
    <row r="34" spans="1:17" ht="14.4" customHeight="1" x14ac:dyDescent="0.3">
      <c r="A34" s="649" t="s">
        <v>1707</v>
      </c>
      <c r="B34" s="650" t="s">
        <v>1546</v>
      </c>
      <c r="C34" s="650" t="s">
        <v>1590</v>
      </c>
      <c r="D34" s="650" t="s">
        <v>1636</v>
      </c>
      <c r="E34" s="650" t="s">
        <v>1637</v>
      </c>
      <c r="F34" s="653"/>
      <c r="G34" s="653"/>
      <c r="H34" s="653"/>
      <c r="I34" s="653"/>
      <c r="J34" s="653">
        <v>7</v>
      </c>
      <c r="K34" s="653">
        <v>100296</v>
      </c>
      <c r="L34" s="653"/>
      <c r="M34" s="653">
        <v>14328</v>
      </c>
      <c r="N34" s="653">
        <v>10</v>
      </c>
      <c r="O34" s="653">
        <v>143328</v>
      </c>
      <c r="P34" s="666"/>
      <c r="Q34" s="654">
        <v>14332.8</v>
      </c>
    </row>
    <row r="35" spans="1:17" ht="14.4" customHeight="1" x14ac:dyDescent="0.3">
      <c r="A35" s="649" t="s">
        <v>1707</v>
      </c>
      <c r="B35" s="650" t="s">
        <v>1546</v>
      </c>
      <c r="C35" s="650" t="s">
        <v>1590</v>
      </c>
      <c r="D35" s="650" t="s">
        <v>1642</v>
      </c>
      <c r="E35" s="650" t="s">
        <v>1542</v>
      </c>
      <c r="F35" s="653">
        <v>5</v>
      </c>
      <c r="G35" s="653">
        <v>75526</v>
      </c>
      <c r="H35" s="653">
        <v>1</v>
      </c>
      <c r="I35" s="653">
        <v>15105.2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1707</v>
      </c>
      <c r="B36" s="650" t="s">
        <v>1546</v>
      </c>
      <c r="C36" s="650" t="s">
        <v>1590</v>
      </c>
      <c r="D36" s="650" t="s">
        <v>1647</v>
      </c>
      <c r="E36" s="650" t="s">
        <v>1648</v>
      </c>
      <c r="F36" s="653">
        <v>28</v>
      </c>
      <c r="G36" s="653">
        <v>16184</v>
      </c>
      <c r="H36" s="653">
        <v>1</v>
      </c>
      <c r="I36" s="653">
        <v>578</v>
      </c>
      <c r="J36" s="653">
        <v>32</v>
      </c>
      <c r="K36" s="653">
        <v>18560</v>
      </c>
      <c r="L36" s="653">
        <v>1.1468116658428078</v>
      </c>
      <c r="M36" s="653">
        <v>580</v>
      </c>
      <c r="N36" s="653">
        <v>31</v>
      </c>
      <c r="O36" s="653">
        <v>18028</v>
      </c>
      <c r="P36" s="666">
        <v>1.1139396935244685</v>
      </c>
      <c r="Q36" s="654">
        <v>581.54838709677415</v>
      </c>
    </row>
    <row r="37" spans="1:17" ht="14.4" customHeight="1" x14ac:dyDescent="0.3">
      <c r="A37" s="649" t="s">
        <v>1707</v>
      </c>
      <c r="B37" s="650" t="s">
        <v>1546</v>
      </c>
      <c r="C37" s="650" t="s">
        <v>1590</v>
      </c>
      <c r="D37" s="650" t="s">
        <v>1653</v>
      </c>
      <c r="E37" s="650" t="s">
        <v>1654</v>
      </c>
      <c r="F37" s="653"/>
      <c r="G37" s="653"/>
      <c r="H37" s="653"/>
      <c r="I37" s="653"/>
      <c r="J37" s="653">
        <v>3</v>
      </c>
      <c r="K37" s="653">
        <v>3858</v>
      </c>
      <c r="L37" s="653"/>
      <c r="M37" s="653">
        <v>1286</v>
      </c>
      <c r="N37" s="653">
        <v>4</v>
      </c>
      <c r="O37" s="653">
        <v>5162</v>
      </c>
      <c r="P37" s="666"/>
      <c r="Q37" s="654">
        <v>1290.5</v>
      </c>
    </row>
    <row r="38" spans="1:17" ht="14.4" customHeight="1" x14ac:dyDescent="0.3">
      <c r="A38" s="649" t="s">
        <v>1707</v>
      </c>
      <c r="B38" s="650" t="s">
        <v>1546</v>
      </c>
      <c r="C38" s="650" t="s">
        <v>1590</v>
      </c>
      <c r="D38" s="650" t="s">
        <v>1655</v>
      </c>
      <c r="E38" s="650" t="s">
        <v>1656</v>
      </c>
      <c r="F38" s="653">
        <v>33</v>
      </c>
      <c r="G38" s="653">
        <v>16038</v>
      </c>
      <c r="H38" s="653">
        <v>1</v>
      </c>
      <c r="I38" s="653">
        <v>486</v>
      </c>
      <c r="J38" s="653">
        <v>44</v>
      </c>
      <c r="K38" s="653">
        <v>21428</v>
      </c>
      <c r="L38" s="653">
        <v>1.3360768175582991</v>
      </c>
      <c r="M38" s="653">
        <v>487</v>
      </c>
      <c r="N38" s="653">
        <v>54</v>
      </c>
      <c r="O38" s="653">
        <v>26372</v>
      </c>
      <c r="P38" s="666">
        <v>1.6443446813817184</v>
      </c>
      <c r="Q38" s="654">
        <v>488.37037037037038</v>
      </c>
    </row>
    <row r="39" spans="1:17" ht="14.4" customHeight="1" x14ac:dyDescent="0.3">
      <c r="A39" s="649" t="s">
        <v>1707</v>
      </c>
      <c r="B39" s="650" t="s">
        <v>1546</v>
      </c>
      <c r="C39" s="650" t="s">
        <v>1590</v>
      </c>
      <c r="D39" s="650" t="s">
        <v>1659</v>
      </c>
      <c r="E39" s="650" t="s">
        <v>1660</v>
      </c>
      <c r="F39" s="653">
        <v>1</v>
      </c>
      <c r="G39" s="653">
        <v>2529</v>
      </c>
      <c r="H39" s="653">
        <v>1</v>
      </c>
      <c r="I39" s="653">
        <v>2529</v>
      </c>
      <c r="J39" s="653">
        <v>1</v>
      </c>
      <c r="K39" s="653">
        <v>2535</v>
      </c>
      <c r="L39" s="653">
        <v>1.0023724792408066</v>
      </c>
      <c r="M39" s="653">
        <v>2535</v>
      </c>
      <c r="N39" s="653"/>
      <c r="O39" s="653"/>
      <c r="P39" s="666"/>
      <c r="Q39" s="654"/>
    </row>
    <row r="40" spans="1:17" ht="14.4" customHeight="1" x14ac:dyDescent="0.3">
      <c r="A40" s="649" t="s">
        <v>1707</v>
      </c>
      <c r="B40" s="650" t="s">
        <v>1546</v>
      </c>
      <c r="C40" s="650" t="s">
        <v>1590</v>
      </c>
      <c r="D40" s="650" t="s">
        <v>1675</v>
      </c>
      <c r="E40" s="650" t="s">
        <v>1676</v>
      </c>
      <c r="F40" s="653">
        <v>1</v>
      </c>
      <c r="G40" s="653">
        <v>690</v>
      </c>
      <c r="H40" s="653">
        <v>1</v>
      </c>
      <c r="I40" s="653">
        <v>690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1708</v>
      </c>
      <c r="B41" s="650" t="s">
        <v>1546</v>
      </c>
      <c r="C41" s="650" t="s">
        <v>1547</v>
      </c>
      <c r="D41" s="650" t="s">
        <v>1548</v>
      </c>
      <c r="E41" s="650" t="s">
        <v>826</v>
      </c>
      <c r="F41" s="653"/>
      <c r="G41" s="653"/>
      <c r="H41" s="653"/>
      <c r="I41" s="653"/>
      <c r="J41" s="653"/>
      <c r="K41" s="653"/>
      <c r="L41" s="653"/>
      <c r="M41" s="653"/>
      <c r="N41" s="653">
        <v>0.5</v>
      </c>
      <c r="O41" s="653">
        <v>989.02</v>
      </c>
      <c r="P41" s="666"/>
      <c r="Q41" s="654">
        <v>1978.04</v>
      </c>
    </row>
    <row r="42" spans="1:17" ht="14.4" customHeight="1" x14ac:dyDescent="0.3">
      <c r="A42" s="649" t="s">
        <v>1708</v>
      </c>
      <c r="B42" s="650" t="s">
        <v>1546</v>
      </c>
      <c r="C42" s="650" t="s">
        <v>1547</v>
      </c>
      <c r="D42" s="650" t="s">
        <v>1552</v>
      </c>
      <c r="E42" s="650" t="s">
        <v>837</v>
      </c>
      <c r="F42" s="653"/>
      <c r="G42" s="653"/>
      <c r="H42" s="653"/>
      <c r="I42" s="653"/>
      <c r="J42" s="653">
        <v>0.2</v>
      </c>
      <c r="K42" s="653">
        <v>216.53</v>
      </c>
      <c r="L42" s="653"/>
      <c r="M42" s="653">
        <v>1082.6499999999999</v>
      </c>
      <c r="N42" s="653">
        <v>1.2</v>
      </c>
      <c r="O42" s="653">
        <v>1310.5900000000001</v>
      </c>
      <c r="P42" s="666"/>
      <c r="Q42" s="654">
        <v>1092.1583333333335</v>
      </c>
    </row>
    <row r="43" spans="1:17" ht="14.4" customHeight="1" x14ac:dyDescent="0.3">
      <c r="A43" s="649" t="s">
        <v>1708</v>
      </c>
      <c r="B43" s="650" t="s">
        <v>1546</v>
      </c>
      <c r="C43" s="650" t="s">
        <v>1547</v>
      </c>
      <c r="D43" s="650" t="s">
        <v>1553</v>
      </c>
      <c r="E43" s="650" t="s">
        <v>837</v>
      </c>
      <c r="F43" s="653">
        <v>2.75</v>
      </c>
      <c r="G43" s="653">
        <v>5954.62</v>
      </c>
      <c r="H43" s="653">
        <v>1</v>
      </c>
      <c r="I43" s="653">
        <v>2165.3163636363638</v>
      </c>
      <c r="J43" s="653">
        <v>7.3500000000000005</v>
      </c>
      <c r="K43" s="653">
        <v>15982.509999999997</v>
      </c>
      <c r="L43" s="653">
        <v>2.6840520469820066</v>
      </c>
      <c r="M43" s="653">
        <v>2174.4911564625845</v>
      </c>
      <c r="N43" s="653">
        <v>6.7000000000000011</v>
      </c>
      <c r="O43" s="653">
        <v>14634.91</v>
      </c>
      <c r="P43" s="666">
        <v>2.4577403763800207</v>
      </c>
      <c r="Q43" s="654">
        <v>2184.314925373134</v>
      </c>
    </row>
    <row r="44" spans="1:17" ht="14.4" customHeight="1" x14ac:dyDescent="0.3">
      <c r="A44" s="649" t="s">
        <v>1708</v>
      </c>
      <c r="B44" s="650" t="s">
        <v>1546</v>
      </c>
      <c r="C44" s="650" t="s">
        <v>1547</v>
      </c>
      <c r="D44" s="650" t="s">
        <v>1554</v>
      </c>
      <c r="E44" s="650" t="s">
        <v>833</v>
      </c>
      <c r="F44" s="653">
        <v>0.15000000000000002</v>
      </c>
      <c r="G44" s="653">
        <v>140.49</v>
      </c>
      <c r="H44" s="653">
        <v>1</v>
      </c>
      <c r="I44" s="653">
        <v>936.59999999999991</v>
      </c>
      <c r="J44" s="653">
        <v>0.15000000000000002</v>
      </c>
      <c r="K44" s="653">
        <v>141.72</v>
      </c>
      <c r="L44" s="653">
        <v>1.0087550715353406</v>
      </c>
      <c r="M44" s="653">
        <v>944.79999999999984</v>
      </c>
      <c r="N44" s="653">
        <v>0.1</v>
      </c>
      <c r="O44" s="653">
        <v>94.48</v>
      </c>
      <c r="P44" s="666">
        <v>0.67250338102356033</v>
      </c>
      <c r="Q44" s="654">
        <v>944.8</v>
      </c>
    </row>
    <row r="45" spans="1:17" ht="14.4" customHeight="1" x14ac:dyDescent="0.3">
      <c r="A45" s="649" t="s">
        <v>1708</v>
      </c>
      <c r="B45" s="650" t="s">
        <v>1546</v>
      </c>
      <c r="C45" s="650" t="s">
        <v>1558</v>
      </c>
      <c r="D45" s="650" t="s">
        <v>1561</v>
      </c>
      <c r="E45" s="650" t="s">
        <v>1542</v>
      </c>
      <c r="F45" s="653">
        <v>5005</v>
      </c>
      <c r="G45" s="653">
        <v>22897.45</v>
      </c>
      <c r="H45" s="653">
        <v>1</v>
      </c>
      <c r="I45" s="653">
        <v>4.5749150849150855</v>
      </c>
      <c r="J45" s="653">
        <v>5495</v>
      </c>
      <c r="K45" s="653">
        <v>26163.800000000003</v>
      </c>
      <c r="L45" s="653">
        <v>1.1426512559258784</v>
      </c>
      <c r="M45" s="653">
        <v>4.7613830755232032</v>
      </c>
      <c r="N45" s="653">
        <v>4460</v>
      </c>
      <c r="O45" s="653">
        <v>22746</v>
      </c>
      <c r="P45" s="666">
        <v>0.99338572635817524</v>
      </c>
      <c r="Q45" s="654">
        <v>5.0999999999999996</v>
      </c>
    </row>
    <row r="46" spans="1:17" ht="14.4" customHeight="1" x14ac:dyDescent="0.3">
      <c r="A46" s="649" t="s">
        <v>1708</v>
      </c>
      <c r="B46" s="650" t="s">
        <v>1546</v>
      </c>
      <c r="C46" s="650" t="s">
        <v>1558</v>
      </c>
      <c r="D46" s="650" t="s">
        <v>1564</v>
      </c>
      <c r="E46" s="650" t="s">
        <v>1542</v>
      </c>
      <c r="F46" s="653"/>
      <c r="G46" s="653"/>
      <c r="H46" s="653"/>
      <c r="I46" s="653"/>
      <c r="J46" s="653">
        <v>300</v>
      </c>
      <c r="K46" s="653">
        <v>1659</v>
      </c>
      <c r="L46" s="653"/>
      <c r="M46" s="653">
        <v>5.53</v>
      </c>
      <c r="N46" s="653"/>
      <c r="O46" s="653"/>
      <c r="P46" s="666"/>
      <c r="Q46" s="654"/>
    </row>
    <row r="47" spans="1:17" ht="14.4" customHeight="1" x14ac:dyDescent="0.3">
      <c r="A47" s="649" t="s">
        <v>1708</v>
      </c>
      <c r="B47" s="650" t="s">
        <v>1546</v>
      </c>
      <c r="C47" s="650" t="s">
        <v>1558</v>
      </c>
      <c r="D47" s="650" t="s">
        <v>1571</v>
      </c>
      <c r="E47" s="650" t="s">
        <v>1542</v>
      </c>
      <c r="F47" s="653">
        <v>500</v>
      </c>
      <c r="G47" s="653">
        <v>7965</v>
      </c>
      <c r="H47" s="653">
        <v>1</v>
      </c>
      <c r="I47" s="653">
        <v>15.93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1708</v>
      </c>
      <c r="B48" s="650" t="s">
        <v>1546</v>
      </c>
      <c r="C48" s="650" t="s">
        <v>1558</v>
      </c>
      <c r="D48" s="650" t="s">
        <v>1574</v>
      </c>
      <c r="E48" s="650" t="s">
        <v>1542</v>
      </c>
      <c r="F48" s="653">
        <v>20</v>
      </c>
      <c r="G48" s="653">
        <v>43164.759999999995</v>
      </c>
      <c r="H48" s="653">
        <v>1</v>
      </c>
      <c r="I48" s="653">
        <v>2158.2379999999998</v>
      </c>
      <c r="J48" s="653">
        <v>19</v>
      </c>
      <c r="K48" s="653">
        <v>43389.770000000004</v>
      </c>
      <c r="L48" s="653">
        <v>1.0052128171221155</v>
      </c>
      <c r="M48" s="653">
        <v>2283.6721052631583</v>
      </c>
      <c r="N48" s="653">
        <v>15</v>
      </c>
      <c r="O48" s="653">
        <v>32917.86</v>
      </c>
      <c r="P48" s="666">
        <v>0.76260959171324028</v>
      </c>
      <c r="Q48" s="654">
        <v>2194.5239999999999</v>
      </c>
    </row>
    <row r="49" spans="1:17" ht="14.4" customHeight="1" x14ac:dyDescent="0.3">
      <c r="A49" s="649" t="s">
        <v>1708</v>
      </c>
      <c r="B49" s="650" t="s">
        <v>1546</v>
      </c>
      <c r="C49" s="650" t="s">
        <v>1558</v>
      </c>
      <c r="D49" s="650" t="s">
        <v>1576</v>
      </c>
      <c r="E49" s="650" t="s">
        <v>1542</v>
      </c>
      <c r="F49" s="653"/>
      <c r="G49" s="653"/>
      <c r="H49" s="653"/>
      <c r="I49" s="653"/>
      <c r="J49" s="653"/>
      <c r="K49" s="653"/>
      <c r="L49" s="653"/>
      <c r="M49" s="653"/>
      <c r="N49" s="653">
        <v>652</v>
      </c>
      <c r="O49" s="653">
        <v>2125.52</v>
      </c>
      <c r="P49" s="666"/>
      <c r="Q49" s="654">
        <v>3.26</v>
      </c>
    </row>
    <row r="50" spans="1:17" ht="14.4" customHeight="1" x14ac:dyDescent="0.3">
      <c r="A50" s="649" t="s">
        <v>1708</v>
      </c>
      <c r="B50" s="650" t="s">
        <v>1546</v>
      </c>
      <c r="C50" s="650" t="s">
        <v>1558</v>
      </c>
      <c r="D50" s="650" t="s">
        <v>1578</v>
      </c>
      <c r="E50" s="650" t="s">
        <v>1542</v>
      </c>
      <c r="F50" s="653">
        <v>2858</v>
      </c>
      <c r="G50" s="653">
        <v>90310.099999999991</v>
      </c>
      <c r="H50" s="653">
        <v>1</v>
      </c>
      <c r="I50" s="653">
        <v>31.599055283414973</v>
      </c>
      <c r="J50" s="653">
        <v>7314</v>
      </c>
      <c r="K50" s="653">
        <v>242571.33000000005</v>
      </c>
      <c r="L50" s="653">
        <v>2.6859822987683555</v>
      </c>
      <c r="M50" s="653">
        <v>33.16534454470878</v>
      </c>
      <c r="N50" s="653">
        <v>6579</v>
      </c>
      <c r="O50" s="653">
        <v>219080.7</v>
      </c>
      <c r="P50" s="666">
        <v>2.4258715248903502</v>
      </c>
      <c r="Q50" s="654">
        <v>33.300000000000004</v>
      </c>
    </row>
    <row r="51" spans="1:17" ht="14.4" customHeight="1" x14ac:dyDescent="0.3">
      <c r="A51" s="649" t="s">
        <v>1708</v>
      </c>
      <c r="B51" s="650" t="s">
        <v>1546</v>
      </c>
      <c r="C51" s="650" t="s">
        <v>1587</v>
      </c>
      <c r="D51" s="650" t="s">
        <v>1588</v>
      </c>
      <c r="E51" s="650" t="s">
        <v>1589</v>
      </c>
      <c r="F51" s="653"/>
      <c r="G51" s="653"/>
      <c r="H51" s="653"/>
      <c r="I51" s="653"/>
      <c r="J51" s="653"/>
      <c r="K51" s="653"/>
      <c r="L51" s="653"/>
      <c r="M51" s="653"/>
      <c r="N51" s="653">
        <v>15</v>
      </c>
      <c r="O51" s="653">
        <v>13264.8</v>
      </c>
      <c r="P51" s="666"/>
      <c r="Q51" s="654">
        <v>884.31999999999994</v>
      </c>
    </row>
    <row r="52" spans="1:17" ht="14.4" customHeight="1" x14ac:dyDescent="0.3">
      <c r="A52" s="649" t="s">
        <v>1708</v>
      </c>
      <c r="B52" s="650" t="s">
        <v>1546</v>
      </c>
      <c r="C52" s="650" t="s">
        <v>1590</v>
      </c>
      <c r="D52" s="650" t="s">
        <v>1622</v>
      </c>
      <c r="E52" s="650" t="s">
        <v>1623</v>
      </c>
      <c r="F52" s="653">
        <v>20</v>
      </c>
      <c r="G52" s="653">
        <v>13060</v>
      </c>
      <c r="H52" s="653">
        <v>1</v>
      </c>
      <c r="I52" s="653">
        <v>653</v>
      </c>
      <c r="J52" s="653">
        <v>19</v>
      </c>
      <c r="K52" s="653">
        <v>12426</v>
      </c>
      <c r="L52" s="653">
        <v>0.95145482388973968</v>
      </c>
      <c r="M52" s="653">
        <v>654</v>
      </c>
      <c r="N52" s="653">
        <v>15</v>
      </c>
      <c r="O52" s="653">
        <v>9831</v>
      </c>
      <c r="P52" s="666">
        <v>0.75275650842266462</v>
      </c>
      <c r="Q52" s="654">
        <v>655.4</v>
      </c>
    </row>
    <row r="53" spans="1:17" ht="14.4" customHeight="1" x14ac:dyDescent="0.3">
      <c r="A53" s="649" t="s">
        <v>1708</v>
      </c>
      <c r="B53" s="650" t="s">
        <v>1546</v>
      </c>
      <c r="C53" s="650" t="s">
        <v>1590</v>
      </c>
      <c r="D53" s="650" t="s">
        <v>1628</v>
      </c>
      <c r="E53" s="650" t="s">
        <v>1629</v>
      </c>
      <c r="F53" s="653">
        <v>9</v>
      </c>
      <c r="G53" s="653">
        <v>15759</v>
      </c>
      <c r="H53" s="653">
        <v>1</v>
      </c>
      <c r="I53" s="653">
        <v>1751</v>
      </c>
      <c r="J53" s="653">
        <v>17</v>
      </c>
      <c r="K53" s="653">
        <v>29818</v>
      </c>
      <c r="L53" s="653">
        <v>1.8921251348435815</v>
      </c>
      <c r="M53" s="653">
        <v>1754</v>
      </c>
      <c r="N53" s="653">
        <v>10</v>
      </c>
      <c r="O53" s="653">
        <v>17576</v>
      </c>
      <c r="P53" s="666">
        <v>1.1152991941113015</v>
      </c>
      <c r="Q53" s="654">
        <v>1757.6</v>
      </c>
    </row>
    <row r="54" spans="1:17" ht="14.4" customHeight="1" x14ac:dyDescent="0.3">
      <c r="A54" s="649" t="s">
        <v>1708</v>
      </c>
      <c r="B54" s="650" t="s">
        <v>1546</v>
      </c>
      <c r="C54" s="650" t="s">
        <v>1590</v>
      </c>
      <c r="D54" s="650" t="s">
        <v>1630</v>
      </c>
      <c r="E54" s="650" t="s">
        <v>1631</v>
      </c>
      <c r="F54" s="653"/>
      <c r="G54" s="653"/>
      <c r="H54" s="653"/>
      <c r="I54" s="653"/>
      <c r="J54" s="653">
        <v>2</v>
      </c>
      <c r="K54" s="653">
        <v>820</v>
      </c>
      <c r="L54" s="653"/>
      <c r="M54" s="653">
        <v>410</v>
      </c>
      <c r="N54" s="653"/>
      <c r="O54" s="653"/>
      <c r="P54" s="666"/>
      <c r="Q54" s="654"/>
    </row>
    <row r="55" spans="1:17" ht="14.4" customHeight="1" x14ac:dyDescent="0.3">
      <c r="A55" s="649" t="s">
        <v>1708</v>
      </c>
      <c r="B55" s="650" t="s">
        <v>1546</v>
      </c>
      <c r="C55" s="650" t="s">
        <v>1590</v>
      </c>
      <c r="D55" s="650" t="s">
        <v>1636</v>
      </c>
      <c r="E55" s="650" t="s">
        <v>1637</v>
      </c>
      <c r="F55" s="653"/>
      <c r="G55" s="653"/>
      <c r="H55" s="653"/>
      <c r="I55" s="653"/>
      <c r="J55" s="653">
        <v>17</v>
      </c>
      <c r="K55" s="653">
        <v>243576</v>
      </c>
      <c r="L55" s="653"/>
      <c r="M55" s="653">
        <v>14328</v>
      </c>
      <c r="N55" s="653">
        <v>16</v>
      </c>
      <c r="O55" s="653">
        <v>229320</v>
      </c>
      <c r="P55" s="666"/>
      <c r="Q55" s="654">
        <v>14332.5</v>
      </c>
    </row>
    <row r="56" spans="1:17" ht="14.4" customHeight="1" x14ac:dyDescent="0.3">
      <c r="A56" s="649" t="s">
        <v>1708</v>
      </c>
      <c r="B56" s="650" t="s">
        <v>1546</v>
      </c>
      <c r="C56" s="650" t="s">
        <v>1590</v>
      </c>
      <c r="D56" s="650" t="s">
        <v>1640</v>
      </c>
      <c r="E56" s="650" t="s">
        <v>1641</v>
      </c>
      <c r="F56" s="653">
        <v>1</v>
      </c>
      <c r="G56" s="653">
        <v>0</v>
      </c>
      <c r="H56" s="653"/>
      <c r="I56" s="653">
        <v>0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1708</v>
      </c>
      <c r="B57" s="650" t="s">
        <v>1546</v>
      </c>
      <c r="C57" s="650" t="s">
        <v>1590</v>
      </c>
      <c r="D57" s="650" t="s">
        <v>1642</v>
      </c>
      <c r="E57" s="650" t="s">
        <v>1542</v>
      </c>
      <c r="F57" s="653">
        <v>9</v>
      </c>
      <c r="G57" s="653">
        <v>134526</v>
      </c>
      <c r="H57" s="653">
        <v>1</v>
      </c>
      <c r="I57" s="653">
        <v>14947.333333333334</v>
      </c>
      <c r="J57" s="653"/>
      <c r="K57" s="653"/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1708</v>
      </c>
      <c r="B58" s="650" t="s">
        <v>1546</v>
      </c>
      <c r="C58" s="650" t="s">
        <v>1590</v>
      </c>
      <c r="D58" s="650" t="s">
        <v>1647</v>
      </c>
      <c r="E58" s="650" t="s">
        <v>1648</v>
      </c>
      <c r="F58" s="653"/>
      <c r="G58" s="653"/>
      <c r="H58" s="653"/>
      <c r="I58" s="653"/>
      <c r="J58" s="653">
        <v>1</v>
      </c>
      <c r="K58" s="653">
        <v>580</v>
      </c>
      <c r="L58" s="653"/>
      <c r="M58" s="653">
        <v>580</v>
      </c>
      <c r="N58" s="653"/>
      <c r="O58" s="653"/>
      <c r="P58" s="666"/>
      <c r="Q58" s="654"/>
    </row>
    <row r="59" spans="1:17" ht="14.4" customHeight="1" x14ac:dyDescent="0.3">
      <c r="A59" s="649" t="s">
        <v>1708</v>
      </c>
      <c r="B59" s="650" t="s">
        <v>1546</v>
      </c>
      <c r="C59" s="650" t="s">
        <v>1590</v>
      </c>
      <c r="D59" s="650" t="s">
        <v>1653</v>
      </c>
      <c r="E59" s="650" t="s">
        <v>1654</v>
      </c>
      <c r="F59" s="653"/>
      <c r="G59" s="653"/>
      <c r="H59" s="653"/>
      <c r="I59" s="653"/>
      <c r="J59" s="653"/>
      <c r="K59" s="653"/>
      <c r="L59" s="653"/>
      <c r="M59" s="653"/>
      <c r="N59" s="653">
        <v>1</v>
      </c>
      <c r="O59" s="653">
        <v>1292</v>
      </c>
      <c r="P59" s="666"/>
      <c r="Q59" s="654">
        <v>1292</v>
      </c>
    </row>
    <row r="60" spans="1:17" ht="14.4" customHeight="1" x14ac:dyDescent="0.3">
      <c r="A60" s="649" t="s">
        <v>1708</v>
      </c>
      <c r="B60" s="650" t="s">
        <v>1546</v>
      </c>
      <c r="C60" s="650" t="s">
        <v>1590</v>
      </c>
      <c r="D60" s="650" t="s">
        <v>1655</v>
      </c>
      <c r="E60" s="650" t="s">
        <v>1656</v>
      </c>
      <c r="F60" s="653">
        <v>27</v>
      </c>
      <c r="G60" s="653">
        <v>13122</v>
      </c>
      <c r="H60" s="653">
        <v>1</v>
      </c>
      <c r="I60" s="653">
        <v>486</v>
      </c>
      <c r="J60" s="653">
        <v>34</v>
      </c>
      <c r="K60" s="653">
        <v>16558</v>
      </c>
      <c r="L60" s="653">
        <v>1.261850327693949</v>
      </c>
      <c r="M60" s="653">
        <v>487</v>
      </c>
      <c r="N60" s="653">
        <v>27</v>
      </c>
      <c r="O60" s="653">
        <v>13177</v>
      </c>
      <c r="P60" s="666">
        <v>1.0041914342325864</v>
      </c>
      <c r="Q60" s="654">
        <v>488.03703703703701</v>
      </c>
    </row>
    <row r="61" spans="1:17" ht="14.4" customHeight="1" x14ac:dyDescent="0.3">
      <c r="A61" s="649" t="s">
        <v>1708</v>
      </c>
      <c r="B61" s="650" t="s">
        <v>1546</v>
      </c>
      <c r="C61" s="650" t="s">
        <v>1590</v>
      </c>
      <c r="D61" s="650" t="s">
        <v>1657</v>
      </c>
      <c r="E61" s="650" t="s">
        <v>1658</v>
      </c>
      <c r="F61" s="653">
        <v>1</v>
      </c>
      <c r="G61" s="653">
        <v>2236</v>
      </c>
      <c r="H61" s="653">
        <v>1</v>
      </c>
      <c r="I61" s="653">
        <v>2236</v>
      </c>
      <c r="J61" s="653"/>
      <c r="K61" s="653"/>
      <c r="L61" s="653"/>
      <c r="M61" s="653"/>
      <c r="N61" s="653"/>
      <c r="O61" s="653"/>
      <c r="P61" s="666"/>
      <c r="Q61" s="654"/>
    </row>
    <row r="62" spans="1:17" ht="14.4" customHeight="1" x14ac:dyDescent="0.3">
      <c r="A62" s="649" t="s">
        <v>1709</v>
      </c>
      <c r="B62" s="650" t="s">
        <v>1546</v>
      </c>
      <c r="C62" s="650" t="s">
        <v>1547</v>
      </c>
      <c r="D62" s="650" t="s">
        <v>1552</v>
      </c>
      <c r="E62" s="650" t="s">
        <v>837</v>
      </c>
      <c r="F62" s="653">
        <v>0.2</v>
      </c>
      <c r="G62" s="653">
        <v>216.53</v>
      </c>
      <c r="H62" s="653">
        <v>1</v>
      </c>
      <c r="I62" s="653">
        <v>1082.6499999999999</v>
      </c>
      <c r="J62" s="653">
        <v>2.1999999999999997</v>
      </c>
      <c r="K62" s="653">
        <v>2393.2400000000002</v>
      </c>
      <c r="L62" s="653">
        <v>11.052694776705307</v>
      </c>
      <c r="M62" s="653">
        <v>1087.8363636363638</v>
      </c>
      <c r="N62" s="653">
        <v>0.2</v>
      </c>
      <c r="O62" s="653">
        <v>218.43</v>
      </c>
      <c r="P62" s="666">
        <v>1.0087747656213919</v>
      </c>
      <c r="Q62" s="654">
        <v>1092.1499999999999</v>
      </c>
    </row>
    <row r="63" spans="1:17" ht="14.4" customHeight="1" x14ac:dyDescent="0.3">
      <c r="A63" s="649" t="s">
        <v>1709</v>
      </c>
      <c r="B63" s="650" t="s">
        <v>1546</v>
      </c>
      <c r="C63" s="650" t="s">
        <v>1547</v>
      </c>
      <c r="D63" s="650" t="s">
        <v>1553</v>
      </c>
      <c r="E63" s="650" t="s">
        <v>837</v>
      </c>
      <c r="F63" s="653">
        <v>15.049999999999999</v>
      </c>
      <c r="G63" s="653">
        <v>32588.07</v>
      </c>
      <c r="H63" s="653">
        <v>1</v>
      </c>
      <c r="I63" s="653">
        <v>2165.320265780731</v>
      </c>
      <c r="J63" s="653">
        <v>10.25</v>
      </c>
      <c r="K63" s="653">
        <v>22307.57</v>
      </c>
      <c r="L63" s="653">
        <v>0.68453179338328407</v>
      </c>
      <c r="M63" s="653">
        <v>2176.348292682927</v>
      </c>
      <c r="N63" s="653">
        <v>10.8</v>
      </c>
      <c r="O63" s="653">
        <v>23590.579999999998</v>
      </c>
      <c r="P63" s="666">
        <v>0.72390233603892462</v>
      </c>
      <c r="Q63" s="654">
        <v>2184.3129629629625</v>
      </c>
    </row>
    <row r="64" spans="1:17" ht="14.4" customHeight="1" x14ac:dyDescent="0.3">
      <c r="A64" s="649" t="s">
        <v>1709</v>
      </c>
      <c r="B64" s="650" t="s">
        <v>1546</v>
      </c>
      <c r="C64" s="650" t="s">
        <v>1547</v>
      </c>
      <c r="D64" s="650" t="s">
        <v>1554</v>
      </c>
      <c r="E64" s="650" t="s">
        <v>833</v>
      </c>
      <c r="F64" s="653">
        <v>0.85</v>
      </c>
      <c r="G64" s="653">
        <v>796.11</v>
      </c>
      <c r="H64" s="653">
        <v>1</v>
      </c>
      <c r="I64" s="653">
        <v>936.6</v>
      </c>
      <c r="J64" s="653">
        <v>0.35</v>
      </c>
      <c r="K64" s="653">
        <v>330.68</v>
      </c>
      <c r="L64" s="653">
        <v>0.41536973533808141</v>
      </c>
      <c r="M64" s="653">
        <v>944.80000000000007</v>
      </c>
      <c r="N64" s="653">
        <v>0.4</v>
      </c>
      <c r="O64" s="653">
        <v>377.92</v>
      </c>
      <c r="P64" s="666">
        <v>0.47470826895780738</v>
      </c>
      <c r="Q64" s="654">
        <v>944.8</v>
      </c>
    </row>
    <row r="65" spans="1:17" ht="14.4" customHeight="1" x14ac:dyDescent="0.3">
      <c r="A65" s="649" t="s">
        <v>1709</v>
      </c>
      <c r="B65" s="650" t="s">
        <v>1546</v>
      </c>
      <c r="C65" s="650" t="s">
        <v>1547</v>
      </c>
      <c r="D65" s="650" t="s">
        <v>1555</v>
      </c>
      <c r="E65" s="650" t="s">
        <v>1556</v>
      </c>
      <c r="F65" s="653"/>
      <c r="G65" s="653"/>
      <c r="H65" s="653"/>
      <c r="I65" s="653"/>
      <c r="J65" s="653"/>
      <c r="K65" s="653"/>
      <c r="L65" s="653"/>
      <c r="M65" s="653"/>
      <c r="N65" s="653">
        <v>0.5</v>
      </c>
      <c r="O65" s="653">
        <v>6200</v>
      </c>
      <c r="P65" s="666"/>
      <c r="Q65" s="654">
        <v>12400</v>
      </c>
    </row>
    <row r="66" spans="1:17" ht="14.4" customHeight="1" x14ac:dyDescent="0.3">
      <c r="A66" s="649" t="s">
        <v>1709</v>
      </c>
      <c r="B66" s="650" t="s">
        <v>1546</v>
      </c>
      <c r="C66" s="650" t="s">
        <v>1558</v>
      </c>
      <c r="D66" s="650" t="s">
        <v>1559</v>
      </c>
      <c r="E66" s="650" t="s">
        <v>1542</v>
      </c>
      <c r="F66" s="653">
        <v>180</v>
      </c>
      <c r="G66" s="653">
        <v>3522.6</v>
      </c>
      <c r="H66" s="653">
        <v>1</v>
      </c>
      <c r="I66" s="653">
        <v>19.57</v>
      </c>
      <c r="J66" s="653"/>
      <c r="K66" s="653"/>
      <c r="L66" s="653"/>
      <c r="M66" s="653"/>
      <c r="N66" s="653">
        <v>190</v>
      </c>
      <c r="O66" s="653">
        <v>3953.9</v>
      </c>
      <c r="P66" s="666">
        <v>1.122437971952535</v>
      </c>
      <c r="Q66" s="654">
        <v>20.81</v>
      </c>
    </row>
    <row r="67" spans="1:17" ht="14.4" customHeight="1" x14ac:dyDescent="0.3">
      <c r="A67" s="649" t="s">
        <v>1709</v>
      </c>
      <c r="B67" s="650" t="s">
        <v>1546</v>
      </c>
      <c r="C67" s="650" t="s">
        <v>1558</v>
      </c>
      <c r="D67" s="650" t="s">
        <v>1560</v>
      </c>
      <c r="E67" s="650" t="s">
        <v>1542</v>
      </c>
      <c r="F67" s="653">
        <v>600</v>
      </c>
      <c r="G67" s="653">
        <v>1104</v>
      </c>
      <c r="H67" s="653">
        <v>1</v>
      </c>
      <c r="I67" s="653">
        <v>1.84</v>
      </c>
      <c r="J67" s="653">
        <v>1320</v>
      </c>
      <c r="K67" s="653">
        <v>2515.6</v>
      </c>
      <c r="L67" s="653">
        <v>2.2786231884057968</v>
      </c>
      <c r="M67" s="653">
        <v>1.9057575757575758</v>
      </c>
      <c r="N67" s="653">
        <v>670</v>
      </c>
      <c r="O67" s="653">
        <v>1340</v>
      </c>
      <c r="P67" s="666">
        <v>1.213768115942029</v>
      </c>
      <c r="Q67" s="654">
        <v>2</v>
      </c>
    </row>
    <row r="68" spans="1:17" ht="14.4" customHeight="1" x14ac:dyDescent="0.3">
      <c r="A68" s="649" t="s">
        <v>1709</v>
      </c>
      <c r="B68" s="650" t="s">
        <v>1546</v>
      </c>
      <c r="C68" s="650" t="s">
        <v>1558</v>
      </c>
      <c r="D68" s="650" t="s">
        <v>1561</v>
      </c>
      <c r="E68" s="650" t="s">
        <v>1542</v>
      </c>
      <c r="F68" s="653">
        <v>11800</v>
      </c>
      <c r="G68" s="653">
        <v>54060.399999999994</v>
      </c>
      <c r="H68" s="653">
        <v>1</v>
      </c>
      <c r="I68" s="653">
        <v>4.5813898305084741</v>
      </c>
      <c r="J68" s="653">
        <v>10965</v>
      </c>
      <c r="K68" s="653">
        <v>52429.8</v>
      </c>
      <c r="L68" s="653">
        <v>0.96983744108441683</v>
      </c>
      <c r="M68" s="653">
        <v>4.7815595075239399</v>
      </c>
      <c r="N68" s="653">
        <v>11915</v>
      </c>
      <c r="O68" s="653">
        <v>60766.5</v>
      </c>
      <c r="P68" s="666">
        <v>1.1240482867311379</v>
      </c>
      <c r="Q68" s="654">
        <v>5.0999999999999996</v>
      </c>
    </row>
    <row r="69" spans="1:17" ht="14.4" customHeight="1" x14ac:dyDescent="0.3">
      <c r="A69" s="649" t="s">
        <v>1709</v>
      </c>
      <c r="B69" s="650" t="s">
        <v>1546</v>
      </c>
      <c r="C69" s="650" t="s">
        <v>1558</v>
      </c>
      <c r="D69" s="650" t="s">
        <v>1563</v>
      </c>
      <c r="E69" s="650" t="s">
        <v>1542</v>
      </c>
      <c r="F69" s="653"/>
      <c r="G69" s="653"/>
      <c r="H69" s="653"/>
      <c r="I69" s="653"/>
      <c r="J69" s="653">
        <v>700</v>
      </c>
      <c r="K69" s="653">
        <v>4004</v>
      </c>
      <c r="L69" s="653"/>
      <c r="M69" s="653">
        <v>5.72</v>
      </c>
      <c r="N69" s="653"/>
      <c r="O69" s="653"/>
      <c r="P69" s="666"/>
      <c r="Q69" s="654"/>
    </row>
    <row r="70" spans="1:17" ht="14.4" customHeight="1" x14ac:dyDescent="0.3">
      <c r="A70" s="649" t="s">
        <v>1709</v>
      </c>
      <c r="B70" s="650" t="s">
        <v>1546</v>
      </c>
      <c r="C70" s="650" t="s">
        <v>1558</v>
      </c>
      <c r="D70" s="650" t="s">
        <v>1564</v>
      </c>
      <c r="E70" s="650" t="s">
        <v>1542</v>
      </c>
      <c r="F70" s="653">
        <v>54300</v>
      </c>
      <c r="G70" s="653">
        <v>291686.5</v>
      </c>
      <c r="H70" s="653">
        <v>1</v>
      </c>
      <c r="I70" s="653">
        <v>5.3717587476979745</v>
      </c>
      <c r="J70" s="653">
        <v>22800</v>
      </c>
      <c r="K70" s="653">
        <v>126492</v>
      </c>
      <c r="L70" s="653">
        <v>0.43365736844180308</v>
      </c>
      <c r="M70" s="653">
        <v>5.547894736842105</v>
      </c>
      <c r="N70" s="653">
        <v>9544</v>
      </c>
      <c r="O70" s="653">
        <v>52969.2</v>
      </c>
      <c r="P70" s="666">
        <v>0.1815963371633586</v>
      </c>
      <c r="Q70" s="654">
        <v>5.55</v>
      </c>
    </row>
    <row r="71" spans="1:17" ht="14.4" customHeight="1" x14ac:dyDescent="0.3">
      <c r="A71" s="649" t="s">
        <v>1709</v>
      </c>
      <c r="B71" s="650" t="s">
        <v>1546</v>
      </c>
      <c r="C71" s="650" t="s">
        <v>1558</v>
      </c>
      <c r="D71" s="650" t="s">
        <v>1565</v>
      </c>
      <c r="E71" s="650" t="s">
        <v>1542</v>
      </c>
      <c r="F71" s="653"/>
      <c r="G71" s="653"/>
      <c r="H71" s="653"/>
      <c r="I71" s="653"/>
      <c r="J71" s="653">
        <v>140</v>
      </c>
      <c r="K71" s="653">
        <v>1044.4000000000001</v>
      </c>
      <c r="L71" s="653"/>
      <c r="M71" s="653">
        <v>7.4600000000000009</v>
      </c>
      <c r="N71" s="653"/>
      <c r="O71" s="653"/>
      <c r="P71" s="666"/>
      <c r="Q71" s="654"/>
    </row>
    <row r="72" spans="1:17" ht="14.4" customHeight="1" x14ac:dyDescent="0.3">
      <c r="A72" s="649" t="s">
        <v>1709</v>
      </c>
      <c r="B72" s="650" t="s">
        <v>1546</v>
      </c>
      <c r="C72" s="650" t="s">
        <v>1558</v>
      </c>
      <c r="D72" s="650" t="s">
        <v>1566</v>
      </c>
      <c r="E72" s="650" t="s">
        <v>1542</v>
      </c>
      <c r="F72" s="653">
        <v>150</v>
      </c>
      <c r="G72" s="653">
        <v>1093.5</v>
      </c>
      <c r="H72" s="653">
        <v>1</v>
      </c>
      <c r="I72" s="653">
        <v>7.29</v>
      </c>
      <c r="J72" s="653">
        <v>280</v>
      </c>
      <c r="K72" s="653">
        <v>2149.8000000000002</v>
      </c>
      <c r="L72" s="653">
        <v>1.9659807956104254</v>
      </c>
      <c r="M72" s="653">
        <v>7.6778571428571434</v>
      </c>
      <c r="N72" s="653">
        <v>450</v>
      </c>
      <c r="O72" s="653">
        <v>3550.5</v>
      </c>
      <c r="P72" s="666">
        <v>3.2469135802469138</v>
      </c>
      <c r="Q72" s="654">
        <v>7.89</v>
      </c>
    </row>
    <row r="73" spans="1:17" ht="14.4" customHeight="1" x14ac:dyDescent="0.3">
      <c r="A73" s="649" t="s">
        <v>1709</v>
      </c>
      <c r="B73" s="650" t="s">
        <v>1546</v>
      </c>
      <c r="C73" s="650" t="s">
        <v>1558</v>
      </c>
      <c r="D73" s="650" t="s">
        <v>1567</v>
      </c>
      <c r="E73" s="650" t="s">
        <v>1542</v>
      </c>
      <c r="F73" s="653">
        <v>480</v>
      </c>
      <c r="G73" s="653">
        <v>4118.1000000000004</v>
      </c>
      <c r="H73" s="653">
        <v>1</v>
      </c>
      <c r="I73" s="653">
        <v>8.5793750000000006</v>
      </c>
      <c r="J73" s="653">
        <v>140</v>
      </c>
      <c r="K73" s="653">
        <v>1229.2</v>
      </c>
      <c r="L73" s="653">
        <v>0.2984871664116947</v>
      </c>
      <c r="M73" s="653">
        <v>8.7800000000000011</v>
      </c>
      <c r="N73" s="653"/>
      <c r="O73" s="653"/>
      <c r="P73" s="666"/>
      <c r="Q73" s="654"/>
    </row>
    <row r="74" spans="1:17" ht="14.4" customHeight="1" x14ac:dyDescent="0.3">
      <c r="A74" s="649" t="s">
        <v>1709</v>
      </c>
      <c r="B74" s="650" t="s">
        <v>1546</v>
      </c>
      <c r="C74" s="650" t="s">
        <v>1558</v>
      </c>
      <c r="D74" s="650" t="s">
        <v>1571</v>
      </c>
      <c r="E74" s="650" t="s">
        <v>1542</v>
      </c>
      <c r="F74" s="653">
        <v>1065</v>
      </c>
      <c r="G74" s="653">
        <v>16965.449999999997</v>
      </c>
      <c r="H74" s="653">
        <v>1</v>
      </c>
      <c r="I74" s="653">
        <v>15.929999999999998</v>
      </c>
      <c r="J74" s="653">
        <v>1038</v>
      </c>
      <c r="K74" s="653">
        <v>18113.099999999999</v>
      </c>
      <c r="L74" s="653">
        <v>1.0676463046957199</v>
      </c>
      <c r="M74" s="653">
        <v>17.45</v>
      </c>
      <c r="N74" s="653">
        <v>3106</v>
      </c>
      <c r="O74" s="653">
        <v>59386.720000000001</v>
      </c>
      <c r="P74" s="666">
        <v>3.5004506217047004</v>
      </c>
      <c r="Q74" s="654">
        <v>19.12</v>
      </c>
    </row>
    <row r="75" spans="1:17" ht="14.4" customHeight="1" x14ac:dyDescent="0.3">
      <c r="A75" s="649" t="s">
        <v>1709</v>
      </c>
      <c r="B75" s="650" t="s">
        <v>1546</v>
      </c>
      <c r="C75" s="650" t="s">
        <v>1558</v>
      </c>
      <c r="D75" s="650" t="s">
        <v>1573</v>
      </c>
      <c r="E75" s="650" t="s">
        <v>1542</v>
      </c>
      <c r="F75" s="653"/>
      <c r="G75" s="653"/>
      <c r="H75" s="653"/>
      <c r="I75" s="653"/>
      <c r="J75" s="653">
        <v>5.5</v>
      </c>
      <c r="K75" s="653">
        <v>24566.3</v>
      </c>
      <c r="L75" s="653"/>
      <c r="M75" s="653">
        <v>4466.5999999999995</v>
      </c>
      <c r="N75" s="653"/>
      <c r="O75" s="653"/>
      <c r="P75" s="666"/>
      <c r="Q75" s="654"/>
    </row>
    <row r="76" spans="1:17" ht="14.4" customHeight="1" x14ac:dyDescent="0.3">
      <c r="A76" s="649" t="s">
        <v>1709</v>
      </c>
      <c r="B76" s="650" t="s">
        <v>1546</v>
      </c>
      <c r="C76" s="650" t="s">
        <v>1558</v>
      </c>
      <c r="D76" s="650" t="s">
        <v>1574</v>
      </c>
      <c r="E76" s="650" t="s">
        <v>1542</v>
      </c>
      <c r="F76" s="653">
        <v>30</v>
      </c>
      <c r="G76" s="653">
        <v>64669.98000000001</v>
      </c>
      <c r="H76" s="653">
        <v>1</v>
      </c>
      <c r="I76" s="653">
        <v>2155.6660000000002</v>
      </c>
      <c r="J76" s="653">
        <v>28</v>
      </c>
      <c r="K76" s="653">
        <v>64085.72</v>
      </c>
      <c r="L76" s="653">
        <v>0.99096551444735237</v>
      </c>
      <c r="M76" s="653">
        <v>2288.7757142857145</v>
      </c>
      <c r="N76" s="653">
        <v>27</v>
      </c>
      <c r="O76" s="653">
        <v>59249.67</v>
      </c>
      <c r="P76" s="666">
        <v>0.91618506763107066</v>
      </c>
      <c r="Q76" s="654">
        <v>2194.4322222222222</v>
      </c>
    </row>
    <row r="77" spans="1:17" ht="14.4" customHeight="1" x14ac:dyDescent="0.3">
      <c r="A77" s="649" t="s">
        <v>1709</v>
      </c>
      <c r="B77" s="650" t="s">
        <v>1546</v>
      </c>
      <c r="C77" s="650" t="s">
        <v>1558</v>
      </c>
      <c r="D77" s="650" t="s">
        <v>1575</v>
      </c>
      <c r="E77" s="650" t="s">
        <v>1542</v>
      </c>
      <c r="F77" s="653">
        <v>277</v>
      </c>
      <c r="G77" s="653">
        <v>49386.33</v>
      </c>
      <c r="H77" s="653">
        <v>1</v>
      </c>
      <c r="I77" s="653">
        <v>178.29000000000002</v>
      </c>
      <c r="J77" s="653"/>
      <c r="K77" s="653"/>
      <c r="L77" s="653"/>
      <c r="M77" s="653"/>
      <c r="N77" s="653"/>
      <c r="O77" s="653"/>
      <c r="P77" s="666"/>
      <c r="Q77" s="654"/>
    </row>
    <row r="78" spans="1:17" ht="14.4" customHeight="1" x14ac:dyDescent="0.3">
      <c r="A78" s="649" t="s">
        <v>1709</v>
      </c>
      <c r="B78" s="650" t="s">
        <v>1546</v>
      </c>
      <c r="C78" s="650" t="s">
        <v>1558</v>
      </c>
      <c r="D78" s="650" t="s">
        <v>1576</v>
      </c>
      <c r="E78" s="650" t="s">
        <v>1542</v>
      </c>
      <c r="F78" s="653">
        <v>7967</v>
      </c>
      <c r="G78" s="653">
        <v>23694.68</v>
      </c>
      <c r="H78" s="653">
        <v>1</v>
      </c>
      <c r="I78" s="653">
        <v>2.9741031755993474</v>
      </c>
      <c r="J78" s="653">
        <v>3805</v>
      </c>
      <c r="K78" s="653">
        <v>11809.45</v>
      </c>
      <c r="L78" s="653">
        <v>0.49840090687023419</v>
      </c>
      <c r="M78" s="653">
        <v>3.1036662286465178</v>
      </c>
      <c r="N78" s="653">
        <v>9014</v>
      </c>
      <c r="O78" s="653">
        <v>29385.64</v>
      </c>
      <c r="P78" s="666">
        <v>1.2401788080699971</v>
      </c>
      <c r="Q78" s="654">
        <v>3.26</v>
      </c>
    </row>
    <row r="79" spans="1:17" ht="14.4" customHeight="1" x14ac:dyDescent="0.3">
      <c r="A79" s="649" t="s">
        <v>1709</v>
      </c>
      <c r="B79" s="650" t="s">
        <v>1546</v>
      </c>
      <c r="C79" s="650" t="s">
        <v>1558</v>
      </c>
      <c r="D79" s="650" t="s">
        <v>1577</v>
      </c>
      <c r="E79" s="650" t="s">
        <v>1542</v>
      </c>
      <c r="F79" s="653">
        <v>220</v>
      </c>
      <c r="G79" s="653">
        <v>51453.599999999999</v>
      </c>
      <c r="H79" s="653">
        <v>1</v>
      </c>
      <c r="I79" s="653">
        <v>233.88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1709</v>
      </c>
      <c r="B80" s="650" t="s">
        <v>1546</v>
      </c>
      <c r="C80" s="650" t="s">
        <v>1558</v>
      </c>
      <c r="D80" s="650" t="s">
        <v>1578</v>
      </c>
      <c r="E80" s="650" t="s">
        <v>1542</v>
      </c>
      <c r="F80" s="653">
        <v>14758</v>
      </c>
      <c r="G80" s="653">
        <v>469196.08</v>
      </c>
      <c r="H80" s="653">
        <v>1</v>
      </c>
      <c r="I80" s="653">
        <v>31.792660252066678</v>
      </c>
      <c r="J80" s="653">
        <v>10333</v>
      </c>
      <c r="K80" s="653">
        <v>342482.86</v>
      </c>
      <c r="L80" s="653">
        <v>0.72993546749154425</v>
      </c>
      <c r="M80" s="653">
        <v>33.144571760379364</v>
      </c>
      <c r="N80" s="653">
        <v>10099</v>
      </c>
      <c r="O80" s="653">
        <v>336296.7</v>
      </c>
      <c r="P80" s="666">
        <v>0.71675087311044883</v>
      </c>
      <c r="Q80" s="654">
        <v>33.300000000000004</v>
      </c>
    </row>
    <row r="81" spans="1:17" ht="14.4" customHeight="1" x14ac:dyDescent="0.3">
      <c r="A81" s="649" t="s">
        <v>1709</v>
      </c>
      <c r="B81" s="650" t="s">
        <v>1546</v>
      </c>
      <c r="C81" s="650" t="s">
        <v>1587</v>
      </c>
      <c r="D81" s="650" t="s">
        <v>1588</v>
      </c>
      <c r="E81" s="650" t="s">
        <v>1589</v>
      </c>
      <c r="F81" s="653">
        <v>1</v>
      </c>
      <c r="G81" s="653">
        <v>884.32</v>
      </c>
      <c r="H81" s="653">
        <v>1</v>
      </c>
      <c r="I81" s="653">
        <v>884.32</v>
      </c>
      <c r="J81" s="653"/>
      <c r="K81" s="653"/>
      <c r="L81" s="653"/>
      <c r="M81" s="653"/>
      <c r="N81" s="653">
        <v>16</v>
      </c>
      <c r="O81" s="653">
        <v>14149.12</v>
      </c>
      <c r="P81" s="666">
        <v>16</v>
      </c>
      <c r="Q81" s="654">
        <v>884.32</v>
      </c>
    </row>
    <row r="82" spans="1:17" ht="14.4" customHeight="1" x14ac:dyDescent="0.3">
      <c r="A82" s="649" t="s">
        <v>1709</v>
      </c>
      <c r="B82" s="650" t="s">
        <v>1546</v>
      </c>
      <c r="C82" s="650" t="s">
        <v>1590</v>
      </c>
      <c r="D82" s="650" t="s">
        <v>1591</v>
      </c>
      <c r="E82" s="650" t="s">
        <v>1592</v>
      </c>
      <c r="F82" s="653">
        <v>5</v>
      </c>
      <c r="G82" s="653">
        <v>170</v>
      </c>
      <c r="H82" s="653">
        <v>1</v>
      </c>
      <c r="I82" s="653">
        <v>34</v>
      </c>
      <c r="J82" s="653">
        <v>1</v>
      </c>
      <c r="K82" s="653">
        <v>34</v>
      </c>
      <c r="L82" s="653">
        <v>0.2</v>
      </c>
      <c r="M82" s="653">
        <v>34</v>
      </c>
      <c r="N82" s="653"/>
      <c r="O82" s="653"/>
      <c r="P82" s="666"/>
      <c r="Q82" s="654"/>
    </row>
    <row r="83" spans="1:17" ht="14.4" customHeight="1" x14ac:dyDescent="0.3">
      <c r="A83" s="649" t="s">
        <v>1709</v>
      </c>
      <c r="B83" s="650" t="s">
        <v>1546</v>
      </c>
      <c r="C83" s="650" t="s">
        <v>1590</v>
      </c>
      <c r="D83" s="650" t="s">
        <v>1593</v>
      </c>
      <c r="E83" s="650" t="s">
        <v>1594</v>
      </c>
      <c r="F83" s="653">
        <v>6</v>
      </c>
      <c r="G83" s="653">
        <v>2514</v>
      </c>
      <c r="H83" s="653">
        <v>1</v>
      </c>
      <c r="I83" s="653">
        <v>419</v>
      </c>
      <c r="J83" s="653">
        <v>2</v>
      </c>
      <c r="K83" s="653">
        <v>840</v>
      </c>
      <c r="L83" s="653">
        <v>0.33412887828162291</v>
      </c>
      <c r="M83" s="653">
        <v>420</v>
      </c>
      <c r="N83" s="653">
        <v>1</v>
      </c>
      <c r="O83" s="653">
        <v>423</v>
      </c>
      <c r="P83" s="666">
        <v>0.16825775656324582</v>
      </c>
      <c r="Q83" s="654">
        <v>423</v>
      </c>
    </row>
    <row r="84" spans="1:17" ht="14.4" customHeight="1" x14ac:dyDescent="0.3">
      <c r="A84" s="649" t="s">
        <v>1709</v>
      </c>
      <c r="B84" s="650" t="s">
        <v>1546</v>
      </c>
      <c r="C84" s="650" t="s">
        <v>1590</v>
      </c>
      <c r="D84" s="650" t="s">
        <v>1597</v>
      </c>
      <c r="E84" s="650" t="s">
        <v>1598</v>
      </c>
      <c r="F84" s="653">
        <v>1</v>
      </c>
      <c r="G84" s="653">
        <v>300</v>
      </c>
      <c r="H84" s="653">
        <v>1</v>
      </c>
      <c r="I84" s="653">
        <v>300</v>
      </c>
      <c r="J84" s="653"/>
      <c r="K84" s="653"/>
      <c r="L84" s="653"/>
      <c r="M84" s="653"/>
      <c r="N84" s="653">
        <v>1</v>
      </c>
      <c r="O84" s="653">
        <v>302</v>
      </c>
      <c r="P84" s="666">
        <v>1.0066666666666666</v>
      </c>
      <c r="Q84" s="654">
        <v>302</v>
      </c>
    </row>
    <row r="85" spans="1:17" ht="14.4" customHeight="1" x14ac:dyDescent="0.3">
      <c r="A85" s="649" t="s">
        <v>1709</v>
      </c>
      <c r="B85" s="650" t="s">
        <v>1546</v>
      </c>
      <c r="C85" s="650" t="s">
        <v>1590</v>
      </c>
      <c r="D85" s="650" t="s">
        <v>1604</v>
      </c>
      <c r="E85" s="650" t="s">
        <v>1605</v>
      </c>
      <c r="F85" s="653">
        <v>6</v>
      </c>
      <c r="G85" s="653">
        <v>11766</v>
      </c>
      <c r="H85" s="653">
        <v>1</v>
      </c>
      <c r="I85" s="653">
        <v>1961</v>
      </c>
      <c r="J85" s="653">
        <v>5</v>
      </c>
      <c r="K85" s="653">
        <v>9825</v>
      </c>
      <c r="L85" s="653">
        <v>0.83503314635390102</v>
      </c>
      <c r="M85" s="653">
        <v>1965</v>
      </c>
      <c r="N85" s="653">
        <v>2</v>
      </c>
      <c r="O85" s="653">
        <v>3937</v>
      </c>
      <c r="P85" s="666">
        <v>0.33460819309875911</v>
      </c>
      <c r="Q85" s="654">
        <v>1968.5</v>
      </c>
    </row>
    <row r="86" spans="1:17" ht="14.4" customHeight="1" x14ac:dyDescent="0.3">
      <c r="A86" s="649" t="s">
        <v>1709</v>
      </c>
      <c r="B86" s="650" t="s">
        <v>1546</v>
      </c>
      <c r="C86" s="650" t="s">
        <v>1590</v>
      </c>
      <c r="D86" s="650" t="s">
        <v>1606</v>
      </c>
      <c r="E86" s="650" t="s">
        <v>1607</v>
      </c>
      <c r="F86" s="653"/>
      <c r="G86" s="653"/>
      <c r="H86" s="653"/>
      <c r="I86" s="653"/>
      <c r="J86" s="653"/>
      <c r="K86" s="653"/>
      <c r="L86" s="653"/>
      <c r="M86" s="653"/>
      <c r="N86" s="653">
        <v>1</v>
      </c>
      <c r="O86" s="653">
        <v>2990</v>
      </c>
      <c r="P86" s="666"/>
      <c r="Q86" s="654">
        <v>2990</v>
      </c>
    </row>
    <row r="87" spans="1:17" ht="14.4" customHeight="1" x14ac:dyDescent="0.3">
      <c r="A87" s="649" t="s">
        <v>1709</v>
      </c>
      <c r="B87" s="650" t="s">
        <v>1546</v>
      </c>
      <c r="C87" s="650" t="s">
        <v>1590</v>
      </c>
      <c r="D87" s="650" t="s">
        <v>1608</v>
      </c>
      <c r="E87" s="650" t="s">
        <v>1609</v>
      </c>
      <c r="F87" s="653">
        <v>3</v>
      </c>
      <c r="G87" s="653">
        <v>1914</v>
      </c>
      <c r="H87" s="653">
        <v>1</v>
      </c>
      <c r="I87" s="653">
        <v>638</v>
      </c>
      <c r="J87" s="653">
        <v>7</v>
      </c>
      <c r="K87" s="653">
        <v>4473</v>
      </c>
      <c r="L87" s="653">
        <v>2.3369905956112853</v>
      </c>
      <c r="M87" s="653">
        <v>639</v>
      </c>
      <c r="N87" s="653">
        <v>2</v>
      </c>
      <c r="O87" s="653">
        <v>1281</v>
      </c>
      <c r="P87" s="666">
        <v>0.66927899686520376</v>
      </c>
      <c r="Q87" s="654">
        <v>640.5</v>
      </c>
    </row>
    <row r="88" spans="1:17" ht="14.4" customHeight="1" x14ac:dyDescent="0.3">
      <c r="A88" s="649" t="s">
        <v>1709</v>
      </c>
      <c r="B88" s="650" t="s">
        <v>1546</v>
      </c>
      <c r="C88" s="650" t="s">
        <v>1590</v>
      </c>
      <c r="D88" s="650" t="s">
        <v>1612</v>
      </c>
      <c r="E88" s="650" t="s">
        <v>1613</v>
      </c>
      <c r="F88" s="653"/>
      <c r="G88" s="653"/>
      <c r="H88" s="653"/>
      <c r="I88" s="653"/>
      <c r="J88" s="653">
        <v>1</v>
      </c>
      <c r="K88" s="653">
        <v>1383</v>
      </c>
      <c r="L88" s="653"/>
      <c r="M88" s="653">
        <v>1383</v>
      </c>
      <c r="N88" s="653"/>
      <c r="O88" s="653"/>
      <c r="P88" s="666"/>
      <c r="Q88" s="654"/>
    </row>
    <row r="89" spans="1:17" ht="14.4" customHeight="1" x14ac:dyDescent="0.3">
      <c r="A89" s="649" t="s">
        <v>1709</v>
      </c>
      <c r="B89" s="650" t="s">
        <v>1546</v>
      </c>
      <c r="C89" s="650" t="s">
        <v>1590</v>
      </c>
      <c r="D89" s="650" t="s">
        <v>1614</v>
      </c>
      <c r="E89" s="650" t="s">
        <v>1615</v>
      </c>
      <c r="F89" s="653">
        <v>3</v>
      </c>
      <c r="G89" s="653">
        <v>5508</v>
      </c>
      <c r="H89" s="653">
        <v>1</v>
      </c>
      <c r="I89" s="653">
        <v>1836</v>
      </c>
      <c r="J89" s="653">
        <v>1</v>
      </c>
      <c r="K89" s="653">
        <v>1840</v>
      </c>
      <c r="L89" s="653">
        <v>0.33405954974582425</v>
      </c>
      <c r="M89" s="653">
        <v>1840</v>
      </c>
      <c r="N89" s="653">
        <v>2</v>
      </c>
      <c r="O89" s="653">
        <v>3686</v>
      </c>
      <c r="P89" s="666">
        <v>0.66920842411038495</v>
      </c>
      <c r="Q89" s="654">
        <v>1843</v>
      </c>
    </row>
    <row r="90" spans="1:17" ht="14.4" customHeight="1" x14ac:dyDescent="0.3">
      <c r="A90" s="649" t="s">
        <v>1709</v>
      </c>
      <c r="B90" s="650" t="s">
        <v>1546</v>
      </c>
      <c r="C90" s="650" t="s">
        <v>1590</v>
      </c>
      <c r="D90" s="650" t="s">
        <v>1616</v>
      </c>
      <c r="E90" s="650" t="s">
        <v>1617</v>
      </c>
      <c r="F90" s="653"/>
      <c r="G90" s="653"/>
      <c r="H90" s="653"/>
      <c r="I90" s="653"/>
      <c r="J90" s="653">
        <v>1</v>
      </c>
      <c r="K90" s="653">
        <v>1196</v>
      </c>
      <c r="L90" s="653"/>
      <c r="M90" s="653">
        <v>1196</v>
      </c>
      <c r="N90" s="653"/>
      <c r="O90" s="653"/>
      <c r="P90" s="666"/>
      <c r="Q90" s="654"/>
    </row>
    <row r="91" spans="1:17" ht="14.4" customHeight="1" x14ac:dyDescent="0.3">
      <c r="A91" s="649" t="s">
        <v>1709</v>
      </c>
      <c r="B91" s="650" t="s">
        <v>1546</v>
      </c>
      <c r="C91" s="650" t="s">
        <v>1590</v>
      </c>
      <c r="D91" s="650" t="s">
        <v>1618</v>
      </c>
      <c r="E91" s="650" t="s">
        <v>1619</v>
      </c>
      <c r="F91" s="653">
        <v>1</v>
      </c>
      <c r="G91" s="653">
        <v>1166</v>
      </c>
      <c r="H91" s="653">
        <v>1</v>
      </c>
      <c r="I91" s="653">
        <v>1166</v>
      </c>
      <c r="J91" s="653"/>
      <c r="K91" s="653"/>
      <c r="L91" s="653"/>
      <c r="M91" s="653"/>
      <c r="N91" s="653">
        <v>4</v>
      </c>
      <c r="O91" s="653">
        <v>4688</v>
      </c>
      <c r="P91" s="666">
        <v>4.0205831903945111</v>
      </c>
      <c r="Q91" s="654">
        <v>1172</v>
      </c>
    </row>
    <row r="92" spans="1:17" ht="14.4" customHeight="1" x14ac:dyDescent="0.3">
      <c r="A92" s="649" t="s">
        <v>1709</v>
      </c>
      <c r="B92" s="650" t="s">
        <v>1546</v>
      </c>
      <c r="C92" s="650" t="s">
        <v>1590</v>
      </c>
      <c r="D92" s="650" t="s">
        <v>1620</v>
      </c>
      <c r="E92" s="650" t="s">
        <v>1621</v>
      </c>
      <c r="F92" s="653"/>
      <c r="G92" s="653"/>
      <c r="H92" s="653"/>
      <c r="I92" s="653"/>
      <c r="J92" s="653">
        <v>1</v>
      </c>
      <c r="K92" s="653">
        <v>1553</v>
      </c>
      <c r="L92" s="653"/>
      <c r="M92" s="653">
        <v>1553</v>
      </c>
      <c r="N92" s="653"/>
      <c r="O92" s="653"/>
      <c r="P92" s="666"/>
      <c r="Q92" s="654"/>
    </row>
    <row r="93" spans="1:17" ht="14.4" customHeight="1" x14ac:dyDescent="0.3">
      <c r="A93" s="649" t="s">
        <v>1709</v>
      </c>
      <c r="B93" s="650" t="s">
        <v>1546</v>
      </c>
      <c r="C93" s="650" t="s">
        <v>1590</v>
      </c>
      <c r="D93" s="650" t="s">
        <v>1622</v>
      </c>
      <c r="E93" s="650" t="s">
        <v>1623</v>
      </c>
      <c r="F93" s="653">
        <v>30</v>
      </c>
      <c r="G93" s="653">
        <v>19590</v>
      </c>
      <c r="H93" s="653">
        <v>1</v>
      </c>
      <c r="I93" s="653">
        <v>653</v>
      </c>
      <c r="J93" s="653">
        <v>28</v>
      </c>
      <c r="K93" s="653">
        <v>18312</v>
      </c>
      <c r="L93" s="653">
        <v>0.93476263399693726</v>
      </c>
      <c r="M93" s="653">
        <v>654</v>
      </c>
      <c r="N93" s="653">
        <v>26</v>
      </c>
      <c r="O93" s="653">
        <v>17046</v>
      </c>
      <c r="P93" s="666">
        <v>0.87013782542113327</v>
      </c>
      <c r="Q93" s="654">
        <v>655.61538461538464</v>
      </c>
    </row>
    <row r="94" spans="1:17" ht="14.4" customHeight="1" x14ac:dyDescent="0.3">
      <c r="A94" s="649" t="s">
        <v>1709</v>
      </c>
      <c r="B94" s="650" t="s">
        <v>1546</v>
      </c>
      <c r="C94" s="650" t="s">
        <v>1590</v>
      </c>
      <c r="D94" s="650" t="s">
        <v>1628</v>
      </c>
      <c r="E94" s="650" t="s">
        <v>1629</v>
      </c>
      <c r="F94" s="653">
        <v>155</v>
      </c>
      <c r="G94" s="653">
        <v>271405</v>
      </c>
      <c r="H94" s="653">
        <v>1</v>
      </c>
      <c r="I94" s="653">
        <v>1751</v>
      </c>
      <c r="J94" s="653">
        <v>94</v>
      </c>
      <c r="K94" s="653">
        <v>164876</v>
      </c>
      <c r="L94" s="653">
        <v>0.60749065050385953</v>
      </c>
      <c r="M94" s="653">
        <v>1754</v>
      </c>
      <c r="N94" s="653">
        <v>91</v>
      </c>
      <c r="O94" s="653">
        <v>159890</v>
      </c>
      <c r="P94" s="666">
        <v>0.58911958143733534</v>
      </c>
      <c r="Q94" s="654">
        <v>1757.032967032967</v>
      </c>
    </row>
    <row r="95" spans="1:17" ht="14.4" customHeight="1" x14ac:dyDescent="0.3">
      <c r="A95" s="649" t="s">
        <v>1709</v>
      </c>
      <c r="B95" s="650" t="s">
        <v>1546</v>
      </c>
      <c r="C95" s="650" t="s">
        <v>1590</v>
      </c>
      <c r="D95" s="650" t="s">
        <v>1630</v>
      </c>
      <c r="E95" s="650" t="s">
        <v>1631</v>
      </c>
      <c r="F95" s="653">
        <v>25</v>
      </c>
      <c r="G95" s="653">
        <v>10225</v>
      </c>
      <c r="H95" s="653">
        <v>1</v>
      </c>
      <c r="I95" s="653">
        <v>409</v>
      </c>
      <c r="J95" s="653">
        <v>13</v>
      </c>
      <c r="K95" s="653">
        <v>5330</v>
      </c>
      <c r="L95" s="653">
        <v>0.52127139364303177</v>
      </c>
      <c r="M95" s="653">
        <v>410</v>
      </c>
      <c r="N95" s="653">
        <v>12</v>
      </c>
      <c r="O95" s="653">
        <v>4932</v>
      </c>
      <c r="P95" s="666">
        <v>0.4823471882640587</v>
      </c>
      <c r="Q95" s="654">
        <v>411</v>
      </c>
    </row>
    <row r="96" spans="1:17" ht="14.4" customHeight="1" x14ac:dyDescent="0.3">
      <c r="A96" s="649" t="s">
        <v>1709</v>
      </c>
      <c r="B96" s="650" t="s">
        <v>1546</v>
      </c>
      <c r="C96" s="650" t="s">
        <v>1590</v>
      </c>
      <c r="D96" s="650" t="s">
        <v>1636</v>
      </c>
      <c r="E96" s="650" t="s">
        <v>1637</v>
      </c>
      <c r="F96" s="653"/>
      <c r="G96" s="653"/>
      <c r="H96" s="653"/>
      <c r="I96" s="653"/>
      <c r="J96" s="653">
        <v>25</v>
      </c>
      <c r="K96" s="653">
        <v>358200</v>
      </c>
      <c r="L96" s="653"/>
      <c r="M96" s="653">
        <v>14328</v>
      </c>
      <c r="N96" s="653">
        <v>23</v>
      </c>
      <c r="O96" s="653">
        <v>329584</v>
      </c>
      <c r="P96" s="666"/>
      <c r="Q96" s="654">
        <v>14329.739130434782</v>
      </c>
    </row>
    <row r="97" spans="1:17" ht="14.4" customHeight="1" x14ac:dyDescent="0.3">
      <c r="A97" s="649" t="s">
        <v>1709</v>
      </c>
      <c r="B97" s="650" t="s">
        <v>1546</v>
      </c>
      <c r="C97" s="650" t="s">
        <v>1590</v>
      </c>
      <c r="D97" s="650" t="s">
        <v>1642</v>
      </c>
      <c r="E97" s="650" t="s">
        <v>1542</v>
      </c>
      <c r="F97" s="653">
        <v>42</v>
      </c>
      <c r="G97" s="653">
        <v>613580</v>
      </c>
      <c r="H97" s="653">
        <v>1</v>
      </c>
      <c r="I97" s="653">
        <v>14609.047619047618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1709</v>
      </c>
      <c r="B98" s="650" t="s">
        <v>1546</v>
      </c>
      <c r="C98" s="650" t="s">
        <v>1590</v>
      </c>
      <c r="D98" s="650" t="s">
        <v>1647</v>
      </c>
      <c r="E98" s="650" t="s">
        <v>1648</v>
      </c>
      <c r="F98" s="653">
        <v>6</v>
      </c>
      <c r="G98" s="653">
        <v>3468</v>
      </c>
      <c r="H98" s="653">
        <v>1</v>
      </c>
      <c r="I98" s="653">
        <v>578</v>
      </c>
      <c r="J98" s="653">
        <v>4</v>
      </c>
      <c r="K98" s="653">
        <v>2320</v>
      </c>
      <c r="L98" s="653">
        <v>0.66897347174163779</v>
      </c>
      <c r="M98" s="653">
        <v>580</v>
      </c>
      <c r="N98" s="653">
        <v>3</v>
      </c>
      <c r="O98" s="653">
        <v>1744</v>
      </c>
      <c r="P98" s="666">
        <v>0.50288350634371393</v>
      </c>
      <c r="Q98" s="654">
        <v>581.33333333333337</v>
      </c>
    </row>
    <row r="99" spans="1:17" ht="14.4" customHeight="1" x14ac:dyDescent="0.3">
      <c r="A99" s="649" t="s">
        <v>1709</v>
      </c>
      <c r="B99" s="650" t="s">
        <v>1546</v>
      </c>
      <c r="C99" s="650" t="s">
        <v>1590</v>
      </c>
      <c r="D99" s="650" t="s">
        <v>1651</v>
      </c>
      <c r="E99" s="650" t="s">
        <v>1652</v>
      </c>
      <c r="F99" s="653"/>
      <c r="G99" s="653"/>
      <c r="H99" s="653"/>
      <c r="I99" s="653"/>
      <c r="J99" s="653">
        <v>5</v>
      </c>
      <c r="K99" s="653">
        <v>2090</v>
      </c>
      <c r="L99" s="653"/>
      <c r="M99" s="653">
        <v>418</v>
      </c>
      <c r="N99" s="653">
        <v>3</v>
      </c>
      <c r="O99" s="653">
        <v>1260</v>
      </c>
      <c r="P99" s="666"/>
      <c r="Q99" s="654">
        <v>420</v>
      </c>
    </row>
    <row r="100" spans="1:17" ht="14.4" customHeight="1" x14ac:dyDescent="0.3">
      <c r="A100" s="649" t="s">
        <v>1709</v>
      </c>
      <c r="B100" s="650" t="s">
        <v>1546</v>
      </c>
      <c r="C100" s="650" t="s">
        <v>1590</v>
      </c>
      <c r="D100" s="650" t="s">
        <v>1653</v>
      </c>
      <c r="E100" s="650" t="s">
        <v>1654</v>
      </c>
      <c r="F100" s="653">
        <v>12</v>
      </c>
      <c r="G100" s="653">
        <v>15396</v>
      </c>
      <c r="H100" s="653">
        <v>1</v>
      </c>
      <c r="I100" s="653">
        <v>1283</v>
      </c>
      <c r="J100" s="653">
        <v>6</v>
      </c>
      <c r="K100" s="653">
        <v>7716</v>
      </c>
      <c r="L100" s="653">
        <v>0.50116913484021819</v>
      </c>
      <c r="M100" s="653">
        <v>1286</v>
      </c>
      <c r="N100" s="653">
        <v>13</v>
      </c>
      <c r="O100" s="653">
        <v>16754</v>
      </c>
      <c r="P100" s="666">
        <v>1.0882047285009093</v>
      </c>
      <c r="Q100" s="654">
        <v>1288.7692307692307</v>
      </c>
    </row>
    <row r="101" spans="1:17" ht="14.4" customHeight="1" x14ac:dyDescent="0.3">
      <c r="A101" s="649" t="s">
        <v>1709</v>
      </c>
      <c r="B101" s="650" t="s">
        <v>1546</v>
      </c>
      <c r="C101" s="650" t="s">
        <v>1590</v>
      </c>
      <c r="D101" s="650" t="s">
        <v>1655</v>
      </c>
      <c r="E101" s="650" t="s">
        <v>1656</v>
      </c>
      <c r="F101" s="653">
        <v>64</v>
      </c>
      <c r="G101" s="653">
        <v>31104</v>
      </c>
      <c r="H101" s="653">
        <v>1</v>
      </c>
      <c r="I101" s="653">
        <v>486</v>
      </c>
      <c r="J101" s="653">
        <v>65</v>
      </c>
      <c r="K101" s="653">
        <v>31655</v>
      </c>
      <c r="L101" s="653">
        <v>1.0177147633744856</v>
      </c>
      <c r="M101" s="653">
        <v>487</v>
      </c>
      <c r="N101" s="653">
        <v>69</v>
      </c>
      <c r="O101" s="653">
        <v>33673</v>
      </c>
      <c r="P101" s="666">
        <v>1.0825938786008231</v>
      </c>
      <c r="Q101" s="654">
        <v>488.01449275362319</v>
      </c>
    </row>
    <row r="102" spans="1:17" ht="14.4" customHeight="1" x14ac:dyDescent="0.3">
      <c r="A102" s="649" t="s">
        <v>1709</v>
      </c>
      <c r="B102" s="650" t="s">
        <v>1546</v>
      </c>
      <c r="C102" s="650" t="s">
        <v>1590</v>
      </c>
      <c r="D102" s="650" t="s">
        <v>1657</v>
      </c>
      <c r="E102" s="650" t="s">
        <v>1658</v>
      </c>
      <c r="F102" s="653">
        <v>2</v>
      </c>
      <c r="G102" s="653">
        <v>4472</v>
      </c>
      <c r="H102" s="653">
        <v>1</v>
      </c>
      <c r="I102" s="653">
        <v>2236</v>
      </c>
      <c r="J102" s="653">
        <v>2</v>
      </c>
      <c r="K102" s="653">
        <v>4484</v>
      </c>
      <c r="L102" s="653">
        <v>1.0026833631484795</v>
      </c>
      <c r="M102" s="653">
        <v>2242</v>
      </c>
      <c r="N102" s="653">
        <v>6</v>
      </c>
      <c r="O102" s="653">
        <v>13496</v>
      </c>
      <c r="P102" s="666">
        <v>3.0178890876565294</v>
      </c>
      <c r="Q102" s="654">
        <v>2249.3333333333335</v>
      </c>
    </row>
    <row r="103" spans="1:17" ht="14.4" customHeight="1" x14ac:dyDescent="0.3">
      <c r="A103" s="649" t="s">
        <v>1709</v>
      </c>
      <c r="B103" s="650" t="s">
        <v>1546</v>
      </c>
      <c r="C103" s="650" t="s">
        <v>1590</v>
      </c>
      <c r="D103" s="650" t="s">
        <v>1659</v>
      </c>
      <c r="E103" s="650" t="s">
        <v>1660</v>
      </c>
      <c r="F103" s="653">
        <v>37</v>
      </c>
      <c r="G103" s="653">
        <v>93573</v>
      </c>
      <c r="H103" s="653">
        <v>1</v>
      </c>
      <c r="I103" s="653">
        <v>2529</v>
      </c>
      <c r="J103" s="653">
        <v>16</v>
      </c>
      <c r="K103" s="653">
        <v>40560</v>
      </c>
      <c r="L103" s="653">
        <v>0.4334583694014299</v>
      </c>
      <c r="M103" s="653">
        <v>2535</v>
      </c>
      <c r="N103" s="653">
        <v>4</v>
      </c>
      <c r="O103" s="653">
        <v>10151</v>
      </c>
      <c r="P103" s="666">
        <v>0.1084821476280551</v>
      </c>
      <c r="Q103" s="654">
        <v>2537.75</v>
      </c>
    </row>
    <row r="104" spans="1:17" ht="14.4" customHeight="1" x14ac:dyDescent="0.3">
      <c r="A104" s="649" t="s">
        <v>1710</v>
      </c>
      <c r="B104" s="650" t="s">
        <v>1546</v>
      </c>
      <c r="C104" s="650" t="s">
        <v>1547</v>
      </c>
      <c r="D104" s="650" t="s">
        <v>1548</v>
      </c>
      <c r="E104" s="650" t="s">
        <v>826</v>
      </c>
      <c r="F104" s="653"/>
      <c r="G104" s="653"/>
      <c r="H104" s="653"/>
      <c r="I104" s="653"/>
      <c r="J104" s="653"/>
      <c r="K104" s="653"/>
      <c r="L104" s="653"/>
      <c r="M104" s="653"/>
      <c r="N104" s="653">
        <v>0.8</v>
      </c>
      <c r="O104" s="653">
        <v>1582.42</v>
      </c>
      <c r="P104" s="666"/>
      <c r="Q104" s="654">
        <v>1978.0250000000001</v>
      </c>
    </row>
    <row r="105" spans="1:17" ht="14.4" customHeight="1" x14ac:dyDescent="0.3">
      <c r="A105" s="649" t="s">
        <v>1710</v>
      </c>
      <c r="B105" s="650" t="s">
        <v>1546</v>
      </c>
      <c r="C105" s="650" t="s">
        <v>1547</v>
      </c>
      <c r="D105" s="650" t="s">
        <v>1552</v>
      </c>
      <c r="E105" s="650" t="s">
        <v>837</v>
      </c>
      <c r="F105" s="653"/>
      <c r="G105" s="653"/>
      <c r="H105" s="653"/>
      <c r="I105" s="653"/>
      <c r="J105" s="653">
        <v>0.4</v>
      </c>
      <c r="K105" s="653">
        <v>434.96000000000004</v>
      </c>
      <c r="L105" s="653"/>
      <c r="M105" s="653">
        <v>1087.4000000000001</v>
      </c>
      <c r="N105" s="653">
        <v>0.2</v>
      </c>
      <c r="O105" s="653">
        <v>218.43</v>
      </c>
      <c r="P105" s="666"/>
      <c r="Q105" s="654">
        <v>1092.1499999999999</v>
      </c>
    </row>
    <row r="106" spans="1:17" ht="14.4" customHeight="1" x14ac:dyDescent="0.3">
      <c r="A106" s="649" t="s">
        <v>1710</v>
      </c>
      <c r="B106" s="650" t="s">
        <v>1546</v>
      </c>
      <c r="C106" s="650" t="s">
        <v>1547</v>
      </c>
      <c r="D106" s="650" t="s">
        <v>1553</v>
      </c>
      <c r="E106" s="650" t="s">
        <v>837</v>
      </c>
      <c r="F106" s="653">
        <v>7.2000000000000011</v>
      </c>
      <c r="G106" s="653">
        <v>15590.339999999998</v>
      </c>
      <c r="H106" s="653">
        <v>1</v>
      </c>
      <c r="I106" s="653">
        <v>2165.3249999999994</v>
      </c>
      <c r="J106" s="653">
        <v>6.35</v>
      </c>
      <c r="K106" s="653">
        <v>13794.41</v>
      </c>
      <c r="L106" s="653">
        <v>0.88480494973169288</v>
      </c>
      <c r="M106" s="653">
        <v>2172.348031496063</v>
      </c>
      <c r="N106" s="653">
        <v>5.5</v>
      </c>
      <c r="O106" s="653">
        <v>12013.730000000001</v>
      </c>
      <c r="P106" s="666">
        <v>0.77058806927879719</v>
      </c>
      <c r="Q106" s="654">
        <v>2184.3145454545456</v>
      </c>
    </row>
    <row r="107" spans="1:17" ht="14.4" customHeight="1" x14ac:dyDescent="0.3">
      <c r="A107" s="649" t="s">
        <v>1710</v>
      </c>
      <c r="B107" s="650" t="s">
        <v>1546</v>
      </c>
      <c r="C107" s="650" t="s">
        <v>1547</v>
      </c>
      <c r="D107" s="650" t="s">
        <v>1554</v>
      </c>
      <c r="E107" s="650" t="s">
        <v>833</v>
      </c>
      <c r="F107" s="653">
        <v>0.2</v>
      </c>
      <c r="G107" s="653">
        <v>187.32</v>
      </c>
      <c r="H107" s="653">
        <v>1</v>
      </c>
      <c r="I107" s="653">
        <v>936.59999999999991</v>
      </c>
      <c r="J107" s="653">
        <v>0.05</v>
      </c>
      <c r="K107" s="653">
        <v>47.24</v>
      </c>
      <c r="L107" s="653">
        <v>0.25218876788383515</v>
      </c>
      <c r="M107" s="653">
        <v>944.8</v>
      </c>
      <c r="N107" s="653">
        <v>0.1</v>
      </c>
      <c r="O107" s="653">
        <v>94.48</v>
      </c>
      <c r="P107" s="666">
        <v>0.5043775357676703</v>
      </c>
      <c r="Q107" s="654">
        <v>944.8</v>
      </c>
    </row>
    <row r="108" spans="1:17" ht="14.4" customHeight="1" x14ac:dyDescent="0.3">
      <c r="A108" s="649" t="s">
        <v>1710</v>
      </c>
      <c r="B108" s="650" t="s">
        <v>1546</v>
      </c>
      <c r="C108" s="650" t="s">
        <v>1558</v>
      </c>
      <c r="D108" s="650" t="s">
        <v>1561</v>
      </c>
      <c r="E108" s="650" t="s">
        <v>1542</v>
      </c>
      <c r="F108" s="653">
        <v>150</v>
      </c>
      <c r="G108" s="653">
        <v>679.5</v>
      </c>
      <c r="H108" s="653">
        <v>1</v>
      </c>
      <c r="I108" s="653">
        <v>4.53</v>
      </c>
      <c r="J108" s="653">
        <v>150</v>
      </c>
      <c r="K108" s="653">
        <v>699</v>
      </c>
      <c r="L108" s="653">
        <v>1.0286975717439293</v>
      </c>
      <c r="M108" s="653">
        <v>4.66</v>
      </c>
      <c r="N108" s="653">
        <v>330</v>
      </c>
      <c r="O108" s="653">
        <v>1683</v>
      </c>
      <c r="P108" s="666">
        <v>2.4768211920529803</v>
      </c>
      <c r="Q108" s="654">
        <v>5.0999999999999996</v>
      </c>
    </row>
    <row r="109" spans="1:17" ht="14.4" customHeight="1" x14ac:dyDescent="0.3">
      <c r="A109" s="649" t="s">
        <v>1710</v>
      </c>
      <c r="B109" s="650" t="s">
        <v>1546</v>
      </c>
      <c r="C109" s="650" t="s">
        <v>1558</v>
      </c>
      <c r="D109" s="650" t="s">
        <v>1711</v>
      </c>
      <c r="E109" s="650" t="s">
        <v>1542</v>
      </c>
      <c r="F109" s="653">
        <v>45</v>
      </c>
      <c r="G109" s="653">
        <v>292.5</v>
      </c>
      <c r="H109" s="653">
        <v>1</v>
      </c>
      <c r="I109" s="653">
        <v>6.5</v>
      </c>
      <c r="J109" s="653"/>
      <c r="K109" s="653"/>
      <c r="L109" s="653"/>
      <c r="M109" s="653"/>
      <c r="N109" s="653"/>
      <c r="O109" s="653"/>
      <c r="P109" s="666"/>
      <c r="Q109" s="654"/>
    </row>
    <row r="110" spans="1:17" ht="14.4" customHeight="1" x14ac:dyDescent="0.3">
      <c r="A110" s="649" t="s">
        <v>1710</v>
      </c>
      <c r="B110" s="650" t="s">
        <v>1546</v>
      </c>
      <c r="C110" s="650" t="s">
        <v>1558</v>
      </c>
      <c r="D110" s="650" t="s">
        <v>1571</v>
      </c>
      <c r="E110" s="650" t="s">
        <v>1542</v>
      </c>
      <c r="F110" s="653">
        <v>505</v>
      </c>
      <c r="G110" s="653">
        <v>8044.65</v>
      </c>
      <c r="H110" s="653">
        <v>1</v>
      </c>
      <c r="I110" s="653">
        <v>15.93</v>
      </c>
      <c r="J110" s="653"/>
      <c r="K110" s="653"/>
      <c r="L110" s="653"/>
      <c r="M110" s="653"/>
      <c r="N110" s="653">
        <v>540</v>
      </c>
      <c r="O110" s="653">
        <v>10324.799999999999</v>
      </c>
      <c r="P110" s="666">
        <v>1.2834368182580969</v>
      </c>
      <c r="Q110" s="654">
        <v>19.119999999999997</v>
      </c>
    </row>
    <row r="111" spans="1:17" ht="14.4" customHeight="1" x14ac:dyDescent="0.3">
      <c r="A111" s="649" t="s">
        <v>1710</v>
      </c>
      <c r="B111" s="650" t="s">
        <v>1546</v>
      </c>
      <c r="C111" s="650" t="s">
        <v>1558</v>
      </c>
      <c r="D111" s="650" t="s">
        <v>1574</v>
      </c>
      <c r="E111" s="650" t="s">
        <v>1542</v>
      </c>
      <c r="F111" s="653"/>
      <c r="G111" s="653"/>
      <c r="H111" s="653"/>
      <c r="I111" s="653"/>
      <c r="J111" s="653">
        <v>1</v>
      </c>
      <c r="K111" s="653">
        <v>2261.84</v>
      </c>
      <c r="L111" s="653"/>
      <c r="M111" s="653">
        <v>2261.84</v>
      </c>
      <c r="N111" s="653">
        <v>1</v>
      </c>
      <c r="O111" s="653">
        <v>2195.35</v>
      </c>
      <c r="P111" s="666"/>
      <c r="Q111" s="654">
        <v>2195.35</v>
      </c>
    </row>
    <row r="112" spans="1:17" ht="14.4" customHeight="1" x14ac:dyDescent="0.3">
      <c r="A112" s="649" t="s">
        <v>1710</v>
      </c>
      <c r="B112" s="650" t="s">
        <v>1546</v>
      </c>
      <c r="C112" s="650" t="s">
        <v>1558</v>
      </c>
      <c r="D112" s="650" t="s">
        <v>1576</v>
      </c>
      <c r="E112" s="650" t="s">
        <v>1542</v>
      </c>
      <c r="F112" s="653"/>
      <c r="G112" s="653"/>
      <c r="H112" s="653"/>
      <c r="I112" s="653"/>
      <c r="J112" s="653">
        <v>643</v>
      </c>
      <c r="K112" s="653">
        <v>1974.01</v>
      </c>
      <c r="L112" s="653"/>
      <c r="M112" s="653">
        <v>3.07</v>
      </c>
      <c r="N112" s="653">
        <v>2169</v>
      </c>
      <c r="O112" s="653">
        <v>7070.94</v>
      </c>
      <c r="P112" s="666"/>
      <c r="Q112" s="654">
        <v>3.26</v>
      </c>
    </row>
    <row r="113" spans="1:17" ht="14.4" customHeight="1" x14ac:dyDescent="0.3">
      <c r="A113" s="649" t="s">
        <v>1710</v>
      </c>
      <c r="B113" s="650" t="s">
        <v>1546</v>
      </c>
      <c r="C113" s="650" t="s">
        <v>1558</v>
      </c>
      <c r="D113" s="650" t="s">
        <v>1578</v>
      </c>
      <c r="E113" s="650" t="s">
        <v>1542</v>
      </c>
      <c r="F113" s="653">
        <v>7819</v>
      </c>
      <c r="G113" s="653">
        <v>245614.12000000002</v>
      </c>
      <c r="H113" s="653">
        <v>1</v>
      </c>
      <c r="I113" s="653">
        <v>31.412472183143628</v>
      </c>
      <c r="J113" s="653">
        <v>5834</v>
      </c>
      <c r="K113" s="653">
        <v>193672.63</v>
      </c>
      <c r="L113" s="653">
        <v>0.78852400668170053</v>
      </c>
      <c r="M113" s="653">
        <v>33.197228316763798</v>
      </c>
      <c r="N113" s="653">
        <v>5615</v>
      </c>
      <c r="O113" s="653">
        <v>186979.50000000003</v>
      </c>
      <c r="P113" s="666">
        <v>0.7612734153883336</v>
      </c>
      <c r="Q113" s="654">
        <v>33.300000000000004</v>
      </c>
    </row>
    <row r="114" spans="1:17" ht="14.4" customHeight="1" x14ac:dyDescent="0.3">
      <c r="A114" s="649" t="s">
        <v>1710</v>
      </c>
      <c r="B114" s="650" t="s">
        <v>1546</v>
      </c>
      <c r="C114" s="650" t="s">
        <v>1558</v>
      </c>
      <c r="D114" s="650" t="s">
        <v>1581</v>
      </c>
      <c r="E114" s="650" t="s">
        <v>1542</v>
      </c>
      <c r="F114" s="653">
        <v>15050</v>
      </c>
      <c r="G114" s="653">
        <v>269620.5</v>
      </c>
      <c r="H114" s="653">
        <v>1</v>
      </c>
      <c r="I114" s="653">
        <v>17.914983388704318</v>
      </c>
      <c r="J114" s="653">
        <v>19150</v>
      </c>
      <c r="K114" s="653">
        <v>369392</v>
      </c>
      <c r="L114" s="653">
        <v>1.3700441917435804</v>
      </c>
      <c r="M114" s="653">
        <v>19.289399477806789</v>
      </c>
      <c r="N114" s="653">
        <v>18635</v>
      </c>
      <c r="O114" s="653">
        <v>360400.9</v>
      </c>
      <c r="P114" s="666">
        <v>1.3366969499722758</v>
      </c>
      <c r="Q114" s="654">
        <v>19.34</v>
      </c>
    </row>
    <row r="115" spans="1:17" ht="14.4" customHeight="1" x14ac:dyDescent="0.3">
      <c r="A115" s="649" t="s">
        <v>1710</v>
      </c>
      <c r="B115" s="650" t="s">
        <v>1546</v>
      </c>
      <c r="C115" s="650" t="s">
        <v>1587</v>
      </c>
      <c r="D115" s="650" t="s">
        <v>1588</v>
      </c>
      <c r="E115" s="650" t="s">
        <v>1589</v>
      </c>
      <c r="F115" s="653">
        <v>2</v>
      </c>
      <c r="G115" s="653">
        <v>1768.64</v>
      </c>
      <c r="H115" s="653">
        <v>1</v>
      </c>
      <c r="I115" s="653">
        <v>884.32</v>
      </c>
      <c r="J115" s="653"/>
      <c r="K115" s="653"/>
      <c r="L115" s="653"/>
      <c r="M115" s="653"/>
      <c r="N115" s="653">
        <v>11</v>
      </c>
      <c r="O115" s="653">
        <v>9727.52</v>
      </c>
      <c r="P115" s="666">
        <v>5.5</v>
      </c>
      <c r="Q115" s="654">
        <v>884.32</v>
      </c>
    </row>
    <row r="116" spans="1:17" ht="14.4" customHeight="1" x14ac:dyDescent="0.3">
      <c r="A116" s="649" t="s">
        <v>1710</v>
      </c>
      <c r="B116" s="650" t="s">
        <v>1546</v>
      </c>
      <c r="C116" s="650" t="s">
        <v>1590</v>
      </c>
      <c r="D116" s="650" t="s">
        <v>1606</v>
      </c>
      <c r="E116" s="650" t="s">
        <v>1607</v>
      </c>
      <c r="F116" s="653">
        <v>1</v>
      </c>
      <c r="G116" s="653">
        <v>2982</v>
      </c>
      <c r="H116" s="653">
        <v>1</v>
      </c>
      <c r="I116" s="653">
        <v>2982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1710</v>
      </c>
      <c r="B117" s="650" t="s">
        <v>1546</v>
      </c>
      <c r="C117" s="650" t="s">
        <v>1590</v>
      </c>
      <c r="D117" s="650" t="s">
        <v>1618</v>
      </c>
      <c r="E117" s="650" t="s">
        <v>1619</v>
      </c>
      <c r="F117" s="653"/>
      <c r="G117" s="653"/>
      <c r="H117" s="653"/>
      <c r="I117" s="653"/>
      <c r="J117" s="653"/>
      <c r="K117" s="653"/>
      <c r="L117" s="653"/>
      <c r="M117" s="653"/>
      <c r="N117" s="653">
        <v>1</v>
      </c>
      <c r="O117" s="653">
        <v>1175</v>
      </c>
      <c r="P117" s="666"/>
      <c r="Q117" s="654">
        <v>1175</v>
      </c>
    </row>
    <row r="118" spans="1:17" ht="14.4" customHeight="1" x14ac:dyDescent="0.3">
      <c r="A118" s="649" t="s">
        <v>1710</v>
      </c>
      <c r="B118" s="650" t="s">
        <v>1546</v>
      </c>
      <c r="C118" s="650" t="s">
        <v>1590</v>
      </c>
      <c r="D118" s="650" t="s">
        <v>1622</v>
      </c>
      <c r="E118" s="650" t="s">
        <v>1623</v>
      </c>
      <c r="F118" s="653"/>
      <c r="G118" s="653"/>
      <c r="H118" s="653"/>
      <c r="I118" s="653"/>
      <c r="J118" s="653">
        <v>1</v>
      </c>
      <c r="K118" s="653">
        <v>654</v>
      </c>
      <c r="L118" s="653"/>
      <c r="M118" s="653">
        <v>654</v>
      </c>
      <c r="N118" s="653">
        <v>1</v>
      </c>
      <c r="O118" s="653">
        <v>654</v>
      </c>
      <c r="P118" s="666"/>
      <c r="Q118" s="654">
        <v>654</v>
      </c>
    </row>
    <row r="119" spans="1:17" ht="14.4" customHeight="1" x14ac:dyDescent="0.3">
      <c r="A119" s="649" t="s">
        <v>1710</v>
      </c>
      <c r="B119" s="650" t="s">
        <v>1546</v>
      </c>
      <c r="C119" s="650" t="s">
        <v>1590</v>
      </c>
      <c r="D119" s="650" t="s">
        <v>1624</v>
      </c>
      <c r="E119" s="650" t="s">
        <v>1625</v>
      </c>
      <c r="F119" s="653"/>
      <c r="G119" s="653"/>
      <c r="H119" s="653"/>
      <c r="I119" s="653"/>
      <c r="J119" s="653">
        <v>2</v>
      </c>
      <c r="K119" s="653">
        <v>1370</v>
      </c>
      <c r="L119" s="653"/>
      <c r="M119" s="653">
        <v>685</v>
      </c>
      <c r="N119" s="653"/>
      <c r="O119" s="653"/>
      <c r="P119" s="666"/>
      <c r="Q119" s="654"/>
    </row>
    <row r="120" spans="1:17" ht="14.4" customHeight="1" x14ac:dyDescent="0.3">
      <c r="A120" s="649" t="s">
        <v>1710</v>
      </c>
      <c r="B120" s="650" t="s">
        <v>1546</v>
      </c>
      <c r="C120" s="650" t="s">
        <v>1590</v>
      </c>
      <c r="D120" s="650" t="s">
        <v>1628</v>
      </c>
      <c r="E120" s="650" t="s">
        <v>1629</v>
      </c>
      <c r="F120" s="653">
        <v>2</v>
      </c>
      <c r="G120" s="653">
        <v>3502</v>
      </c>
      <c r="H120" s="653">
        <v>1</v>
      </c>
      <c r="I120" s="653">
        <v>1751</v>
      </c>
      <c r="J120" s="653">
        <v>3</v>
      </c>
      <c r="K120" s="653">
        <v>5262</v>
      </c>
      <c r="L120" s="653">
        <v>1.5025699600228442</v>
      </c>
      <c r="M120" s="653">
        <v>1754</v>
      </c>
      <c r="N120" s="653">
        <v>7</v>
      </c>
      <c r="O120" s="653">
        <v>12302</v>
      </c>
      <c r="P120" s="666">
        <v>3.5128498001142203</v>
      </c>
      <c r="Q120" s="654">
        <v>1757.4285714285713</v>
      </c>
    </row>
    <row r="121" spans="1:17" ht="14.4" customHeight="1" x14ac:dyDescent="0.3">
      <c r="A121" s="649" t="s">
        <v>1710</v>
      </c>
      <c r="B121" s="650" t="s">
        <v>1546</v>
      </c>
      <c r="C121" s="650" t="s">
        <v>1590</v>
      </c>
      <c r="D121" s="650" t="s">
        <v>1632</v>
      </c>
      <c r="E121" s="650" t="s">
        <v>1633</v>
      </c>
      <c r="F121" s="653">
        <v>102</v>
      </c>
      <c r="G121" s="653">
        <v>349962</v>
      </c>
      <c r="H121" s="653">
        <v>1</v>
      </c>
      <c r="I121" s="653">
        <v>3431</v>
      </c>
      <c r="J121" s="653">
        <v>149</v>
      </c>
      <c r="K121" s="653">
        <v>512113</v>
      </c>
      <c r="L121" s="653">
        <v>1.4633388767923374</v>
      </c>
      <c r="M121" s="653">
        <v>3437</v>
      </c>
      <c r="N121" s="653">
        <v>152</v>
      </c>
      <c r="O121" s="653">
        <v>523490</v>
      </c>
      <c r="P121" s="666">
        <v>1.4958481206530996</v>
      </c>
      <c r="Q121" s="654">
        <v>3444.0131578947367</v>
      </c>
    </row>
    <row r="122" spans="1:17" ht="14.4" customHeight="1" x14ac:dyDescent="0.3">
      <c r="A122" s="649" t="s">
        <v>1710</v>
      </c>
      <c r="B122" s="650" t="s">
        <v>1546</v>
      </c>
      <c r="C122" s="650" t="s">
        <v>1590</v>
      </c>
      <c r="D122" s="650" t="s">
        <v>1636</v>
      </c>
      <c r="E122" s="650" t="s">
        <v>1637</v>
      </c>
      <c r="F122" s="653"/>
      <c r="G122" s="653"/>
      <c r="H122" s="653"/>
      <c r="I122" s="653"/>
      <c r="J122" s="653">
        <v>14</v>
      </c>
      <c r="K122" s="653">
        <v>200592</v>
      </c>
      <c r="L122" s="653"/>
      <c r="M122" s="653">
        <v>14328</v>
      </c>
      <c r="N122" s="653">
        <v>14</v>
      </c>
      <c r="O122" s="653">
        <v>200640</v>
      </c>
      <c r="P122" s="666"/>
      <c r="Q122" s="654">
        <v>14331.428571428571</v>
      </c>
    </row>
    <row r="123" spans="1:17" ht="14.4" customHeight="1" x14ac:dyDescent="0.3">
      <c r="A123" s="649" t="s">
        <v>1710</v>
      </c>
      <c r="B123" s="650" t="s">
        <v>1546</v>
      </c>
      <c r="C123" s="650" t="s">
        <v>1590</v>
      </c>
      <c r="D123" s="650" t="s">
        <v>1642</v>
      </c>
      <c r="E123" s="650" t="s">
        <v>1542</v>
      </c>
      <c r="F123" s="653">
        <v>24</v>
      </c>
      <c r="G123" s="653">
        <v>356368</v>
      </c>
      <c r="H123" s="653">
        <v>1</v>
      </c>
      <c r="I123" s="653">
        <v>14848.666666666666</v>
      </c>
      <c r="J123" s="653"/>
      <c r="K123" s="653"/>
      <c r="L123" s="653"/>
      <c r="M123" s="653"/>
      <c r="N123" s="653"/>
      <c r="O123" s="653"/>
      <c r="P123" s="666"/>
      <c r="Q123" s="654"/>
    </row>
    <row r="124" spans="1:17" ht="14.4" customHeight="1" x14ac:dyDescent="0.3">
      <c r="A124" s="649" t="s">
        <v>1710</v>
      </c>
      <c r="B124" s="650" t="s">
        <v>1546</v>
      </c>
      <c r="C124" s="650" t="s">
        <v>1590</v>
      </c>
      <c r="D124" s="650" t="s">
        <v>1653</v>
      </c>
      <c r="E124" s="650" t="s">
        <v>1654</v>
      </c>
      <c r="F124" s="653"/>
      <c r="G124" s="653"/>
      <c r="H124" s="653"/>
      <c r="I124" s="653"/>
      <c r="J124" s="653">
        <v>1</v>
      </c>
      <c r="K124" s="653">
        <v>1286</v>
      </c>
      <c r="L124" s="653"/>
      <c r="M124" s="653">
        <v>1286</v>
      </c>
      <c r="N124" s="653">
        <v>3</v>
      </c>
      <c r="O124" s="653">
        <v>3870</v>
      </c>
      <c r="P124" s="666"/>
      <c r="Q124" s="654">
        <v>1290</v>
      </c>
    </row>
    <row r="125" spans="1:17" ht="14.4" customHeight="1" x14ac:dyDescent="0.3">
      <c r="A125" s="649" t="s">
        <v>1710</v>
      </c>
      <c r="B125" s="650" t="s">
        <v>1546</v>
      </c>
      <c r="C125" s="650" t="s">
        <v>1590</v>
      </c>
      <c r="D125" s="650" t="s">
        <v>1655</v>
      </c>
      <c r="E125" s="650" t="s">
        <v>1656</v>
      </c>
      <c r="F125" s="653">
        <v>1</v>
      </c>
      <c r="G125" s="653">
        <v>486</v>
      </c>
      <c r="H125" s="653">
        <v>1</v>
      </c>
      <c r="I125" s="653">
        <v>486</v>
      </c>
      <c r="J125" s="653">
        <v>1</v>
      </c>
      <c r="K125" s="653">
        <v>487</v>
      </c>
      <c r="L125" s="653">
        <v>1.0020576131687242</v>
      </c>
      <c r="M125" s="653">
        <v>487</v>
      </c>
      <c r="N125" s="653">
        <v>2</v>
      </c>
      <c r="O125" s="653">
        <v>974</v>
      </c>
      <c r="P125" s="666">
        <v>2.0041152263374484</v>
      </c>
      <c r="Q125" s="654">
        <v>487</v>
      </c>
    </row>
    <row r="126" spans="1:17" ht="14.4" customHeight="1" x14ac:dyDescent="0.3">
      <c r="A126" s="649" t="s">
        <v>1710</v>
      </c>
      <c r="B126" s="650" t="s">
        <v>1546</v>
      </c>
      <c r="C126" s="650" t="s">
        <v>1590</v>
      </c>
      <c r="D126" s="650" t="s">
        <v>1657</v>
      </c>
      <c r="E126" s="650" t="s">
        <v>1658</v>
      </c>
      <c r="F126" s="653">
        <v>1</v>
      </c>
      <c r="G126" s="653">
        <v>2236</v>
      </c>
      <c r="H126" s="653">
        <v>1</v>
      </c>
      <c r="I126" s="653">
        <v>2236</v>
      </c>
      <c r="J126" s="653"/>
      <c r="K126" s="653"/>
      <c r="L126" s="653"/>
      <c r="M126" s="653"/>
      <c r="N126" s="653">
        <v>1</v>
      </c>
      <c r="O126" s="653">
        <v>2253</v>
      </c>
      <c r="P126" s="666">
        <v>1.007602862254025</v>
      </c>
      <c r="Q126" s="654">
        <v>2253</v>
      </c>
    </row>
    <row r="127" spans="1:17" ht="14.4" customHeight="1" x14ac:dyDescent="0.3">
      <c r="A127" s="649" t="s">
        <v>1712</v>
      </c>
      <c r="B127" s="650" t="s">
        <v>1546</v>
      </c>
      <c r="C127" s="650" t="s">
        <v>1547</v>
      </c>
      <c r="D127" s="650" t="s">
        <v>1553</v>
      </c>
      <c r="E127" s="650" t="s">
        <v>837</v>
      </c>
      <c r="F127" s="653">
        <v>0.6</v>
      </c>
      <c r="G127" s="653">
        <v>1299.19</v>
      </c>
      <c r="H127" s="653">
        <v>1</v>
      </c>
      <c r="I127" s="653">
        <v>2165.3166666666671</v>
      </c>
      <c r="J127" s="653">
        <v>0.4</v>
      </c>
      <c r="K127" s="653">
        <v>873.72</v>
      </c>
      <c r="L127" s="653">
        <v>0.67251133398502139</v>
      </c>
      <c r="M127" s="653">
        <v>2184.2999999999997</v>
      </c>
      <c r="N127" s="653">
        <v>0.8</v>
      </c>
      <c r="O127" s="653">
        <v>1747.45</v>
      </c>
      <c r="P127" s="666">
        <v>1.3450303650736228</v>
      </c>
      <c r="Q127" s="654">
        <v>2184.3125</v>
      </c>
    </row>
    <row r="128" spans="1:17" ht="14.4" customHeight="1" x14ac:dyDescent="0.3">
      <c r="A128" s="649" t="s">
        <v>1712</v>
      </c>
      <c r="B128" s="650" t="s">
        <v>1546</v>
      </c>
      <c r="C128" s="650" t="s">
        <v>1547</v>
      </c>
      <c r="D128" s="650" t="s">
        <v>1554</v>
      </c>
      <c r="E128" s="650" t="s">
        <v>833</v>
      </c>
      <c r="F128" s="653"/>
      <c r="G128" s="653"/>
      <c r="H128" s="653"/>
      <c r="I128" s="653"/>
      <c r="J128" s="653">
        <v>0.05</v>
      </c>
      <c r="K128" s="653">
        <v>47.24</v>
      </c>
      <c r="L128" s="653"/>
      <c r="M128" s="653">
        <v>944.8</v>
      </c>
      <c r="N128" s="653"/>
      <c r="O128" s="653"/>
      <c r="P128" s="666"/>
      <c r="Q128" s="654"/>
    </row>
    <row r="129" spans="1:17" ht="14.4" customHeight="1" x14ac:dyDescent="0.3">
      <c r="A129" s="649" t="s">
        <v>1712</v>
      </c>
      <c r="B129" s="650" t="s">
        <v>1546</v>
      </c>
      <c r="C129" s="650" t="s">
        <v>1558</v>
      </c>
      <c r="D129" s="650" t="s">
        <v>1561</v>
      </c>
      <c r="E129" s="650" t="s">
        <v>1542</v>
      </c>
      <c r="F129" s="653">
        <v>250</v>
      </c>
      <c r="G129" s="653">
        <v>1132.5</v>
      </c>
      <c r="H129" s="653">
        <v>1</v>
      </c>
      <c r="I129" s="653">
        <v>4.53</v>
      </c>
      <c r="J129" s="653"/>
      <c r="K129" s="653"/>
      <c r="L129" s="653"/>
      <c r="M129" s="653"/>
      <c r="N129" s="653">
        <v>180</v>
      </c>
      <c r="O129" s="653">
        <v>918</v>
      </c>
      <c r="P129" s="666">
        <v>0.81059602649006623</v>
      </c>
      <c r="Q129" s="654">
        <v>5.0999999999999996</v>
      </c>
    </row>
    <row r="130" spans="1:17" ht="14.4" customHeight="1" x14ac:dyDescent="0.3">
      <c r="A130" s="649" t="s">
        <v>1712</v>
      </c>
      <c r="B130" s="650" t="s">
        <v>1546</v>
      </c>
      <c r="C130" s="650" t="s">
        <v>1558</v>
      </c>
      <c r="D130" s="650" t="s">
        <v>1564</v>
      </c>
      <c r="E130" s="650" t="s">
        <v>1542</v>
      </c>
      <c r="F130" s="653">
        <v>800</v>
      </c>
      <c r="G130" s="653">
        <v>4248</v>
      </c>
      <c r="H130" s="653">
        <v>1</v>
      </c>
      <c r="I130" s="653">
        <v>5.31</v>
      </c>
      <c r="J130" s="653">
        <v>300</v>
      </c>
      <c r="K130" s="653">
        <v>1659</v>
      </c>
      <c r="L130" s="653">
        <v>0.3905367231638418</v>
      </c>
      <c r="M130" s="653">
        <v>5.53</v>
      </c>
      <c r="N130" s="653"/>
      <c r="O130" s="653"/>
      <c r="P130" s="666"/>
      <c r="Q130" s="654"/>
    </row>
    <row r="131" spans="1:17" ht="14.4" customHeight="1" x14ac:dyDescent="0.3">
      <c r="A131" s="649" t="s">
        <v>1712</v>
      </c>
      <c r="B131" s="650" t="s">
        <v>1546</v>
      </c>
      <c r="C131" s="650" t="s">
        <v>1558</v>
      </c>
      <c r="D131" s="650" t="s">
        <v>1566</v>
      </c>
      <c r="E131" s="650" t="s">
        <v>1542</v>
      </c>
      <c r="F131" s="653">
        <v>150</v>
      </c>
      <c r="G131" s="653">
        <v>1093.5</v>
      </c>
      <c r="H131" s="653">
        <v>1</v>
      </c>
      <c r="I131" s="653">
        <v>7.29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1712</v>
      </c>
      <c r="B132" s="650" t="s">
        <v>1546</v>
      </c>
      <c r="C132" s="650" t="s">
        <v>1558</v>
      </c>
      <c r="D132" s="650" t="s">
        <v>1571</v>
      </c>
      <c r="E132" s="650" t="s">
        <v>1542</v>
      </c>
      <c r="F132" s="653">
        <v>480</v>
      </c>
      <c r="G132" s="653">
        <v>7646.4</v>
      </c>
      <c r="H132" s="653">
        <v>1</v>
      </c>
      <c r="I132" s="653">
        <v>15.93</v>
      </c>
      <c r="J132" s="653"/>
      <c r="K132" s="653"/>
      <c r="L132" s="653"/>
      <c r="M132" s="653"/>
      <c r="N132" s="653">
        <v>400</v>
      </c>
      <c r="O132" s="653">
        <v>7648</v>
      </c>
      <c r="P132" s="666">
        <v>1.0002092487968195</v>
      </c>
      <c r="Q132" s="654">
        <v>19.12</v>
      </c>
    </row>
    <row r="133" spans="1:17" ht="14.4" customHeight="1" x14ac:dyDescent="0.3">
      <c r="A133" s="649" t="s">
        <v>1712</v>
      </c>
      <c r="B133" s="650" t="s">
        <v>1546</v>
      </c>
      <c r="C133" s="650" t="s">
        <v>1558</v>
      </c>
      <c r="D133" s="650" t="s">
        <v>1578</v>
      </c>
      <c r="E133" s="650" t="s">
        <v>1542</v>
      </c>
      <c r="F133" s="653">
        <v>926</v>
      </c>
      <c r="G133" s="653">
        <v>29346.080000000002</v>
      </c>
      <c r="H133" s="653">
        <v>1</v>
      </c>
      <c r="I133" s="653">
        <v>31.691231101511882</v>
      </c>
      <c r="J133" s="653">
        <v>407</v>
      </c>
      <c r="K133" s="653">
        <v>13398.44</v>
      </c>
      <c r="L133" s="653">
        <v>0.45656660105881264</v>
      </c>
      <c r="M133" s="653">
        <v>32.92</v>
      </c>
      <c r="N133" s="653">
        <v>895</v>
      </c>
      <c r="O133" s="653">
        <v>29803.5</v>
      </c>
      <c r="P133" s="666">
        <v>1.015587090337108</v>
      </c>
      <c r="Q133" s="654">
        <v>33.299999999999997</v>
      </c>
    </row>
    <row r="134" spans="1:17" ht="14.4" customHeight="1" x14ac:dyDescent="0.3">
      <c r="A134" s="649" t="s">
        <v>1712</v>
      </c>
      <c r="B134" s="650" t="s">
        <v>1546</v>
      </c>
      <c r="C134" s="650" t="s">
        <v>1587</v>
      </c>
      <c r="D134" s="650" t="s">
        <v>1588</v>
      </c>
      <c r="E134" s="650" t="s">
        <v>1589</v>
      </c>
      <c r="F134" s="653"/>
      <c r="G134" s="653"/>
      <c r="H134" s="653"/>
      <c r="I134" s="653"/>
      <c r="J134" s="653"/>
      <c r="K134" s="653"/>
      <c r="L134" s="653"/>
      <c r="M134" s="653"/>
      <c r="N134" s="653">
        <v>1</v>
      </c>
      <c r="O134" s="653">
        <v>884.32</v>
      </c>
      <c r="P134" s="666"/>
      <c r="Q134" s="654">
        <v>884.32</v>
      </c>
    </row>
    <row r="135" spans="1:17" ht="14.4" customHeight="1" x14ac:dyDescent="0.3">
      <c r="A135" s="649" t="s">
        <v>1712</v>
      </c>
      <c r="B135" s="650" t="s">
        <v>1546</v>
      </c>
      <c r="C135" s="650" t="s">
        <v>1590</v>
      </c>
      <c r="D135" s="650" t="s">
        <v>1591</v>
      </c>
      <c r="E135" s="650" t="s">
        <v>1592</v>
      </c>
      <c r="F135" s="653">
        <v>3</v>
      </c>
      <c r="G135" s="653">
        <v>102</v>
      </c>
      <c r="H135" s="653">
        <v>1</v>
      </c>
      <c r="I135" s="653">
        <v>34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1712</v>
      </c>
      <c r="B136" s="650" t="s">
        <v>1546</v>
      </c>
      <c r="C136" s="650" t="s">
        <v>1590</v>
      </c>
      <c r="D136" s="650" t="s">
        <v>1604</v>
      </c>
      <c r="E136" s="650" t="s">
        <v>1605</v>
      </c>
      <c r="F136" s="653">
        <v>1</v>
      </c>
      <c r="G136" s="653">
        <v>1961</v>
      </c>
      <c r="H136" s="653">
        <v>1</v>
      </c>
      <c r="I136" s="653">
        <v>1961</v>
      </c>
      <c r="J136" s="653"/>
      <c r="K136" s="653"/>
      <c r="L136" s="653"/>
      <c r="M136" s="653"/>
      <c r="N136" s="653"/>
      <c r="O136" s="653"/>
      <c r="P136" s="666"/>
      <c r="Q136" s="654"/>
    </row>
    <row r="137" spans="1:17" ht="14.4" customHeight="1" x14ac:dyDescent="0.3">
      <c r="A137" s="649" t="s">
        <v>1712</v>
      </c>
      <c r="B137" s="650" t="s">
        <v>1546</v>
      </c>
      <c r="C137" s="650" t="s">
        <v>1590</v>
      </c>
      <c r="D137" s="650" t="s">
        <v>1614</v>
      </c>
      <c r="E137" s="650" t="s">
        <v>1615</v>
      </c>
      <c r="F137" s="653">
        <v>1</v>
      </c>
      <c r="G137" s="653">
        <v>1836</v>
      </c>
      <c r="H137" s="653">
        <v>1</v>
      </c>
      <c r="I137" s="653">
        <v>1836</v>
      </c>
      <c r="J137" s="653"/>
      <c r="K137" s="653"/>
      <c r="L137" s="653"/>
      <c r="M137" s="653"/>
      <c r="N137" s="653"/>
      <c r="O137" s="653"/>
      <c r="P137" s="666"/>
      <c r="Q137" s="654"/>
    </row>
    <row r="138" spans="1:17" ht="14.4" customHeight="1" x14ac:dyDescent="0.3">
      <c r="A138" s="649" t="s">
        <v>1712</v>
      </c>
      <c r="B138" s="650" t="s">
        <v>1546</v>
      </c>
      <c r="C138" s="650" t="s">
        <v>1590</v>
      </c>
      <c r="D138" s="650" t="s">
        <v>1628</v>
      </c>
      <c r="E138" s="650" t="s">
        <v>1629</v>
      </c>
      <c r="F138" s="653">
        <v>3</v>
      </c>
      <c r="G138" s="653">
        <v>5253</v>
      </c>
      <c r="H138" s="653">
        <v>1</v>
      </c>
      <c r="I138" s="653">
        <v>1751</v>
      </c>
      <c r="J138" s="653">
        <v>1</v>
      </c>
      <c r="K138" s="653">
        <v>1754</v>
      </c>
      <c r="L138" s="653">
        <v>0.33390443556063204</v>
      </c>
      <c r="M138" s="653">
        <v>1754</v>
      </c>
      <c r="N138" s="653">
        <v>2</v>
      </c>
      <c r="O138" s="653">
        <v>3514</v>
      </c>
      <c r="P138" s="666">
        <v>0.66895107557586142</v>
      </c>
      <c r="Q138" s="654">
        <v>1757</v>
      </c>
    </row>
    <row r="139" spans="1:17" ht="14.4" customHeight="1" x14ac:dyDescent="0.3">
      <c r="A139" s="649" t="s">
        <v>1712</v>
      </c>
      <c r="B139" s="650" t="s">
        <v>1546</v>
      </c>
      <c r="C139" s="650" t="s">
        <v>1590</v>
      </c>
      <c r="D139" s="650" t="s">
        <v>1630</v>
      </c>
      <c r="E139" s="650" t="s">
        <v>1631</v>
      </c>
      <c r="F139" s="653"/>
      <c r="G139" s="653"/>
      <c r="H139" s="653"/>
      <c r="I139" s="653"/>
      <c r="J139" s="653">
        <v>1</v>
      </c>
      <c r="K139" s="653">
        <v>410</v>
      </c>
      <c r="L139" s="653"/>
      <c r="M139" s="653">
        <v>410</v>
      </c>
      <c r="N139" s="653"/>
      <c r="O139" s="653"/>
      <c r="P139" s="666"/>
      <c r="Q139" s="654"/>
    </row>
    <row r="140" spans="1:17" ht="14.4" customHeight="1" x14ac:dyDescent="0.3">
      <c r="A140" s="649" t="s">
        <v>1712</v>
      </c>
      <c r="B140" s="650" t="s">
        <v>1546</v>
      </c>
      <c r="C140" s="650" t="s">
        <v>1590</v>
      </c>
      <c r="D140" s="650" t="s">
        <v>1636</v>
      </c>
      <c r="E140" s="650" t="s">
        <v>1637</v>
      </c>
      <c r="F140" s="653"/>
      <c r="G140" s="653"/>
      <c r="H140" s="653"/>
      <c r="I140" s="653"/>
      <c r="J140" s="653">
        <v>1</v>
      </c>
      <c r="K140" s="653">
        <v>14328</v>
      </c>
      <c r="L140" s="653"/>
      <c r="M140" s="653">
        <v>14328</v>
      </c>
      <c r="N140" s="653">
        <v>2</v>
      </c>
      <c r="O140" s="653">
        <v>28656</v>
      </c>
      <c r="P140" s="666"/>
      <c r="Q140" s="654">
        <v>14328</v>
      </c>
    </row>
    <row r="141" spans="1:17" ht="14.4" customHeight="1" x14ac:dyDescent="0.3">
      <c r="A141" s="649" t="s">
        <v>1712</v>
      </c>
      <c r="B141" s="650" t="s">
        <v>1546</v>
      </c>
      <c r="C141" s="650" t="s">
        <v>1590</v>
      </c>
      <c r="D141" s="650" t="s">
        <v>1642</v>
      </c>
      <c r="E141" s="650" t="s">
        <v>1542</v>
      </c>
      <c r="F141" s="653">
        <v>3</v>
      </c>
      <c r="G141" s="653">
        <v>42474</v>
      </c>
      <c r="H141" s="653">
        <v>1</v>
      </c>
      <c r="I141" s="653">
        <v>14158</v>
      </c>
      <c r="J141" s="653"/>
      <c r="K141" s="653"/>
      <c r="L141" s="653"/>
      <c r="M141" s="653"/>
      <c r="N141" s="653"/>
      <c r="O141" s="653"/>
      <c r="P141" s="666"/>
      <c r="Q141" s="654"/>
    </row>
    <row r="142" spans="1:17" ht="14.4" customHeight="1" x14ac:dyDescent="0.3">
      <c r="A142" s="649" t="s">
        <v>1712</v>
      </c>
      <c r="B142" s="650" t="s">
        <v>1546</v>
      </c>
      <c r="C142" s="650" t="s">
        <v>1590</v>
      </c>
      <c r="D142" s="650" t="s">
        <v>1647</v>
      </c>
      <c r="E142" s="650" t="s">
        <v>1648</v>
      </c>
      <c r="F142" s="653"/>
      <c r="G142" s="653"/>
      <c r="H142" s="653"/>
      <c r="I142" s="653"/>
      <c r="J142" s="653">
        <v>1</v>
      </c>
      <c r="K142" s="653">
        <v>580</v>
      </c>
      <c r="L142" s="653"/>
      <c r="M142" s="653">
        <v>580</v>
      </c>
      <c r="N142" s="653"/>
      <c r="O142" s="653"/>
      <c r="P142" s="666"/>
      <c r="Q142" s="654"/>
    </row>
    <row r="143" spans="1:17" ht="14.4" customHeight="1" x14ac:dyDescent="0.3">
      <c r="A143" s="649" t="s">
        <v>1712</v>
      </c>
      <c r="B143" s="650" t="s">
        <v>1546</v>
      </c>
      <c r="C143" s="650" t="s">
        <v>1590</v>
      </c>
      <c r="D143" s="650" t="s">
        <v>1655</v>
      </c>
      <c r="E143" s="650" t="s">
        <v>1656</v>
      </c>
      <c r="F143" s="653">
        <v>1</v>
      </c>
      <c r="G143" s="653">
        <v>486</v>
      </c>
      <c r="H143" s="653">
        <v>1</v>
      </c>
      <c r="I143" s="653">
        <v>486</v>
      </c>
      <c r="J143" s="653"/>
      <c r="K143" s="653"/>
      <c r="L143" s="653"/>
      <c r="M143" s="653"/>
      <c r="N143" s="653">
        <v>1</v>
      </c>
      <c r="O143" s="653">
        <v>489</v>
      </c>
      <c r="P143" s="666">
        <v>1.0061728395061729</v>
      </c>
      <c r="Q143" s="654">
        <v>489</v>
      </c>
    </row>
    <row r="144" spans="1:17" ht="14.4" customHeight="1" x14ac:dyDescent="0.3">
      <c r="A144" s="649" t="s">
        <v>1712</v>
      </c>
      <c r="B144" s="650" t="s">
        <v>1546</v>
      </c>
      <c r="C144" s="650" t="s">
        <v>1590</v>
      </c>
      <c r="D144" s="650" t="s">
        <v>1657</v>
      </c>
      <c r="E144" s="650" t="s">
        <v>1658</v>
      </c>
      <c r="F144" s="653">
        <v>1</v>
      </c>
      <c r="G144" s="653">
        <v>2236</v>
      </c>
      <c r="H144" s="653">
        <v>1</v>
      </c>
      <c r="I144" s="653">
        <v>2236</v>
      </c>
      <c r="J144" s="653"/>
      <c r="K144" s="653"/>
      <c r="L144" s="653"/>
      <c r="M144" s="653"/>
      <c r="N144" s="653">
        <v>1</v>
      </c>
      <c r="O144" s="653">
        <v>2242</v>
      </c>
      <c r="P144" s="666">
        <v>1.0026833631484795</v>
      </c>
      <c r="Q144" s="654">
        <v>2242</v>
      </c>
    </row>
    <row r="145" spans="1:17" ht="14.4" customHeight="1" x14ac:dyDescent="0.3">
      <c r="A145" s="649" t="s">
        <v>1713</v>
      </c>
      <c r="B145" s="650" t="s">
        <v>1546</v>
      </c>
      <c r="C145" s="650" t="s">
        <v>1547</v>
      </c>
      <c r="D145" s="650" t="s">
        <v>1548</v>
      </c>
      <c r="E145" s="650" t="s">
        <v>826</v>
      </c>
      <c r="F145" s="653"/>
      <c r="G145" s="653"/>
      <c r="H145" s="653"/>
      <c r="I145" s="653"/>
      <c r="J145" s="653"/>
      <c r="K145" s="653"/>
      <c r="L145" s="653"/>
      <c r="M145" s="653"/>
      <c r="N145" s="653">
        <v>1</v>
      </c>
      <c r="O145" s="653">
        <v>1978.03</v>
      </c>
      <c r="P145" s="666"/>
      <c r="Q145" s="654">
        <v>1978.03</v>
      </c>
    </row>
    <row r="146" spans="1:17" ht="14.4" customHeight="1" x14ac:dyDescent="0.3">
      <c r="A146" s="649" t="s">
        <v>1713</v>
      </c>
      <c r="B146" s="650" t="s">
        <v>1546</v>
      </c>
      <c r="C146" s="650" t="s">
        <v>1547</v>
      </c>
      <c r="D146" s="650" t="s">
        <v>1553</v>
      </c>
      <c r="E146" s="650" t="s">
        <v>837</v>
      </c>
      <c r="F146" s="653">
        <v>1</v>
      </c>
      <c r="G146" s="653">
        <v>2165.3200000000002</v>
      </c>
      <c r="H146" s="653">
        <v>1</v>
      </c>
      <c r="I146" s="653">
        <v>2165.3200000000002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1713</v>
      </c>
      <c r="B147" s="650" t="s">
        <v>1546</v>
      </c>
      <c r="C147" s="650" t="s">
        <v>1547</v>
      </c>
      <c r="D147" s="650" t="s">
        <v>1554</v>
      </c>
      <c r="E147" s="650" t="s">
        <v>833</v>
      </c>
      <c r="F147" s="653">
        <v>0.05</v>
      </c>
      <c r="G147" s="653">
        <v>46.83</v>
      </c>
      <c r="H147" s="653">
        <v>1</v>
      </c>
      <c r="I147" s="653">
        <v>936.59999999999991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1713</v>
      </c>
      <c r="B148" s="650" t="s">
        <v>1546</v>
      </c>
      <c r="C148" s="650" t="s">
        <v>1558</v>
      </c>
      <c r="D148" s="650" t="s">
        <v>1564</v>
      </c>
      <c r="E148" s="650" t="s">
        <v>1542</v>
      </c>
      <c r="F148" s="653"/>
      <c r="G148" s="653"/>
      <c r="H148" s="653"/>
      <c r="I148" s="653"/>
      <c r="J148" s="653"/>
      <c r="K148" s="653"/>
      <c r="L148" s="653"/>
      <c r="M148" s="653"/>
      <c r="N148" s="653">
        <v>1000</v>
      </c>
      <c r="O148" s="653">
        <v>5550</v>
      </c>
      <c r="P148" s="666"/>
      <c r="Q148" s="654">
        <v>5.55</v>
      </c>
    </row>
    <row r="149" spans="1:17" ht="14.4" customHeight="1" x14ac:dyDescent="0.3">
      <c r="A149" s="649" t="s">
        <v>1713</v>
      </c>
      <c r="B149" s="650" t="s">
        <v>1546</v>
      </c>
      <c r="C149" s="650" t="s">
        <v>1558</v>
      </c>
      <c r="D149" s="650" t="s">
        <v>1578</v>
      </c>
      <c r="E149" s="650" t="s">
        <v>1542</v>
      </c>
      <c r="F149" s="653">
        <v>903</v>
      </c>
      <c r="G149" s="653">
        <v>28658.82</v>
      </c>
      <c r="H149" s="653">
        <v>1</v>
      </c>
      <c r="I149" s="653">
        <v>31.737342192691031</v>
      </c>
      <c r="J149" s="653"/>
      <c r="K149" s="653"/>
      <c r="L149" s="653"/>
      <c r="M149" s="653"/>
      <c r="N149" s="653">
        <v>1019</v>
      </c>
      <c r="O149" s="653">
        <v>33932.699999999997</v>
      </c>
      <c r="P149" s="666">
        <v>1.1840229290668631</v>
      </c>
      <c r="Q149" s="654">
        <v>33.299999999999997</v>
      </c>
    </row>
    <row r="150" spans="1:17" ht="14.4" customHeight="1" x14ac:dyDescent="0.3">
      <c r="A150" s="649" t="s">
        <v>1713</v>
      </c>
      <c r="B150" s="650" t="s">
        <v>1546</v>
      </c>
      <c r="C150" s="650" t="s">
        <v>1587</v>
      </c>
      <c r="D150" s="650" t="s">
        <v>1588</v>
      </c>
      <c r="E150" s="650" t="s">
        <v>1589</v>
      </c>
      <c r="F150" s="653"/>
      <c r="G150" s="653"/>
      <c r="H150" s="653"/>
      <c r="I150" s="653"/>
      <c r="J150" s="653"/>
      <c r="K150" s="653"/>
      <c r="L150" s="653"/>
      <c r="M150" s="653"/>
      <c r="N150" s="653">
        <v>2</v>
      </c>
      <c r="O150" s="653">
        <v>1768.64</v>
      </c>
      <c r="P150" s="666"/>
      <c r="Q150" s="654">
        <v>884.32</v>
      </c>
    </row>
    <row r="151" spans="1:17" ht="14.4" customHeight="1" x14ac:dyDescent="0.3">
      <c r="A151" s="649" t="s">
        <v>1713</v>
      </c>
      <c r="B151" s="650" t="s">
        <v>1546</v>
      </c>
      <c r="C151" s="650" t="s">
        <v>1590</v>
      </c>
      <c r="D151" s="650" t="s">
        <v>1628</v>
      </c>
      <c r="E151" s="650" t="s">
        <v>1629</v>
      </c>
      <c r="F151" s="653"/>
      <c r="G151" s="653"/>
      <c r="H151" s="653"/>
      <c r="I151" s="653"/>
      <c r="J151" s="653"/>
      <c r="K151" s="653"/>
      <c r="L151" s="653"/>
      <c r="M151" s="653"/>
      <c r="N151" s="653">
        <v>2</v>
      </c>
      <c r="O151" s="653">
        <v>3508</v>
      </c>
      <c r="P151" s="666"/>
      <c r="Q151" s="654">
        <v>1754</v>
      </c>
    </row>
    <row r="152" spans="1:17" ht="14.4" customHeight="1" x14ac:dyDescent="0.3">
      <c r="A152" s="649" t="s">
        <v>1713</v>
      </c>
      <c r="B152" s="650" t="s">
        <v>1546</v>
      </c>
      <c r="C152" s="650" t="s">
        <v>1590</v>
      </c>
      <c r="D152" s="650" t="s">
        <v>1630</v>
      </c>
      <c r="E152" s="650" t="s">
        <v>1631</v>
      </c>
      <c r="F152" s="653"/>
      <c r="G152" s="653"/>
      <c r="H152" s="653"/>
      <c r="I152" s="653"/>
      <c r="J152" s="653"/>
      <c r="K152" s="653"/>
      <c r="L152" s="653"/>
      <c r="M152" s="653"/>
      <c r="N152" s="653">
        <v>2</v>
      </c>
      <c r="O152" s="653">
        <v>820</v>
      </c>
      <c r="P152" s="666"/>
      <c r="Q152" s="654">
        <v>410</v>
      </c>
    </row>
    <row r="153" spans="1:17" ht="14.4" customHeight="1" x14ac:dyDescent="0.3">
      <c r="A153" s="649" t="s">
        <v>1713</v>
      </c>
      <c r="B153" s="650" t="s">
        <v>1546</v>
      </c>
      <c r="C153" s="650" t="s">
        <v>1590</v>
      </c>
      <c r="D153" s="650" t="s">
        <v>1636</v>
      </c>
      <c r="E153" s="650" t="s">
        <v>1637</v>
      </c>
      <c r="F153" s="653"/>
      <c r="G153" s="653"/>
      <c r="H153" s="653"/>
      <c r="I153" s="653"/>
      <c r="J153" s="653"/>
      <c r="K153" s="653"/>
      <c r="L153" s="653"/>
      <c r="M153" s="653"/>
      <c r="N153" s="653">
        <v>2</v>
      </c>
      <c r="O153" s="653">
        <v>28664</v>
      </c>
      <c r="P153" s="666"/>
      <c r="Q153" s="654">
        <v>14332</v>
      </c>
    </row>
    <row r="154" spans="1:17" ht="14.4" customHeight="1" x14ac:dyDescent="0.3">
      <c r="A154" s="649" t="s">
        <v>1713</v>
      </c>
      <c r="B154" s="650" t="s">
        <v>1546</v>
      </c>
      <c r="C154" s="650" t="s">
        <v>1590</v>
      </c>
      <c r="D154" s="650" t="s">
        <v>1642</v>
      </c>
      <c r="E154" s="650" t="s">
        <v>1542</v>
      </c>
      <c r="F154" s="653">
        <v>2</v>
      </c>
      <c r="G154" s="653">
        <v>30684</v>
      </c>
      <c r="H154" s="653">
        <v>1</v>
      </c>
      <c r="I154" s="653">
        <v>15342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1713</v>
      </c>
      <c r="B155" s="650" t="s">
        <v>1546</v>
      </c>
      <c r="C155" s="650" t="s">
        <v>1590</v>
      </c>
      <c r="D155" s="650" t="s">
        <v>1647</v>
      </c>
      <c r="E155" s="650" t="s">
        <v>1648</v>
      </c>
      <c r="F155" s="653"/>
      <c r="G155" s="653"/>
      <c r="H155" s="653"/>
      <c r="I155" s="653"/>
      <c r="J155" s="653"/>
      <c r="K155" s="653"/>
      <c r="L155" s="653"/>
      <c r="M155" s="653"/>
      <c r="N155" s="653">
        <v>1</v>
      </c>
      <c r="O155" s="653">
        <v>580</v>
      </c>
      <c r="P155" s="666"/>
      <c r="Q155" s="654">
        <v>580</v>
      </c>
    </row>
    <row r="156" spans="1:17" ht="14.4" customHeight="1" x14ac:dyDescent="0.3">
      <c r="A156" s="649" t="s">
        <v>1714</v>
      </c>
      <c r="B156" s="650" t="s">
        <v>1546</v>
      </c>
      <c r="C156" s="650" t="s">
        <v>1547</v>
      </c>
      <c r="D156" s="650" t="s">
        <v>1553</v>
      </c>
      <c r="E156" s="650" t="s">
        <v>837</v>
      </c>
      <c r="F156" s="653">
        <v>0.3</v>
      </c>
      <c r="G156" s="653">
        <v>649.59</v>
      </c>
      <c r="H156" s="653">
        <v>1</v>
      </c>
      <c r="I156" s="653">
        <v>2165.3000000000002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1714</v>
      </c>
      <c r="B157" s="650" t="s">
        <v>1546</v>
      </c>
      <c r="C157" s="650" t="s">
        <v>1558</v>
      </c>
      <c r="D157" s="650" t="s">
        <v>1578</v>
      </c>
      <c r="E157" s="650" t="s">
        <v>1542</v>
      </c>
      <c r="F157" s="653">
        <v>404</v>
      </c>
      <c r="G157" s="653">
        <v>12572.48</v>
      </c>
      <c r="H157" s="653">
        <v>1</v>
      </c>
      <c r="I157" s="653">
        <v>31.119999999999997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1714</v>
      </c>
      <c r="B158" s="650" t="s">
        <v>1546</v>
      </c>
      <c r="C158" s="650" t="s">
        <v>1590</v>
      </c>
      <c r="D158" s="650" t="s">
        <v>1642</v>
      </c>
      <c r="E158" s="650" t="s">
        <v>1542</v>
      </c>
      <c r="F158" s="653">
        <v>1</v>
      </c>
      <c r="G158" s="653">
        <v>14158</v>
      </c>
      <c r="H158" s="653">
        <v>1</v>
      </c>
      <c r="I158" s="653">
        <v>14158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1715</v>
      </c>
      <c r="B159" s="650" t="s">
        <v>1546</v>
      </c>
      <c r="C159" s="650" t="s">
        <v>1547</v>
      </c>
      <c r="D159" s="650" t="s">
        <v>1553</v>
      </c>
      <c r="E159" s="650" t="s">
        <v>837</v>
      </c>
      <c r="F159" s="653">
        <v>1.1000000000000001</v>
      </c>
      <c r="G159" s="653">
        <v>2381.86</v>
      </c>
      <c r="H159" s="653">
        <v>1</v>
      </c>
      <c r="I159" s="653">
        <v>2165.3272727272729</v>
      </c>
      <c r="J159" s="653"/>
      <c r="K159" s="653"/>
      <c r="L159" s="653"/>
      <c r="M159" s="653"/>
      <c r="N159" s="653">
        <v>1.05</v>
      </c>
      <c r="O159" s="653">
        <v>2293.5299999999997</v>
      </c>
      <c r="P159" s="666">
        <v>0.96291553659744888</v>
      </c>
      <c r="Q159" s="654">
        <v>2184.3142857142852</v>
      </c>
    </row>
    <row r="160" spans="1:17" ht="14.4" customHeight="1" x14ac:dyDescent="0.3">
      <c r="A160" s="649" t="s">
        <v>1715</v>
      </c>
      <c r="B160" s="650" t="s">
        <v>1546</v>
      </c>
      <c r="C160" s="650" t="s">
        <v>1547</v>
      </c>
      <c r="D160" s="650" t="s">
        <v>1554</v>
      </c>
      <c r="E160" s="650" t="s">
        <v>833</v>
      </c>
      <c r="F160" s="653">
        <v>0.05</v>
      </c>
      <c r="G160" s="653">
        <v>46.83</v>
      </c>
      <c r="H160" s="653">
        <v>1</v>
      </c>
      <c r="I160" s="653">
        <v>936.59999999999991</v>
      </c>
      <c r="J160" s="653"/>
      <c r="K160" s="653"/>
      <c r="L160" s="653"/>
      <c r="M160" s="653"/>
      <c r="N160" s="653">
        <v>0.1</v>
      </c>
      <c r="O160" s="653">
        <v>94.48</v>
      </c>
      <c r="P160" s="666">
        <v>2.0175101430706812</v>
      </c>
      <c r="Q160" s="654">
        <v>944.8</v>
      </c>
    </row>
    <row r="161" spans="1:17" ht="14.4" customHeight="1" x14ac:dyDescent="0.3">
      <c r="A161" s="649" t="s">
        <v>1715</v>
      </c>
      <c r="B161" s="650" t="s">
        <v>1546</v>
      </c>
      <c r="C161" s="650" t="s">
        <v>1558</v>
      </c>
      <c r="D161" s="650" t="s">
        <v>1561</v>
      </c>
      <c r="E161" s="650" t="s">
        <v>1542</v>
      </c>
      <c r="F161" s="653">
        <v>150</v>
      </c>
      <c r="G161" s="653">
        <v>679.5</v>
      </c>
      <c r="H161" s="653">
        <v>1</v>
      </c>
      <c r="I161" s="653">
        <v>4.53</v>
      </c>
      <c r="J161" s="653">
        <v>180</v>
      </c>
      <c r="K161" s="653">
        <v>871.2</v>
      </c>
      <c r="L161" s="653">
        <v>1.2821192052980133</v>
      </c>
      <c r="M161" s="653">
        <v>4.84</v>
      </c>
      <c r="N161" s="653">
        <v>80</v>
      </c>
      <c r="O161" s="653">
        <v>408</v>
      </c>
      <c r="P161" s="666">
        <v>0.60044150110375272</v>
      </c>
      <c r="Q161" s="654">
        <v>5.0999999999999996</v>
      </c>
    </row>
    <row r="162" spans="1:17" ht="14.4" customHeight="1" x14ac:dyDescent="0.3">
      <c r="A162" s="649" t="s">
        <v>1715</v>
      </c>
      <c r="B162" s="650" t="s">
        <v>1546</v>
      </c>
      <c r="C162" s="650" t="s">
        <v>1558</v>
      </c>
      <c r="D162" s="650" t="s">
        <v>1566</v>
      </c>
      <c r="E162" s="650" t="s">
        <v>1542</v>
      </c>
      <c r="F162" s="653">
        <v>130</v>
      </c>
      <c r="G162" s="653">
        <v>1107.5999999999999</v>
      </c>
      <c r="H162" s="653">
        <v>1</v>
      </c>
      <c r="I162" s="653">
        <v>8.52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1715</v>
      </c>
      <c r="B163" s="650" t="s">
        <v>1546</v>
      </c>
      <c r="C163" s="650" t="s">
        <v>1558</v>
      </c>
      <c r="D163" s="650" t="s">
        <v>1574</v>
      </c>
      <c r="E163" s="650" t="s">
        <v>1542</v>
      </c>
      <c r="F163" s="653">
        <v>1</v>
      </c>
      <c r="G163" s="653">
        <v>2135.09</v>
      </c>
      <c r="H163" s="653">
        <v>1</v>
      </c>
      <c r="I163" s="653">
        <v>2135.09</v>
      </c>
      <c r="J163" s="653"/>
      <c r="K163" s="653"/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1715</v>
      </c>
      <c r="B164" s="650" t="s">
        <v>1546</v>
      </c>
      <c r="C164" s="650" t="s">
        <v>1558</v>
      </c>
      <c r="D164" s="650" t="s">
        <v>1578</v>
      </c>
      <c r="E164" s="650" t="s">
        <v>1542</v>
      </c>
      <c r="F164" s="653">
        <v>978</v>
      </c>
      <c r="G164" s="653">
        <v>30435.360000000001</v>
      </c>
      <c r="H164" s="653">
        <v>1</v>
      </c>
      <c r="I164" s="653">
        <v>31.12</v>
      </c>
      <c r="J164" s="653"/>
      <c r="K164" s="653"/>
      <c r="L164" s="653"/>
      <c r="M164" s="653"/>
      <c r="N164" s="653">
        <v>818</v>
      </c>
      <c r="O164" s="653">
        <v>27239.4</v>
      </c>
      <c r="P164" s="666">
        <v>0.8949918778683742</v>
      </c>
      <c r="Q164" s="654">
        <v>33.300000000000004</v>
      </c>
    </row>
    <row r="165" spans="1:17" ht="14.4" customHeight="1" x14ac:dyDescent="0.3">
      <c r="A165" s="649" t="s">
        <v>1715</v>
      </c>
      <c r="B165" s="650" t="s">
        <v>1546</v>
      </c>
      <c r="C165" s="650" t="s">
        <v>1587</v>
      </c>
      <c r="D165" s="650" t="s">
        <v>1588</v>
      </c>
      <c r="E165" s="650" t="s">
        <v>1589</v>
      </c>
      <c r="F165" s="653">
        <v>1</v>
      </c>
      <c r="G165" s="653">
        <v>884.32</v>
      </c>
      <c r="H165" s="653">
        <v>1</v>
      </c>
      <c r="I165" s="653">
        <v>884.32</v>
      </c>
      <c r="J165" s="653"/>
      <c r="K165" s="653"/>
      <c r="L165" s="653"/>
      <c r="M165" s="653"/>
      <c r="N165" s="653">
        <v>2</v>
      </c>
      <c r="O165" s="653">
        <v>1768.64</v>
      </c>
      <c r="P165" s="666">
        <v>2</v>
      </c>
      <c r="Q165" s="654">
        <v>884.32</v>
      </c>
    </row>
    <row r="166" spans="1:17" ht="14.4" customHeight="1" x14ac:dyDescent="0.3">
      <c r="A166" s="649" t="s">
        <v>1715</v>
      </c>
      <c r="B166" s="650" t="s">
        <v>1546</v>
      </c>
      <c r="C166" s="650" t="s">
        <v>1590</v>
      </c>
      <c r="D166" s="650" t="s">
        <v>1614</v>
      </c>
      <c r="E166" s="650" t="s">
        <v>1615</v>
      </c>
      <c r="F166" s="653">
        <v>1</v>
      </c>
      <c r="G166" s="653">
        <v>1836</v>
      </c>
      <c r="H166" s="653">
        <v>1</v>
      </c>
      <c r="I166" s="653">
        <v>1836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1715</v>
      </c>
      <c r="B167" s="650" t="s">
        <v>1546</v>
      </c>
      <c r="C167" s="650" t="s">
        <v>1590</v>
      </c>
      <c r="D167" s="650" t="s">
        <v>1622</v>
      </c>
      <c r="E167" s="650" t="s">
        <v>1623</v>
      </c>
      <c r="F167" s="653">
        <v>1</v>
      </c>
      <c r="G167" s="653">
        <v>653</v>
      </c>
      <c r="H167" s="653">
        <v>1</v>
      </c>
      <c r="I167" s="653">
        <v>653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1715</v>
      </c>
      <c r="B168" s="650" t="s">
        <v>1546</v>
      </c>
      <c r="C168" s="650" t="s">
        <v>1590</v>
      </c>
      <c r="D168" s="650" t="s">
        <v>1628</v>
      </c>
      <c r="E168" s="650" t="s">
        <v>1629</v>
      </c>
      <c r="F168" s="653"/>
      <c r="G168" s="653"/>
      <c r="H168" s="653"/>
      <c r="I168" s="653"/>
      <c r="J168" s="653">
        <v>1</v>
      </c>
      <c r="K168" s="653">
        <v>1754</v>
      </c>
      <c r="L168" s="653"/>
      <c r="M168" s="653">
        <v>1754</v>
      </c>
      <c r="N168" s="653"/>
      <c r="O168" s="653"/>
      <c r="P168" s="666"/>
      <c r="Q168" s="654"/>
    </row>
    <row r="169" spans="1:17" ht="14.4" customHeight="1" x14ac:dyDescent="0.3">
      <c r="A169" s="649" t="s">
        <v>1715</v>
      </c>
      <c r="B169" s="650" t="s">
        <v>1546</v>
      </c>
      <c r="C169" s="650" t="s">
        <v>1590</v>
      </c>
      <c r="D169" s="650" t="s">
        <v>1636</v>
      </c>
      <c r="E169" s="650" t="s">
        <v>1637</v>
      </c>
      <c r="F169" s="653"/>
      <c r="G169" s="653"/>
      <c r="H169" s="653"/>
      <c r="I169" s="653"/>
      <c r="J169" s="653"/>
      <c r="K169" s="653"/>
      <c r="L169" s="653"/>
      <c r="M169" s="653"/>
      <c r="N169" s="653">
        <v>2</v>
      </c>
      <c r="O169" s="653">
        <v>28664</v>
      </c>
      <c r="P169" s="666"/>
      <c r="Q169" s="654">
        <v>14332</v>
      </c>
    </row>
    <row r="170" spans="1:17" ht="14.4" customHeight="1" x14ac:dyDescent="0.3">
      <c r="A170" s="649" t="s">
        <v>1715</v>
      </c>
      <c r="B170" s="650" t="s">
        <v>1546</v>
      </c>
      <c r="C170" s="650" t="s">
        <v>1590</v>
      </c>
      <c r="D170" s="650" t="s">
        <v>1642</v>
      </c>
      <c r="E170" s="650" t="s">
        <v>1542</v>
      </c>
      <c r="F170" s="653">
        <v>2</v>
      </c>
      <c r="G170" s="653">
        <v>30684</v>
      </c>
      <c r="H170" s="653">
        <v>1</v>
      </c>
      <c r="I170" s="653">
        <v>15342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1715</v>
      </c>
      <c r="B171" s="650" t="s">
        <v>1546</v>
      </c>
      <c r="C171" s="650" t="s">
        <v>1590</v>
      </c>
      <c r="D171" s="650" t="s">
        <v>1655</v>
      </c>
      <c r="E171" s="650" t="s">
        <v>1656</v>
      </c>
      <c r="F171" s="653">
        <v>1</v>
      </c>
      <c r="G171" s="653">
        <v>486</v>
      </c>
      <c r="H171" s="653">
        <v>1</v>
      </c>
      <c r="I171" s="653">
        <v>486</v>
      </c>
      <c r="J171" s="653">
        <v>1</v>
      </c>
      <c r="K171" s="653">
        <v>487</v>
      </c>
      <c r="L171" s="653">
        <v>1.0020576131687242</v>
      </c>
      <c r="M171" s="653">
        <v>487</v>
      </c>
      <c r="N171" s="653">
        <v>1</v>
      </c>
      <c r="O171" s="653">
        <v>487</v>
      </c>
      <c r="P171" s="666">
        <v>1.0020576131687242</v>
      </c>
      <c r="Q171" s="654">
        <v>487</v>
      </c>
    </row>
    <row r="172" spans="1:17" ht="14.4" customHeight="1" x14ac:dyDescent="0.3">
      <c r="A172" s="649" t="s">
        <v>1716</v>
      </c>
      <c r="B172" s="650" t="s">
        <v>1546</v>
      </c>
      <c r="C172" s="650" t="s">
        <v>1547</v>
      </c>
      <c r="D172" s="650" t="s">
        <v>1552</v>
      </c>
      <c r="E172" s="650" t="s">
        <v>837</v>
      </c>
      <c r="F172" s="653"/>
      <c r="G172" s="653"/>
      <c r="H172" s="653"/>
      <c r="I172" s="653"/>
      <c r="J172" s="653"/>
      <c r="K172" s="653"/>
      <c r="L172" s="653"/>
      <c r="M172" s="653"/>
      <c r="N172" s="653">
        <v>0.89999999999999991</v>
      </c>
      <c r="O172" s="653">
        <v>982.93</v>
      </c>
      <c r="P172" s="666"/>
      <c r="Q172" s="654">
        <v>1092.1444444444444</v>
      </c>
    </row>
    <row r="173" spans="1:17" ht="14.4" customHeight="1" x14ac:dyDescent="0.3">
      <c r="A173" s="649" t="s">
        <v>1716</v>
      </c>
      <c r="B173" s="650" t="s">
        <v>1546</v>
      </c>
      <c r="C173" s="650" t="s">
        <v>1547</v>
      </c>
      <c r="D173" s="650" t="s">
        <v>1553</v>
      </c>
      <c r="E173" s="650" t="s">
        <v>837</v>
      </c>
      <c r="F173" s="653">
        <v>1.2999999999999998</v>
      </c>
      <c r="G173" s="653">
        <v>2814.93</v>
      </c>
      <c r="H173" s="653">
        <v>1</v>
      </c>
      <c r="I173" s="653">
        <v>2165.3307692307694</v>
      </c>
      <c r="J173" s="653">
        <v>0.4</v>
      </c>
      <c r="K173" s="653">
        <v>873.72</v>
      </c>
      <c r="L173" s="653">
        <v>0.31038782491926981</v>
      </c>
      <c r="M173" s="653">
        <v>2184.2999999999997</v>
      </c>
      <c r="N173" s="653">
        <v>0.45</v>
      </c>
      <c r="O173" s="653">
        <v>982.94</v>
      </c>
      <c r="P173" s="666">
        <v>0.34918807927728224</v>
      </c>
      <c r="Q173" s="654">
        <v>2184.3111111111111</v>
      </c>
    </row>
    <row r="174" spans="1:17" ht="14.4" customHeight="1" x14ac:dyDescent="0.3">
      <c r="A174" s="649" t="s">
        <v>1716</v>
      </c>
      <c r="B174" s="650" t="s">
        <v>1546</v>
      </c>
      <c r="C174" s="650" t="s">
        <v>1547</v>
      </c>
      <c r="D174" s="650" t="s">
        <v>1554</v>
      </c>
      <c r="E174" s="650" t="s">
        <v>833</v>
      </c>
      <c r="F174" s="653">
        <v>0.13</v>
      </c>
      <c r="G174" s="653">
        <v>117.07</v>
      </c>
      <c r="H174" s="653">
        <v>1</v>
      </c>
      <c r="I174" s="653">
        <v>900.53846153846143</v>
      </c>
      <c r="J174" s="653"/>
      <c r="K174" s="653"/>
      <c r="L174" s="653"/>
      <c r="M174" s="653"/>
      <c r="N174" s="653">
        <v>0.03</v>
      </c>
      <c r="O174" s="653">
        <v>23.62</v>
      </c>
      <c r="P174" s="666">
        <v>0.20175963099000599</v>
      </c>
      <c r="Q174" s="654">
        <v>787.33333333333337</v>
      </c>
    </row>
    <row r="175" spans="1:17" ht="14.4" customHeight="1" x14ac:dyDescent="0.3">
      <c r="A175" s="649" t="s">
        <v>1716</v>
      </c>
      <c r="B175" s="650" t="s">
        <v>1546</v>
      </c>
      <c r="C175" s="650" t="s">
        <v>1558</v>
      </c>
      <c r="D175" s="650" t="s">
        <v>1560</v>
      </c>
      <c r="E175" s="650" t="s">
        <v>1542</v>
      </c>
      <c r="F175" s="653">
        <v>600</v>
      </c>
      <c r="G175" s="653">
        <v>1104</v>
      </c>
      <c r="H175" s="653">
        <v>1</v>
      </c>
      <c r="I175" s="653">
        <v>1.84</v>
      </c>
      <c r="J175" s="653">
        <v>120</v>
      </c>
      <c r="K175" s="653">
        <v>228</v>
      </c>
      <c r="L175" s="653">
        <v>0.20652173913043478</v>
      </c>
      <c r="M175" s="653">
        <v>1.9</v>
      </c>
      <c r="N175" s="653">
        <v>150</v>
      </c>
      <c r="O175" s="653">
        <v>300</v>
      </c>
      <c r="P175" s="666">
        <v>0.27173913043478259</v>
      </c>
      <c r="Q175" s="654">
        <v>2</v>
      </c>
    </row>
    <row r="176" spans="1:17" ht="14.4" customHeight="1" x14ac:dyDescent="0.3">
      <c r="A176" s="649" t="s">
        <v>1716</v>
      </c>
      <c r="B176" s="650" t="s">
        <v>1546</v>
      </c>
      <c r="C176" s="650" t="s">
        <v>1558</v>
      </c>
      <c r="D176" s="650" t="s">
        <v>1561</v>
      </c>
      <c r="E176" s="650" t="s">
        <v>1542</v>
      </c>
      <c r="F176" s="653"/>
      <c r="G176" s="653"/>
      <c r="H176" s="653"/>
      <c r="I176" s="653"/>
      <c r="J176" s="653"/>
      <c r="K176" s="653"/>
      <c r="L176" s="653"/>
      <c r="M176" s="653"/>
      <c r="N176" s="653">
        <v>150</v>
      </c>
      <c r="O176" s="653">
        <v>765</v>
      </c>
      <c r="P176" s="666"/>
      <c r="Q176" s="654">
        <v>5.0999999999999996</v>
      </c>
    </row>
    <row r="177" spans="1:17" ht="14.4" customHeight="1" x14ac:dyDescent="0.3">
      <c r="A177" s="649" t="s">
        <v>1716</v>
      </c>
      <c r="B177" s="650" t="s">
        <v>1546</v>
      </c>
      <c r="C177" s="650" t="s">
        <v>1558</v>
      </c>
      <c r="D177" s="650" t="s">
        <v>1565</v>
      </c>
      <c r="E177" s="650" t="s">
        <v>1542</v>
      </c>
      <c r="F177" s="653">
        <v>279</v>
      </c>
      <c r="G177" s="653">
        <v>2043.84</v>
      </c>
      <c r="H177" s="653">
        <v>1</v>
      </c>
      <c r="I177" s="653">
        <v>7.325591397849462</v>
      </c>
      <c r="J177" s="653">
        <v>223</v>
      </c>
      <c r="K177" s="653">
        <v>1729.73</v>
      </c>
      <c r="L177" s="653">
        <v>0.84631380147173951</v>
      </c>
      <c r="M177" s="653">
        <v>7.7566367713004487</v>
      </c>
      <c r="N177" s="653">
        <v>40</v>
      </c>
      <c r="O177" s="653">
        <v>328.8</v>
      </c>
      <c r="P177" s="666">
        <v>0.16087364960075154</v>
      </c>
      <c r="Q177" s="654">
        <v>8.2200000000000006</v>
      </c>
    </row>
    <row r="178" spans="1:17" ht="14.4" customHeight="1" x14ac:dyDescent="0.3">
      <c r="A178" s="649" t="s">
        <v>1716</v>
      </c>
      <c r="B178" s="650" t="s">
        <v>1546</v>
      </c>
      <c r="C178" s="650" t="s">
        <v>1558</v>
      </c>
      <c r="D178" s="650" t="s">
        <v>1567</v>
      </c>
      <c r="E178" s="650" t="s">
        <v>1542</v>
      </c>
      <c r="F178" s="653">
        <v>305</v>
      </c>
      <c r="G178" s="653">
        <v>2583.35</v>
      </c>
      <c r="H178" s="653">
        <v>1</v>
      </c>
      <c r="I178" s="653">
        <v>8.4699999999999989</v>
      </c>
      <c r="J178" s="653">
        <v>84</v>
      </c>
      <c r="K178" s="653">
        <v>737.52</v>
      </c>
      <c r="L178" s="653">
        <v>0.2854897710337353</v>
      </c>
      <c r="M178" s="653">
        <v>8.7799999999999994</v>
      </c>
      <c r="N178" s="653">
        <v>76</v>
      </c>
      <c r="O178" s="653">
        <v>715.92000000000007</v>
      </c>
      <c r="P178" s="666">
        <v>0.27712853465461518</v>
      </c>
      <c r="Q178" s="654">
        <v>9.4200000000000017</v>
      </c>
    </row>
    <row r="179" spans="1:17" ht="14.4" customHeight="1" x14ac:dyDescent="0.3">
      <c r="A179" s="649" t="s">
        <v>1716</v>
      </c>
      <c r="B179" s="650" t="s">
        <v>1546</v>
      </c>
      <c r="C179" s="650" t="s">
        <v>1558</v>
      </c>
      <c r="D179" s="650" t="s">
        <v>1571</v>
      </c>
      <c r="E179" s="650" t="s">
        <v>1542</v>
      </c>
      <c r="F179" s="653">
        <v>410</v>
      </c>
      <c r="G179" s="653">
        <v>6740.4</v>
      </c>
      <c r="H179" s="653">
        <v>1</v>
      </c>
      <c r="I179" s="653">
        <v>16.439999999999998</v>
      </c>
      <c r="J179" s="653"/>
      <c r="K179" s="653"/>
      <c r="L179" s="653"/>
      <c r="M179" s="653"/>
      <c r="N179" s="653"/>
      <c r="O179" s="653"/>
      <c r="P179" s="666"/>
      <c r="Q179" s="654"/>
    </row>
    <row r="180" spans="1:17" ht="14.4" customHeight="1" x14ac:dyDescent="0.3">
      <c r="A180" s="649" t="s">
        <v>1716</v>
      </c>
      <c r="B180" s="650" t="s">
        <v>1546</v>
      </c>
      <c r="C180" s="650" t="s">
        <v>1558</v>
      </c>
      <c r="D180" s="650" t="s">
        <v>1572</v>
      </c>
      <c r="E180" s="650" t="s">
        <v>1542</v>
      </c>
      <c r="F180" s="653"/>
      <c r="G180" s="653"/>
      <c r="H180" s="653"/>
      <c r="I180" s="653"/>
      <c r="J180" s="653">
        <v>6</v>
      </c>
      <c r="K180" s="653">
        <v>9481.98</v>
      </c>
      <c r="L180" s="653"/>
      <c r="M180" s="653">
        <v>1580.33</v>
      </c>
      <c r="N180" s="653"/>
      <c r="O180" s="653"/>
      <c r="P180" s="666"/>
      <c r="Q180" s="654"/>
    </row>
    <row r="181" spans="1:17" ht="14.4" customHeight="1" x14ac:dyDescent="0.3">
      <c r="A181" s="649" t="s">
        <v>1716</v>
      </c>
      <c r="B181" s="650" t="s">
        <v>1546</v>
      </c>
      <c r="C181" s="650" t="s">
        <v>1558</v>
      </c>
      <c r="D181" s="650" t="s">
        <v>1574</v>
      </c>
      <c r="E181" s="650" t="s">
        <v>1542</v>
      </c>
      <c r="F181" s="653"/>
      <c r="G181" s="653"/>
      <c r="H181" s="653"/>
      <c r="I181" s="653"/>
      <c r="J181" s="653"/>
      <c r="K181" s="653"/>
      <c r="L181" s="653"/>
      <c r="M181" s="653"/>
      <c r="N181" s="653">
        <v>1</v>
      </c>
      <c r="O181" s="653">
        <v>2193.58</v>
      </c>
      <c r="P181" s="666"/>
      <c r="Q181" s="654">
        <v>2193.58</v>
      </c>
    </row>
    <row r="182" spans="1:17" ht="14.4" customHeight="1" x14ac:dyDescent="0.3">
      <c r="A182" s="649" t="s">
        <v>1716</v>
      </c>
      <c r="B182" s="650" t="s">
        <v>1546</v>
      </c>
      <c r="C182" s="650" t="s">
        <v>1558</v>
      </c>
      <c r="D182" s="650" t="s">
        <v>1576</v>
      </c>
      <c r="E182" s="650" t="s">
        <v>1542</v>
      </c>
      <c r="F182" s="653"/>
      <c r="G182" s="653"/>
      <c r="H182" s="653"/>
      <c r="I182" s="653"/>
      <c r="J182" s="653">
        <v>346</v>
      </c>
      <c r="K182" s="653">
        <v>1079.52</v>
      </c>
      <c r="L182" s="653"/>
      <c r="M182" s="653">
        <v>3.12</v>
      </c>
      <c r="N182" s="653">
        <v>260</v>
      </c>
      <c r="O182" s="653">
        <v>847.6</v>
      </c>
      <c r="P182" s="666"/>
      <c r="Q182" s="654">
        <v>3.2600000000000002</v>
      </c>
    </row>
    <row r="183" spans="1:17" ht="14.4" customHeight="1" x14ac:dyDescent="0.3">
      <c r="A183" s="649" t="s">
        <v>1716</v>
      </c>
      <c r="B183" s="650" t="s">
        <v>1546</v>
      </c>
      <c r="C183" s="650" t="s">
        <v>1558</v>
      </c>
      <c r="D183" s="650" t="s">
        <v>1577</v>
      </c>
      <c r="E183" s="650" t="s">
        <v>1542</v>
      </c>
      <c r="F183" s="653"/>
      <c r="G183" s="653"/>
      <c r="H183" s="653"/>
      <c r="I183" s="653"/>
      <c r="J183" s="653">
        <v>220</v>
      </c>
      <c r="K183" s="653">
        <v>51442.6</v>
      </c>
      <c r="L183" s="653"/>
      <c r="M183" s="653">
        <v>233.82999999999998</v>
      </c>
      <c r="N183" s="653"/>
      <c r="O183" s="653"/>
      <c r="P183" s="666"/>
      <c r="Q183" s="654"/>
    </row>
    <row r="184" spans="1:17" ht="14.4" customHeight="1" x14ac:dyDescent="0.3">
      <c r="A184" s="649" t="s">
        <v>1716</v>
      </c>
      <c r="B184" s="650" t="s">
        <v>1546</v>
      </c>
      <c r="C184" s="650" t="s">
        <v>1558</v>
      </c>
      <c r="D184" s="650" t="s">
        <v>1578</v>
      </c>
      <c r="E184" s="650" t="s">
        <v>1542</v>
      </c>
      <c r="F184" s="653">
        <v>1500</v>
      </c>
      <c r="G184" s="653">
        <v>47587.44</v>
      </c>
      <c r="H184" s="653">
        <v>1</v>
      </c>
      <c r="I184" s="653">
        <v>31.724960000000003</v>
      </c>
      <c r="J184" s="653">
        <v>390</v>
      </c>
      <c r="K184" s="653">
        <v>12975.3</v>
      </c>
      <c r="L184" s="653">
        <v>0.27266228231651035</v>
      </c>
      <c r="M184" s="653">
        <v>33.269999999999996</v>
      </c>
      <c r="N184" s="653">
        <v>1044</v>
      </c>
      <c r="O184" s="653">
        <v>34765.199999999997</v>
      </c>
      <c r="P184" s="666">
        <v>0.7305541125977778</v>
      </c>
      <c r="Q184" s="654">
        <v>33.299999999999997</v>
      </c>
    </row>
    <row r="185" spans="1:17" ht="14.4" customHeight="1" x14ac:dyDescent="0.3">
      <c r="A185" s="649" t="s">
        <v>1716</v>
      </c>
      <c r="B185" s="650" t="s">
        <v>1546</v>
      </c>
      <c r="C185" s="650" t="s">
        <v>1558</v>
      </c>
      <c r="D185" s="650" t="s">
        <v>1585</v>
      </c>
      <c r="E185" s="650" t="s">
        <v>1542</v>
      </c>
      <c r="F185" s="653"/>
      <c r="G185" s="653"/>
      <c r="H185" s="653"/>
      <c r="I185" s="653"/>
      <c r="J185" s="653"/>
      <c r="K185" s="653"/>
      <c r="L185" s="653"/>
      <c r="M185" s="653"/>
      <c r="N185" s="653">
        <v>373</v>
      </c>
      <c r="O185" s="653">
        <v>21939.86</v>
      </c>
      <c r="P185" s="666"/>
      <c r="Q185" s="654">
        <v>58.82</v>
      </c>
    </row>
    <row r="186" spans="1:17" ht="14.4" customHeight="1" x14ac:dyDescent="0.3">
      <c r="A186" s="649" t="s">
        <v>1716</v>
      </c>
      <c r="B186" s="650" t="s">
        <v>1546</v>
      </c>
      <c r="C186" s="650" t="s">
        <v>1587</v>
      </c>
      <c r="D186" s="650" t="s">
        <v>1588</v>
      </c>
      <c r="E186" s="650" t="s">
        <v>1589</v>
      </c>
      <c r="F186" s="653"/>
      <c r="G186" s="653"/>
      <c r="H186" s="653"/>
      <c r="I186" s="653"/>
      <c r="J186" s="653"/>
      <c r="K186" s="653"/>
      <c r="L186" s="653"/>
      <c r="M186" s="653"/>
      <c r="N186" s="653">
        <v>4</v>
      </c>
      <c r="O186" s="653">
        <v>3537.28</v>
      </c>
      <c r="P186" s="666"/>
      <c r="Q186" s="654">
        <v>884.32</v>
      </c>
    </row>
    <row r="187" spans="1:17" ht="14.4" customHeight="1" x14ac:dyDescent="0.3">
      <c r="A187" s="649" t="s">
        <v>1716</v>
      </c>
      <c r="B187" s="650" t="s">
        <v>1546</v>
      </c>
      <c r="C187" s="650" t="s">
        <v>1590</v>
      </c>
      <c r="D187" s="650" t="s">
        <v>1610</v>
      </c>
      <c r="E187" s="650" t="s">
        <v>1611</v>
      </c>
      <c r="F187" s="653">
        <v>3</v>
      </c>
      <c r="G187" s="653">
        <v>3906</v>
      </c>
      <c r="H187" s="653">
        <v>1</v>
      </c>
      <c r="I187" s="653">
        <v>1302</v>
      </c>
      <c r="J187" s="653">
        <v>1</v>
      </c>
      <c r="K187" s="653">
        <v>1306</v>
      </c>
      <c r="L187" s="653">
        <v>0.33435739887352789</v>
      </c>
      <c r="M187" s="653">
        <v>1306</v>
      </c>
      <c r="N187" s="653">
        <v>2</v>
      </c>
      <c r="O187" s="653">
        <v>2619</v>
      </c>
      <c r="P187" s="666">
        <v>0.67050691244239635</v>
      </c>
      <c r="Q187" s="654">
        <v>1309.5</v>
      </c>
    </row>
    <row r="188" spans="1:17" ht="14.4" customHeight="1" x14ac:dyDescent="0.3">
      <c r="A188" s="649" t="s">
        <v>1716</v>
      </c>
      <c r="B188" s="650" t="s">
        <v>1546</v>
      </c>
      <c r="C188" s="650" t="s">
        <v>1590</v>
      </c>
      <c r="D188" s="650" t="s">
        <v>1612</v>
      </c>
      <c r="E188" s="650" t="s">
        <v>1613</v>
      </c>
      <c r="F188" s="653">
        <v>5</v>
      </c>
      <c r="G188" s="653">
        <v>6900</v>
      </c>
      <c r="H188" s="653">
        <v>1</v>
      </c>
      <c r="I188" s="653">
        <v>1380</v>
      </c>
      <c r="J188" s="653">
        <v>6</v>
      </c>
      <c r="K188" s="653">
        <v>8298</v>
      </c>
      <c r="L188" s="653">
        <v>1.202608695652174</v>
      </c>
      <c r="M188" s="653">
        <v>1383</v>
      </c>
      <c r="N188" s="653">
        <v>1</v>
      </c>
      <c r="O188" s="653">
        <v>1389</v>
      </c>
      <c r="P188" s="666">
        <v>0.20130434782608694</v>
      </c>
      <c r="Q188" s="654">
        <v>1389</v>
      </c>
    </row>
    <row r="189" spans="1:17" ht="14.4" customHeight="1" x14ac:dyDescent="0.3">
      <c r="A189" s="649" t="s">
        <v>1716</v>
      </c>
      <c r="B189" s="650" t="s">
        <v>1546</v>
      </c>
      <c r="C189" s="650" t="s">
        <v>1590</v>
      </c>
      <c r="D189" s="650" t="s">
        <v>1614</v>
      </c>
      <c r="E189" s="650" t="s">
        <v>1615</v>
      </c>
      <c r="F189" s="653">
        <v>4</v>
      </c>
      <c r="G189" s="653">
        <v>7344</v>
      </c>
      <c r="H189" s="653">
        <v>1</v>
      </c>
      <c r="I189" s="653">
        <v>1836</v>
      </c>
      <c r="J189" s="653">
        <v>2</v>
      </c>
      <c r="K189" s="653">
        <v>3680</v>
      </c>
      <c r="L189" s="653">
        <v>0.50108932461873634</v>
      </c>
      <c r="M189" s="653">
        <v>1840</v>
      </c>
      <c r="N189" s="653">
        <v>2</v>
      </c>
      <c r="O189" s="653">
        <v>3692</v>
      </c>
      <c r="P189" s="666">
        <v>0.50272331154684091</v>
      </c>
      <c r="Q189" s="654">
        <v>1846</v>
      </c>
    </row>
    <row r="190" spans="1:17" ht="14.4" customHeight="1" x14ac:dyDescent="0.3">
      <c r="A190" s="649" t="s">
        <v>1716</v>
      </c>
      <c r="B190" s="650" t="s">
        <v>1546</v>
      </c>
      <c r="C190" s="650" t="s">
        <v>1590</v>
      </c>
      <c r="D190" s="650" t="s">
        <v>1618</v>
      </c>
      <c r="E190" s="650" t="s">
        <v>1619</v>
      </c>
      <c r="F190" s="653"/>
      <c r="G190" s="653"/>
      <c r="H190" s="653"/>
      <c r="I190" s="653"/>
      <c r="J190" s="653">
        <v>1</v>
      </c>
      <c r="K190" s="653">
        <v>1169</v>
      </c>
      <c r="L190" s="653"/>
      <c r="M190" s="653">
        <v>1169</v>
      </c>
      <c r="N190" s="653">
        <v>1</v>
      </c>
      <c r="O190" s="653">
        <v>1175</v>
      </c>
      <c r="P190" s="666"/>
      <c r="Q190" s="654">
        <v>1175</v>
      </c>
    </row>
    <row r="191" spans="1:17" ht="14.4" customHeight="1" x14ac:dyDescent="0.3">
      <c r="A191" s="649" t="s">
        <v>1716</v>
      </c>
      <c r="B191" s="650" t="s">
        <v>1546</v>
      </c>
      <c r="C191" s="650" t="s">
        <v>1590</v>
      </c>
      <c r="D191" s="650" t="s">
        <v>1622</v>
      </c>
      <c r="E191" s="650" t="s">
        <v>1623</v>
      </c>
      <c r="F191" s="653"/>
      <c r="G191" s="653"/>
      <c r="H191" s="653"/>
      <c r="I191" s="653"/>
      <c r="J191" s="653"/>
      <c r="K191" s="653"/>
      <c r="L191" s="653"/>
      <c r="M191" s="653"/>
      <c r="N191" s="653">
        <v>1</v>
      </c>
      <c r="O191" s="653">
        <v>657</v>
      </c>
      <c r="P191" s="666"/>
      <c r="Q191" s="654">
        <v>657</v>
      </c>
    </row>
    <row r="192" spans="1:17" ht="14.4" customHeight="1" x14ac:dyDescent="0.3">
      <c r="A192" s="649" t="s">
        <v>1716</v>
      </c>
      <c r="B192" s="650" t="s">
        <v>1546</v>
      </c>
      <c r="C192" s="650" t="s">
        <v>1590</v>
      </c>
      <c r="D192" s="650" t="s">
        <v>1628</v>
      </c>
      <c r="E192" s="650" t="s">
        <v>1629</v>
      </c>
      <c r="F192" s="653">
        <v>2</v>
      </c>
      <c r="G192" s="653">
        <v>3502</v>
      </c>
      <c r="H192" s="653">
        <v>1</v>
      </c>
      <c r="I192" s="653">
        <v>1751</v>
      </c>
      <c r="J192" s="653">
        <v>2</v>
      </c>
      <c r="K192" s="653">
        <v>3508</v>
      </c>
      <c r="L192" s="653">
        <v>1.001713306681896</v>
      </c>
      <c r="M192" s="653">
        <v>1754</v>
      </c>
      <c r="N192" s="653">
        <v>1</v>
      </c>
      <c r="O192" s="653">
        <v>1760</v>
      </c>
      <c r="P192" s="666">
        <v>0.50256996002284404</v>
      </c>
      <c r="Q192" s="654">
        <v>1760</v>
      </c>
    </row>
    <row r="193" spans="1:17" ht="14.4" customHeight="1" x14ac:dyDescent="0.3">
      <c r="A193" s="649" t="s">
        <v>1716</v>
      </c>
      <c r="B193" s="650" t="s">
        <v>1546</v>
      </c>
      <c r="C193" s="650" t="s">
        <v>1590</v>
      </c>
      <c r="D193" s="650" t="s">
        <v>1636</v>
      </c>
      <c r="E193" s="650" t="s">
        <v>1637</v>
      </c>
      <c r="F193" s="653"/>
      <c r="G193" s="653"/>
      <c r="H193" s="653"/>
      <c r="I193" s="653"/>
      <c r="J193" s="653">
        <v>1</v>
      </c>
      <c r="K193" s="653">
        <v>14328</v>
      </c>
      <c r="L193" s="653"/>
      <c r="M193" s="653">
        <v>14328</v>
      </c>
      <c r="N193" s="653">
        <v>6</v>
      </c>
      <c r="O193" s="653">
        <v>85992</v>
      </c>
      <c r="P193" s="666"/>
      <c r="Q193" s="654">
        <v>14332</v>
      </c>
    </row>
    <row r="194" spans="1:17" ht="14.4" customHeight="1" x14ac:dyDescent="0.3">
      <c r="A194" s="649" t="s">
        <v>1716</v>
      </c>
      <c r="B194" s="650" t="s">
        <v>1546</v>
      </c>
      <c r="C194" s="650" t="s">
        <v>1590</v>
      </c>
      <c r="D194" s="650" t="s">
        <v>1640</v>
      </c>
      <c r="E194" s="650" t="s">
        <v>1641</v>
      </c>
      <c r="F194" s="653">
        <v>1</v>
      </c>
      <c r="G194" s="653">
        <v>0</v>
      </c>
      <c r="H194" s="653"/>
      <c r="I194" s="653">
        <v>0</v>
      </c>
      <c r="J194" s="653"/>
      <c r="K194" s="653"/>
      <c r="L194" s="653"/>
      <c r="M194" s="653"/>
      <c r="N194" s="653"/>
      <c r="O194" s="653"/>
      <c r="P194" s="666"/>
      <c r="Q194" s="654"/>
    </row>
    <row r="195" spans="1:17" ht="14.4" customHeight="1" x14ac:dyDescent="0.3">
      <c r="A195" s="649" t="s">
        <v>1716</v>
      </c>
      <c r="B195" s="650" t="s">
        <v>1546</v>
      </c>
      <c r="C195" s="650" t="s">
        <v>1590</v>
      </c>
      <c r="D195" s="650" t="s">
        <v>1642</v>
      </c>
      <c r="E195" s="650" t="s">
        <v>1542</v>
      </c>
      <c r="F195" s="653">
        <v>5</v>
      </c>
      <c r="G195" s="653">
        <v>70790</v>
      </c>
      <c r="H195" s="653">
        <v>1</v>
      </c>
      <c r="I195" s="653">
        <v>14158</v>
      </c>
      <c r="J195" s="653"/>
      <c r="K195" s="653"/>
      <c r="L195" s="653"/>
      <c r="M195" s="653"/>
      <c r="N195" s="653"/>
      <c r="O195" s="653"/>
      <c r="P195" s="666"/>
      <c r="Q195" s="654"/>
    </row>
    <row r="196" spans="1:17" ht="14.4" customHeight="1" x14ac:dyDescent="0.3">
      <c r="A196" s="649" t="s">
        <v>1716</v>
      </c>
      <c r="B196" s="650" t="s">
        <v>1546</v>
      </c>
      <c r="C196" s="650" t="s">
        <v>1590</v>
      </c>
      <c r="D196" s="650" t="s">
        <v>1653</v>
      </c>
      <c r="E196" s="650" t="s">
        <v>1654</v>
      </c>
      <c r="F196" s="653"/>
      <c r="G196" s="653"/>
      <c r="H196" s="653"/>
      <c r="I196" s="653"/>
      <c r="J196" s="653">
        <v>1</v>
      </c>
      <c r="K196" s="653">
        <v>1286</v>
      </c>
      <c r="L196" s="653"/>
      <c r="M196" s="653">
        <v>1286</v>
      </c>
      <c r="N196" s="653">
        <v>1</v>
      </c>
      <c r="O196" s="653">
        <v>1292</v>
      </c>
      <c r="P196" s="666"/>
      <c r="Q196" s="654">
        <v>1292</v>
      </c>
    </row>
    <row r="197" spans="1:17" ht="14.4" customHeight="1" x14ac:dyDescent="0.3">
      <c r="A197" s="649" t="s">
        <v>1716</v>
      </c>
      <c r="B197" s="650" t="s">
        <v>1546</v>
      </c>
      <c r="C197" s="650" t="s">
        <v>1590</v>
      </c>
      <c r="D197" s="650" t="s">
        <v>1655</v>
      </c>
      <c r="E197" s="650" t="s">
        <v>1656</v>
      </c>
      <c r="F197" s="653"/>
      <c r="G197" s="653"/>
      <c r="H197" s="653"/>
      <c r="I197" s="653"/>
      <c r="J197" s="653"/>
      <c r="K197" s="653"/>
      <c r="L197" s="653"/>
      <c r="M197" s="653"/>
      <c r="N197" s="653">
        <v>1</v>
      </c>
      <c r="O197" s="653">
        <v>489</v>
      </c>
      <c r="P197" s="666"/>
      <c r="Q197" s="654">
        <v>489</v>
      </c>
    </row>
    <row r="198" spans="1:17" ht="14.4" customHeight="1" x14ac:dyDescent="0.3">
      <c r="A198" s="649" t="s">
        <v>1716</v>
      </c>
      <c r="B198" s="650" t="s">
        <v>1546</v>
      </c>
      <c r="C198" s="650" t="s">
        <v>1590</v>
      </c>
      <c r="D198" s="650" t="s">
        <v>1657</v>
      </c>
      <c r="E198" s="650" t="s">
        <v>1658</v>
      </c>
      <c r="F198" s="653">
        <v>1</v>
      </c>
      <c r="G198" s="653">
        <v>2236</v>
      </c>
      <c r="H198" s="653">
        <v>1</v>
      </c>
      <c r="I198" s="653">
        <v>2236</v>
      </c>
      <c r="J198" s="653"/>
      <c r="K198" s="653"/>
      <c r="L198" s="653"/>
      <c r="M198" s="653"/>
      <c r="N198" s="653"/>
      <c r="O198" s="653"/>
      <c r="P198" s="666"/>
      <c r="Q198" s="654"/>
    </row>
    <row r="199" spans="1:17" ht="14.4" customHeight="1" x14ac:dyDescent="0.3">
      <c r="A199" s="649" t="s">
        <v>1716</v>
      </c>
      <c r="B199" s="650" t="s">
        <v>1546</v>
      </c>
      <c r="C199" s="650" t="s">
        <v>1590</v>
      </c>
      <c r="D199" s="650" t="s">
        <v>1659</v>
      </c>
      <c r="E199" s="650" t="s">
        <v>1660</v>
      </c>
      <c r="F199" s="653"/>
      <c r="G199" s="653"/>
      <c r="H199" s="653"/>
      <c r="I199" s="653"/>
      <c r="J199" s="653">
        <v>1</v>
      </c>
      <c r="K199" s="653">
        <v>2535</v>
      </c>
      <c r="L199" s="653"/>
      <c r="M199" s="653">
        <v>2535</v>
      </c>
      <c r="N199" s="653"/>
      <c r="O199" s="653"/>
      <c r="P199" s="666"/>
      <c r="Q199" s="654"/>
    </row>
    <row r="200" spans="1:17" ht="14.4" customHeight="1" x14ac:dyDescent="0.3">
      <c r="A200" s="649" t="s">
        <v>1716</v>
      </c>
      <c r="B200" s="650" t="s">
        <v>1546</v>
      </c>
      <c r="C200" s="650" t="s">
        <v>1590</v>
      </c>
      <c r="D200" s="650" t="s">
        <v>1717</v>
      </c>
      <c r="E200" s="650" t="s">
        <v>1718</v>
      </c>
      <c r="F200" s="653"/>
      <c r="G200" s="653"/>
      <c r="H200" s="653"/>
      <c r="I200" s="653"/>
      <c r="J200" s="653">
        <v>1</v>
      </c>
      <c r="K200" s="653">
        <v>413</v>
      </c>
      <c r="L200" s="653"/>
      <c r="M200" s="653">
        <v>413</v>
      </c>
      <c r="N200" s="653"/>
      <c r="O200" s="653"/>
      <c r="P200" s="666"/>
      <c r="Q200" s="654"/>
    </row>
    <row r="201" spans="1:17" ht="14.4" customHeight="1" x14ac:dyDescent="0.3">
      <c r="A201" s="649" t="s">
        <v>1719</v>
      </c>
      <c r="B201" s="650" t="s">
        <v>1546</v>
      </c>
      <c r="C201" s="650" t="s">
        <v>1547</v>
      </c>
      <c r="D201" s="650" t="s">
        <v>1553</v>
      </c>
      <c r="E201" s="650" t="s">
        <v>837</v>
      </c>
      <c r="F201" s="653"/>
      <c r="G201" s="653"/>
      <c r="H201" s="653"/>
      <c r="I201" s="653"/>
      <c r="J201" s="653"/>
      <c r="K201" s="653"/>
      <c r="L201" s="653"/>
      <c r="M201" s="653"/>
      <c r="N201" s="653">
        <v>0.45</v>
      </c>
      <c r="O201" s="653">
        <v>982.94</v>
      </c>
      <c r="P201" s="666"/>
      <c r="Q201" s="654">
        <v>2184.3111111111111</v>
      </c>
    </row>
    <row r="202" spans="1:17" ht="14.4" customHeight="1" x14ac:dyDescent="0.3">
      <c r="A202" s="649" t="s">
        <v>1719</v>
      </c>
      <c r="B202" s="650" t="s">
        <v>1546</v>
      </c>
      <c r="C202" s="650" t="s">
        <v>1558</v>
      </c>
      <c r="D202" s="650" t="s">
        <v>1561</v>
      </c>
      <c r="E202" s="650" t="s">
        <v>1542</v>
      </c>
      <c r="F202" s="653">
        <v>250</v>
      </c>
      <c r="G202" s="653">
        <v>1132.5</v>
      </c>
      <c r="H202" s="653">
        <v>1</v>
      </c>
      <c r="I202" s="653">
        <v>4.53</v>
      </c>
      <c r="J202" s="653"/>
      <c r="K202" s="653"/>
      <c r="L202" s="653"/>
      <c r="M202" s="653"/>
      <c r="N202" s="653">
        <v>180</v>
      </c>
      <c r="O202" s="653">
        <v>918</v>
      </c>
      <c r="P202" s="666">
        <v>0.81059602649006623</v>
      </c>
      <c r="Q202" s="654">
        <v>5.0999999999999996</v>
      </c>
    </row>
    <row r="203" spans="1:17" ht="14.4" customHeight="1" x14ac:dyDescent="0.3">
      <c r="A203" s="649" t="s">
        <v>1719</v>
      </c>
      <c r="B203" s="650" t="s">
        <v>1546</v>
      </c>
      <c r="C203" s="650" t="s">
        <v>1558</v>
      </c>
      <c r="D203" s="650" t="s">
        <v>1571</v>
      </c>
      <c r="E203" s="650" t="s">
        <v>1542</v>
      </c>
      <c r="F203" s="653">
        <v>461</v>
      </c>
      <c r="G203" s="653">
        <v>7343.73</v>
      </c>
      <c r="H203" s="653">
        <v>1</v>
      </c>
      <c r="I203" s="653">
        <v>15.93</v>
      </c>
      <c r="J203" s="653"/>
      <c r="K203" s="653"/>
      <c r="L203" s="653"/>
      <c r="M203" s="653"/>
      <c r="N203" s="653">
        <v>461</v>
      </c>
      <c r="O203" s="653">
        <v>8814.32</v>
      </c>
      <c r="P203" s="666">
        <v>1.2002510985561834</v>
      </c>
      <c r="Q203" s="654">
        <v>19.12</v>
      </c>
    </row>
    <row r="204" spans="1:17" ht="14.4" customHeight="1" x14ac:dyDescent="0.3">
      <c r="A204" s="649" t="s">
        <v>1719</v>
      </c>
      <c r="B204" s="650" t="s">
        <v>1546</v>
      </c>
      <c r="C204" s="650" t="s">
        <v>1558</v>
      </c>
      <c r="D204" s="650" t="s">
        <v>1576</v>
      </c>
      <c r="E204" s="650" t="s">
        <v>1542</v>
      </c>
      <c r="F204" s="653"/>
      <c r="G204" s="653"/>
      <c r="H204" s="653"/>
      <c r="I204" s="653"/>
      <c r="J204" s="653"/>
      <c r="K204" s="653"/>
      <c r="L204" s="653"/>
      <c r="M204" s="653"/>
      <c r="N204" s="653">
        <v>1255</v>
      </c>
      <c r="O204" s="653">
        <v>4091.2999999999997</v>
      </c>
      <c r="P204" s="666"/>
      <c r="Q204" s="654">
        <v>3.26</v>
      </c>
    </row>
    <row r="205" spans="1:17" ht="14.4" customHeight="1" x14ac:dyDescent="0.3">
      <c r="A205" s="649" t="s">
        <v>1719</v>
      </c>
      <c r="B205" s="650" t="s">
        <v>1546</v>
      </c>
      <c r="C205" s="650" t="s">
        <v>1558</v>
      </c>
      <c r="D205" s="650" t="s">
        <v>1578</v>
      </c>
      <c r="E205" s="650" t="s">
        <v>1542</v>
      </c>
      <c r="F205" s="653"/>
      <c r="G205" s="653"/>
      <c r="H205" s="653"/>
      <c r="I205" s="653"/>
      <c r="J205" s="653"/>
      <c r="K205" s="653"/>
      <c r="L205" s="653"/>
      <c r="M205" s="653"/>
      <c r="N205" s="653">
        <v>388</v>
      </c>
      <c r="O205" s="653">
        <v>12920.4</v>
      </c>
      <c r="P205" s="666"/>
      <c r="Q205" s="654">
        <v>33.299999999999997</v>
      </c>
    </row>
    <row r="206" spans="1:17" ht="14.4" customHeight="1" x14ac:dyDescent="0.3">
      <c r="A206" s="649" t="s">
        <v>1719</v>
      </c>
      <c r="B206" s="650" t="s">
        <v>1546</v>
      </c>
      <c r="C206" s="650" t="s">
        <v>1587</v>
      </c>
      <c r="D206" s="650" t="s">
        <v>1588</v>
      </c>
      <c r="E206" s="650" t="s">
        <v>1589</v>
      </c>
      <c r="F206" s="653"/>
      <c r="G206" s="653"/>
      <c r="H206" s="653"/>
      <c r="I206" s="653"/>
      <c r="J206" s="653"/>
      <c r="K206" s="653"/>
      <c r="L206" s="653"/>
      <c r="M206" s="653"/>
      <c r="N206" s="653">
        <v>1</v>
      </c>
      <c r="O206" s="653">
        <v>884.32</v>
      </c>
      <c r="P206" s="666"/>
      <c r="Q206" s="654">
        <v>884.32</v>
      </c>
    </row>
    <row r="207" spans="1:17" ht="14.4" customHeight="1" x14ac:dyDescent="0.3">
      <c r="A207" s="649" t="s">
        <v>1719</v>
      </c>
      <c r="B207" s="650" t="s">
        <v>1546</v>
      </c>
      <c r="C207" s="650" t="s">
        <v>1590</v>
      </c>
      <c r="D207" s="650" t="s">
        <v>1618</v>
      </c>
      <c r="E207" s="650" t="s">
        <v>1619</v>
      </c>
      <c r="F207" s="653"/>
      <c r="G207" s="653"/>
      <c r="H207" s="653"/>
      <c r="I207" s="653"/>
      <c r="J207" s="653"/>
      <c r="K207" s="653"/>
      <c r="L207" s="653"/>
      <c r="M207" s="653"/>
      <c r="N207" s="653">
        <v>1</v>
      </c>
      <c r="O207" s="653">
        <v>1169</v>
      </c>
      <c r="P207" s="666"/>
      <c r="Q207" s="654">
        <v>1169</v>
      </c>
    </row>
    <row r="208" spans="1:17" ht="14.4" customHeight="1" x14ac:dyDescent="0.3">
      <c r="A208" s="649" t="s">
        <v>1719</v>
      </c>
      <c r="B208" s="650" t="s">
        <v>1546</v>
      </c>
      <c r="C208" s="650" t="s">
        <v>1590</v>
      </c>
      <c r="D208" s="650" t="s">
        <v>1628</v>
      </c>
      <c r="E208" s="650" t="s">
        <v>1629</v>
      </c>
      <c r="F208" s="653">
        <v>3</v>
      </c>
      <c r="G208" s="653">
        <v>5253</v>
      </c>
      <c r="H208" s="653">
        <v>1</v>
      </c>
      <c r="I208" s="653">
        <v>1751</v>
      </c>
      <c r="J208" s="653"/>
      <c r="K208" s="653"/>
      <c r="L208" s="653"/>
      <c r="M208" s="653"/>
      <c r="N208" s="653">
        <v>4</v>
      </c>
      <c r="O208" s="653">
        <v>7028</v>
      </c>
      <c r="P208" s="666">
        <v>1.3379021511517228</v>
      </c>
      <c r="Q208" s="654">
        <v>1757</v>
      </c>
    </row>
    <row r="209" spans="1:17" ht="14.4" customHeight="1" x14ac:dyDescent="0.3">
      <c r="A209" s="649" t="s">
        <v>1719</v>
      </c>
      <c r="B209" s="650" t="s">
        <v>1546</v>
      </c>
      <c r="C209" s="650" t="s">
        <v>1590</v>
      </c>
      <c r="D209" s="650" t="s">
        <v>1636</v>
      </c>
      <c r="E209" s="650" t="s">
        <v>1637</v>
      </c>
      <c r="F209" s="653"/>
      <c r="G209" s="653"/>
      <c r="H209" s="653"/>
      <c r="I209" s="653"/>
      <c r="J209" s="653"/>
      <c r="K209" s="653"/>
      <c r="L209" s="653"/>
      <c r="M209" s="653"/>
      <c r="N209" s="653">
        <v>1</v>
      </c>
      <c r="O209" s="653">
        <v>14336</v>
      </c>
      <c r="P209" s="666"/>
      <c r="Q209" s="654">
        <v>14336</v>
      </c>
    </row>
    <row r="210" spans="1:17" ht="14.4" customHeight="1" x14ac:dyDescent="0.3">
      <c r="A210" s="649" t="s">
        <v>1719</v>
      </c>
      <c r="B210" s="650" t="s">
        <v>1546</v>
      </c>
      <c r="C210" s="650" t="s">
        <v>1590</v>
      </c>
      <c r="D210" s="650" t="s">
        <v>1653</v>
      </c>
      <c r="E210" s="650" t="s">
        <v>1654</v>
      </c>
      <c r="F210" s="653"/>
      <c r="G210" s="653"/>
      <c r="H210" s="653"/>
      <c r="I210" s="653"/>
      <c r="J210" s="653"/>
      <c r="K210" s="653"/>
      <c r="L210" s="653"/>
      <c r="M210" s="653"/>
      <c r="N210" s="653">
        <v>2</v>
      </c>
      <c r="O210" s="653">
        <v>2578</v>
      </c>
      <c r="P210" s="666"/>
      <c r="Q210" s="654">
        <v>1289</v>
      </c>
    </row>
    <row r="211" spans="1:17" ht="14.4" customHeight="1" x14ac:dyDescent="0.3">
      <c r="A211" s="649" t="s">
        <v>1719</v>
      </c>
      <c r="B211" s="650" t="s">
        <v>1546</v>
      </c>
      <c r="C211" s="650" t="s">
        <v>1590</v>
      </c>
      <c r="D211" s="650" t="s">
        <v>1655</v>
      </c>
      <c r="E211" s="650" t="s">
        <v>1656</v>
      </c>
      <c r="F211" s="653">
        <v>1</v>
      </c>
      <c r="G211" s="653">
        <v>486</v>
      </c>
      <c r="H211" s="653">
        <v>1</v>
      </c>
      <c r="I211" s="653">
        <v>486</v>
      </c>
      <c r="J211" s="653"/>
      <c r="K211" s="653"/>
      <c r="L211" s="653"/>
      <c r="M211" s="653"/>
      <c r="N211" s="653">
        <v>1</v>
      </c>
      <c r="O211" s="653">
        <v>489</v>
      </c>
      <c r="P211" s="666">
        <v>1.0061728395061729</v>
      </c>
      <c r="Q211" s="654">
        <v>489</v>
      </c>
    </row>
    <row r="212" spans="1:17" ht="14.4" customHeight="1" x14ac:dyDescent="0.3">
      <c r="A212" s="649" t="s">
        <v>1719</v>
      </c>
      <c r="B212" s="650" t="s">
        <v>1546</v>
      </c>
      <c r="C212" s="650" t="s">
        <v>1590</v>
      </c>
      <c r="D212" s="650" t="s">
        <v>1657</v>
      </c>
      <c r="E212" s="650" t="s">
        <v>1658</v>
      </c>
      <c r="F212" s="653">
        <v>1</v>
      </c>
      <c r="G212" s="653">
        <v>2236</v>
      </c>
      <c r="H212" s="653">
        <v>1</v>
      </c>
      <c r="I212" s="653">
        <v>2236</v>
      </c>
      <c r="J212" s="653"/>
      <c r="K212" s="653"/>
      <c r="L212" s="653"/>
      <c r="M212" s="653"/>
      <c r="N212" s="653">
        <v>1</v>
      </c>
      <c r="O212" s="653">
        <v>2242</v>
      </c>
      <c r="P212" s="666">
        <v>1.0026833631484795</v>
      </c>
      <c r="Q212" s="654">
        <v>2242</v>
      </c>
    </row>
    <row r="213" spans="1:17" ht="14.4" customHeight="1" x14ac:dyDescent="0.3">
      <c r="A213" s="649" t="s">
        <v>1720</v>
      </c>
      <c r="B213" s="650" t="s">
        <v>1546</v>
      </c>
      <c r="C213" s="650" t="s">
        <v>1547</v>
      </c>
      <c r="D213" s="650" t="s">
        <v>1548</v>
      </c>
      <c r="E213" s="650" t="s">
        <v>826</v>
      </c>
      <c r="F213" s="653">
        <v>0.6</v>
      </c>
      <c r="G213" s="653">
        <v>1485.85</v>
      </c>
      <c r="H213" s="653">
        <v>1</v>
      </c>
      <c r="I213" s="653">
        <v>2476.4166666666665</v>
      </c>
      <c r="J213" s="653"/>
      <c r="K213" s="653"/>
      <c r="L213" s="653"/>
      <c r="M213" s="653"/>
      <c r="N213" s="653"/>
      <c r="O213" s="653"/>
      <c r="P213" s="666"/>
      <c r="Q213" s="654"/>
    </row>
    <row r="214" spans="1:17" ht="14.4" customHeight="1" x14ac:dyDescent="0.3">
      <c r="A214" s="649" t="s">
        <v>1720</v>
      </c>
      <c r="B214" s="650" t="s">
        <v>1546</v>
      </c>
      <c r="C214" s="650" t="s">
        <v>1547</v>
      </c>
      <c r="D214" s="650" t="s">
        <v>1553</v>
      </c>
      <c r="E214" s="650" t="s">
        <v>837</v>
      </c>
      <c r="F214" s="653"/>
      <c r="G214" s="653"/>
      <c r="H214" s="653"/>
      <c r="I214" s="653"/>
      <c r="J214" s="653"/>
      <c r="K214" s="653"/>
      <c r="L214" s="653"/>
      <c r="M214" s="653"/>
      <c r="N214" s="653">
        <v>0.5</v>
      </c>
      <c r="O214" s="653">
        <v>1092.1600000000001</v>
      </c>
      <c r="P214" s="666"/>
      <c r="Q214" s="654">
        <v>2184.3200000000002</v>
      </c>
    </row>
    <row r="215" spans="1:17" ht="14.4" customHeight="1" x14ac:dyDescent="0.3">
      <c r="A215" s="649" t="s">
        <v>1720</v>
      </c>
      <c r="B215" s="650" t="s">
        <v>1546</v>
      </c>
      <c r="C215" s="650" t="s">
        <v>1547</v>
      </c>
      <c r="D215" s="650" t="s">
        <v>1554</v>
      </c>
      <c r="E215" s="650" t="s">
        <v>833</v>
      </c>
      <c r="F215" s="653">
        <v>0.1</v>
      </c>
      <c r="G215" s="653">
        <v>93.66</v>
      </c>
      <c r="H215" s="653">
        <v>1</v>
      </c>
      <c r="I215" s="653">
        <v>936.59999999999991</v>
      </c>
      <c r="J215" s="653"/>
      <c r="K215" s="653"/>
      <c r="L215" s="653"/>
      <c r="M215" s="653"/>
      <c r="N215" s="653">
        <v>0.05</v>
      </c>
      <c r="O215" s="653">
        <v>47.24</v>
      </c>
      <c r="P215" s="666">
        <v>0.5043775357676703</v>
      </c>
      <c r="Q215" s="654">
        <v>944.8</v>
      </c>
    </row>
    <row r="216" spans="1:17" ht="14.4" customHeight="1" x14ac:dyDescent="0.3">
      <c r="A216" s="649" t="s">
        <v>1720</v>
      </c>
      <c r="B216" s="650" t="s">
        <v>1546</v>
      </c>
      <c r="C216" s="650" t="s">
        <v>1558</v>
      </c>
      <c r="D216" s="650" t="s">
        <v>1561</v>
      </c>
      <c r="E216" s="650" t="s">
        <v>1542</v>
      </c>
      <c r="F216" s="653">
        <v>550</v>
      </c>
      <c r="G216" s="653">
        <v>2515.5</v>
      </c>
      <c r="H216" s="653">
        <v>1</v>
      </c>
      <c r="I216" s="653">
        <v>4.5736363636363633</v>
      </c>
      <c r="J216" s="653">
        <v>365</v>
      </c>
      <c r="K216" s="653">
        <v>1766.6</v>
      </c>
      <c r="L216" s="653">
        <v>0.70228582786722316</v>
      </c>
      <c r="M216" s="653">
        <v>4.84</v>
      </c>
      <c r="N216" s="653">
        <v>150</v>
      </c>
      <c r="O216" s="653">
        <v>765</v>
      </c>
      <c r="P216" s="666">
        <v>0.30411449016100178</v>
      </c>
      <c r="Q216" s="654">
        <v>5.0999999999999996</v>
      </c>
    </row>
    <row r="217" spans="1:17" ht="14.4" customHeight="1" x14ac:dyDescent="0.3">
      <c r="A217" s="649" t="s">
        <v>1720</v>
      </c>
      <c r="B217" s="650" t="s">
        <v>1546</v>
      </c>
      <c r="C217" s="650" t="s">
        <v>1558</v>
      </c>
      <c r="D217" s="650" t="s">
        <v>1565</v>
      </c>
      <c r="E217" s="650" t="s">
        <v>1542</v>
      </c>
      <c r="F217" s="653">
        <v>570</v>
      </c>
      <c r="G217" s="653">
        <v>4150.5</v>
      </c>
      <c r="H217" s="653">
        <v>1</v>
      </c>
      <c r="I217" s="653">
        <v>7.2815789473684207</v>
      </c>
      <c r="J217" s="653">
        <v>270</v>
      </c>
      <c r="K217" s="653">
        <v>2072.6999999999998</v>
      </c>
      <c r="L217" s="653">
        <v>0.49938561619082034</v>
      </c>
      <c r="M217" s="653">
        <v>7.6766666666666659</v>
      </c>
      <c r="N217" s="653">
        <v>644</v>
      </c>
      <c r="O217" s="653">
        <v>5293.68</v>
      </c>
      <c r="P217" s="666">
        <v>1.2754318756776293</v>
      </c>
      <c r="Q217" s="654">
        <v>8.2200000000000006</v>
      </c>
    </row>
    <row r="218" spans="1:17" ht="14.4" customHeight="1" x14ac:dyDescent="0.3">
      <c r="A218" s="649" t="s">
        <v>1720</v>
      </c>
      <c r="B218" s="650" t="s">
        <v>1546</v>
      </c>
      <c r="C218" s="650" t="s">
        <v>1558</v>
      </c>
      <c r="D218" s="650" t="s">
        <v>1567</v>
      </c>
      <c r="E218" s="650" t="s">
        <v>1542</v>
      </c>
      <c r="F218" s="653">
        <v>570</v>
      </c>
      <c r="G218" s="653">
        <v>4827.8999999999996</v>
      </c>
      <c r="H218" s="653">
        <v>1</v>
      </c>
      <c r="I218" s="653">
        <v>8.4699999999999989</v>
      </c>
      <c r="J218" s="653"/>
      <c r="K218" s="653"/>
      <c r="L218" s="653"/>
      <c r="M218" s="653"/>
      <c r="N218" s="653">
        <v>255</v>
      </c>
      <c r="O218" s="653">
        <v>2402.1</v>
      </c>
      <c r="P218" s="666">
        <v>0.49754551668427266</v>
      </c>
      <c r="Q218" s="654">
        <v>9.42</v>
      </c>
    </row>
    <row r="219" spans="1:17" ht="14.4" customHeight="1" x14ac:dyDescent="0.3">
      <c r="A219" s="649" t="s">
        <v>1720</v>
      </c>
      <c r="B219" s="650" t="s">
        <v>1546</v>
      </c>
      <c r="C219" s="650" t="s">
        <v>1558</v>
      </c>
      <c r="D219" s="650" t="s">
        <v>1574</v>
      </c>
      <c r="E219" s="650" t="s">
        <v>1542</v>
      </c>
      <c r="F219" s="653">
        <v>2</v>
      </c>
      <c r="G219" s="653">
        <v>4347.34</v>
      </c>
      <c r="H219" s="653">
        <v>1</v>
      </c>
      <c r="I219" s="653">
        <v>2173.67</v>
      </c>
      <c r="J219" s="653"/>
      <c r="K219" s="653"/>
      <c r="L219" s="653"/>
      <c r="M219" s="653"/>
      <c r="N219" s="653">
        <v>1</v>
      </c>
      <c r="O219" s="653">
        <v>2193.58</v>
      </c>
      <c r="P219" s="666">
        <v>0.50457981202298419</v>
      </c>
      <c r="Q219" s="654">
        <v>2193.58</v>
      </c>
    </row>
    <row r="220" spans="1:17" ht="14.4" customHeight="1" x14ac:dyDescent="0.3">
      <c r="A220" s="649" t="s">
        <v>1720</v>
      </c>
      <c r="B220" s="650" t="s">
        <v>1546</v>
      </c>
      <c r="C220" s="650" t="s">
        <v>1558</v>
      </c>
      <c r="D220" s="650" t="s">
        <v>1576</v>
      </c>
      <c r="E220" s="650" t="s">
        <v>1542</v>
      </c>
      <c r="F220" s="653">
        <v>5339</v>
      </c>
      <c r="G220" s="653">
        <v>15996.74</v>
      </c>
      <c r="H220" s="653">
        <v>1</v>
      </c>
      <c r="I220" s="653">
        <v>2.9962052818879941</v>
      </c>
      <c r="J220" s="653">
        <v>2159</v>
      </c>
      <c r="K220" s="653">
        <v>6660.28</v>
      </c>
      <c r="L220" s="653">
        <v>0.41635233178760173</v>
      </c>
      <c r="M220" s="653">
        <v>3.0848911533117183</v>
      </c>
      <c r="N220" s="653">
        <v>2099</v>
      </c>
      <c r="O220" s="653">
        <v>6842.74</v>
      </c>
      <c r="P220" s="666">
        <v>0.42775840577517671</v>
      </c>
      <c r="Q220" s="654">
        <v>3.26</v>
      </c>
    </row>
    <row r="221" spans="1:17" ht="14.4" customHeight="1" x14ac:dyDescent="0.3">
      <c r="A221" s="649" t="s">
        <v>1720</v>
      </c>
      <c r="B221" s="650" t="s">
        <v>1546</v>
      </c>
      <c r="C221" s="650" t="s">
        <v>1558</v>
      </c>
      <c r="D221" s="650" t="s">
        <v>1578</v>
      </c>
      <c r="E221" s="650" t="s">
        <v>1542</v>
      </c>
      <c r="F221" s="653">
        <v>1009</v>
      </c>
      <c r="G221" s="653">
        <v>31907.38</v>
      </c>
      <c r="H221" s="653">
        <v>1</v>
      </c>
      <c r="I221" s="653">
        <v>31.62277502477701</v>
      </c>
      <c r="J221" s="653"/>
      <c r="K221" s="653"/>
      <c r="L221" s="653"/>
      <c r="M221" s="653"/>
      <c r="N221" s="653">
        <v>436</v>
      </c>
      <c r="O221" s="653">
        <v>14518.8</v>
      </c>
      <c r="P221" s="666">
        <v>0.45502952608456099</v>
      </c>
      <c r="Q221" s="654">
        <v>33.299999999999997</v>
      </c>
    </row>
    <row r="222" spans="1:17" ht="14.4" customHeight="1" x14ac:dyDescent="0.3">
      <c r="A222" s="649" t="s">
        <v>1720</v>
      </c>
      <c r="B222" s="650" t="s">
        <v>1546</v>
      </c>
      <c r="C222" s="650" t="s">
        <v>1587</v>
      </c>
      <c r="D222" s="650" t="s">
        <v>1588</v>
      </c>
      <c r="E222" s="650" t="s">
        <v>1589</v>
      </c>
      <c r="F222" s="653">
        <v>1</v>
      </c>
      <c r="G222" s="653">
        <v>884.32</v>
      </c>
      <c r="H222" s="653">
        <v>1</v>
      </c>
      <c r="I222" s="653">
        <v>884.32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1720</v>
      </c>
      <c r="B223" s="650" t="s">
        <v>1546</v>
      </c>
      <c r="C223" s="650" t="s">
        <v>1590</v>
      </c>
      <c r="D223" s="650" t="s">
        <v>1591</v>
      </c>
      <c r="E223" s="650" t="s">
        <v>1592</v>
      </c>
      <c r="F223" s="653"/>
      <c r="G223" s="653"/>
      <c r="H223" s="653"/>
      <c r="I223" s="653"/>
      <c r="J223" s="653">
        <v>1</v>
      </c>
      <c r="K223" s="653">
        <v>34</v>
      </c>
      <c r="L223" s="653"/>
      <c r="M223" s="653">
        <v>34</v>
      </c>
      <c r="N223" s="653"/>
      <c r="O223" s="653"/>
      <c r="P223" s="666"/>
      <c r="Q223" s="654"/>
    </row>
    <row r="224" spans="1:17" ht="14.4" customHeight="1" x14ac:dyDescent="0.3">
      <c r="A224" s="649" t="s">
        <v>1720</v>
      </c>
      <c r="B224" s="650" t="s">
        <v>1546</v>
      </c>
      <c r="C224" s="650" t="s">
        <v>1590</v>
      </c>
      <c r="D224" s="650" t="s">
        <v>1612</v>
      </c>
      <c r="E224" s="650" t="s">
        <v>1613</v>
      </c>
      <c r="F224" s="653">
        <v>4</v>
      </c>
      <c r="G224" s="653">
        <v>5520</v>
      </c>
      <c r="H224" s="653">
        <v>1</v>
      </c>
      <c r="I224" s="653">
        <v>1380</v>
      </c>
      <c r="J224" s="653">
        <v>1</v>
      </c>
      <c r="K224" s="653">
        <v>1383</v>
      </c>
      <c r="L224" s="653">
        <v>0.25054347826086959</v>
      </c>
      <c r="M224" s="653">
        <v>1383</v>
      </c>
      <c r="N224" s="653">
        <v>5</v>
      </c>
      <c r="O224" s="653">
        <v>6921</v>
      </c>
      <c r="P224" s="666">
        <v>1.253804347826087</v>
      </c>
      <c r="Q224" s="654">
        <v>1384.2</v>
      </c>
    </row>
    <row r="225" spans="1:17" ht="14.4" customHeight="1" x14ac:dyDescent="0.3">
      <c r="A225" s="649" t="s">
        <v>1720</v>
      </c>
      <c r="B225" s="650" t="s">
        <v>1546</v>
      </c>
      <c r="C225" s="650" t="s">
        <v>1590</v>
      </c>
      <c r="D225" s="650" t="s">
        <v>1614</v>
      </c>
      <c r="E225" s="650" t="s">
        <v>1615</v>
      </c>
      <c r="F225" s="653">
        <v>4</v>
      </c>
      <c r="G225" s="653">
        <v>7344</v>
      </c>
      <c r="H225" s="653">
        <v>1</v>
      </c>
      <c r="I225" s="653">
        <v>1836</v>
      </c>
      <c r="J225" s="653"/>
      <c r="K225" s="653"/>
      <c r="L225" s="653"/>
      <c r="M225" s="653"/>
      <c r="N225" s="653">
        <v>2</v>
      </c>
      <c r="O225" s="653">
        <v>3686</v>
      </c>
      <c r="P225" s="666">
        <v>0.50190631808278863</v>
      </c>
      <c r="Q225" s="654">
        <v>1843</v>
      </c>
    </row>
    <row r="226" spans="1:17" ht="14.4" customHeight="1" x14ac:dyDescent="0.3">
      <c r="A226" s="649" t="s">
        <v>1720</v>
      </c>
      <c r="B226" s="650" t="s">
        <v>1546</v>
      </c>
      <c r="C226" s="650" t="s">
        <v>1590</v>
      </c>
      <c r="D226" s="650" t="s">
        <v>1622</v>
      </c>
      <c r="E226" s="650" t="s">
        <v>1623</v>
      </c>
      <c r="F226" s="653">
        <v>2</v>
      </c>
      <c r="G226" s="653">
        <v>1306</v>
      </c>
      <c r="H226" s="653">
        <v>1</v>
      </c>
      <c r="I226" s="653">
        <v>653</v>
      </c>
      <c r="J226" s="653"/>
      <c r="K226" s="653"/>
      <c r="L226" s="653"/>
      <c r="M226" s="653"/>
      <c r="N226" s="653">
        <v>1</v>
      </c>
      <c r="O226" s="653">
        <v>657</v>
      </c>
      <c r="P226" s="666">
        <v>0.50306278713629404</v>
      </c>
      <c r="Q226" s="654">
        <v>657</v>
      </c>
    </row>
    <row r="227" spans="1:17" ht="14.4" customHeight="1" x14ac:dyDescent="0.3">
      <c r="A227" s="649" t="s">
        <v>1720</v>
      </c>
      <c r="B227" s="650" t="s">
        <v>1546</v>
      </c>
      <c r="C227" s="650" t="s">
        <v>1590</v>
      </c>
      <c r="D227" s="650" t="s">
        <v>1628</v>
      </c>
      <c r="E227" s="650" t="s">
        <v>1629</v>
      </c>
      <c r="F227" s="653">
        <v>16</v>
      </c>
      <c r="G227" s="653">
        <v>28016</v>
      </c>
      <c r="H227" s="653">
        <v>1</v>
      </c>
      <c r="I227" s="653">
        <v>1751</v>
      </c>
      <c r="J227" s="653">
        <v>9</v>
      </c>
      <c r="K227" s="653">
        <v>15786</v>
      </c>
      <c r="L227" s="653">
        <v>0.5634637350085665</v>
      </c>
      <c r="M227" s="653">
        <v>1754</v>
      </c>
      <c r="N227" s="653">
        <v>4</v>
      </c>
      <c r="O227" s="653">
        <v>7034</v>
      </c>
      <c r="P227" s="666">
        <v>0.25107081667618503</v>
      </c>
      <c r="Q227" s="654">
        <v>1758.5</v>
      </c>
    </row>
    <row r="228" spans="1:17" ht="14.4" customHeight="1" x14ac:dyDescent="0.3">
      <c r="A228" s="649" t="s">
        <v>1720</v>
      </c>
      <c r="B228" s="650" t="s">
        <v>1546</v>
      </c>
      <c r="C228" s="650" t="s">
        <v>1590</v>
      </c>
      <c r="D228" s="650" t="s">
        <v>1636</v>
      </c>
      <c r="E228" s="650" t="s">
        <v>1637</v>
      </c>
      <c r="F228" s="653"/>
      <c r="G228" s="653"/>
      <c r="H228" s="653"/>
      <c r="I228" s="653"/>
      <c r="J228" s="653"/>
      <c r="K228" s="653"/>
      <c r="L228" s="653"/>
      <c r="M228" s="653"/>
      <c r="N228" s="653">
        <v>1</v>
      </c>
      <c r="O228" s="653">
        <v>14328</v>
      </c>
      <c r="P228" s="666"/>
      <c r="Q228" s="654">
        <v>14328</v>
      </c>
    </row>
    <row r="229" spans="1:17" ht="14.4" customHeight="1" x14ac:dyDescent="0.3">
      <c r="A229" s="649" t="s">
        <v>1720</v>
      </c>
      <c r="B229" s="650" t="s">
        <v>1546</v>
      </c>
      <c r="C229" s="650" t="s">
        <v>1590</v>
      </c>
      <c r="D229" s="650" t="s">
        <v>1642</v>
      </c>
      <c r="E229" s="650" t="s">
        <v>1542</v>
      </c>
      <c r="F229" s="653">
        <v>2</v>
      </c>
      <c r="G229" s="653">
        <v>30684</v>
      </c>
      <c r="H229" s="653">
        <v>1</v>
      </c>
      <c r="I229" s="653">
        <v>15342</v>
      </c>
      <c r="J229" s="653"/>
      <c r="K229" s="653"/>
      <c r="L229" s="653"/>
      <c r="M229" s="653"/>
      <c r="N229" s="653"/>
      <c r="O229" s="653"/>
      <c r="P229" s="666"/>
      <c r="Q229" s="654"/>
    </row>
    <row r="230" spans="1:17" ht="14.4" customHeight="1" x14ac:dyDescent="0.3">
      <c r="A230" s="649" t="s">
        <v>1720</v>
      </c>
      <c r="B230" s="650" t="s">
        <v>1546</v>
      </c>
      <c r="C230" s="650" t="s">
        <v>1590</v>
      </c>
      <c r="D230" s="650" t="s">
        <v>1653</v>
      </c>
      <c r="E230" s="650" t="s">
        <v>1654</v>
      </c>
      <c r="F230" s="653">
        <v>8</v>
      </c>
      <c r="G230" s="653">
        <v>10264</v>
      </c>
      <c r="H230" s="653">
        <v>1</v>
      </c>
      <c r="I230" s="653">
        <v>1283</v>
      </c>
      <c r="J230" s="653">
        <v>3</v>
      </c>
      <c r="K230" s="653">
        <v>3858</v>
      </c>
      <c r="L230" s="653">
        <v>0.37587685113016367</v>
      </c>
      <c r="M230" s="653">
        <v>1286</v>
      </c>
      <c r="N230" s="653">
        <v>3</v>
      </c>
      <c r="O230" s="653">
        <v>3870</v>
      </c>
      <c r="P230" s="666">
        <v>0.37704598597038191</v>
      </c>
      <c r="Q230" s="654">
        <v>1290</v>
      </c>
    </row>
    <row r="231" spans="1:17" ht="14.4" customHeight="1" x14ac:dyDescent="0.3">
      <c r="A231" s="649" t="s">
        <v>1720</v>
      </c>
      <c r="B231" s="650" t="s">
        <v>1546</v>
      </c>
      <c r="C231" s="650" t="s">
        <v>1590</v>
      </c>
      <c r="D231" s="650" t="s">
        <v>1655</v>
      </c>
      <c r="E231" s="650" t="s">
        <v>1656</v>
      </c>
      <c r="F231" s="653">
        <v>3</v>
      </c>
      <c r="G231" s="653">
        <v>1458</v>
      </c>
      <c r="H231" s="653">
        <v>1</v>
      </c>
      <c r="I231" s="653">
        <v>486</v>
      </c>
      <c r="J231" s="653">
        <v>2</v>
      </c>
      <c r="K231" s="653">
        <v>974</v>
      </c>
      <c r="L231" s="653">
        <v>0.66803840877914955</v>
      </c>
      <c r="M231" s="653">
        <v>487</v>
      </c>
      <c r="N231" s="653">
        <v>1</v>
      </c>
      <c r="O231" s="653">
        <v>489</v>
      </c>
      <c r="P231" s="666">
        <v>0.33539094650205764</v>
      </c>
      <c r="Q231" s="654">
        <v>489</v>
      </c>
    </row>
    <row r="232" spans="1:17" ht="14.4" customHeight="1" x14ac:dyDescent="0.3">
      <c r="A232" s="649" t="s">
        <v>1720</v>
      </c>
      <c r="B232" s="650" t="s">
        <v>1546</v>
      </c>
      <c r="C232" s="650" t="s">
        <v>1590</v>
      </c>
      <c r="D232" s="650" t="s">
        <v>1667</v>
      </c>
      <c r="E232" s="650" t="s">
        <v>1668</v>
      </c>
      <c r="F232" s="653"/>
      <c r="G232" s="653"/>
      <c r="H232" s="653"/>
      <c r="I232" s="653"/>
      <c r="J232" s="653">
        <v>1</v>
      </c>
      <c r="K232" s="653">
        <v>499</v>
      </c>
      <c r="L232" s="653"/>
      <c r="M232" s="653">
        <v>499</v>
      </c>
      <c r="N232" s="653"/>
      <c r="O232" s="653"/>
      <c r="P232" s="666"/>
      <c r="Q232" s="654"/>
    </row>
    <row r="233" spans="1:17" ht="14.4" customHeight="1" x14ac:dyDescent="0.3">
      <c r="A233" s="649" t="s">
        <v>1721</v>
      </c>
      <c r="B233" s="650" t="s">
        <v>1546</v>
      </c>
      <c r="C233" s="650" t="s">
        <v>1547</v>
      </c>
      <c r="D233" s="650" t="s">
        <v>1548</v>
      </c>
      <c r="E233" s="650" t="s">
        <v>826</v>
      </c>
      <c r="F233" s="653"/>
      <c r="G233" s="653"/>
      <c r="H233" s="653"/>
      <c r="I233" s="653"/>
      <c r="J233" s="653"/>
      <c r="K233" s="653"/>
      <c r="L233" s="653"/>
      <c r="M233" s="653"/>
      <c r="N233" s="653">
        <v>1.05</v>
      </c>
      <c r="O233" s="653">
        <v>2076.9300000000003</v>
      </c>
      <c r="P233" s="666"/>
      <c r="Q233" s="654">
        <v>1978.0285714285717</v>
      </c>
    </row>
    <row r="234" spans="1:17" ht="14.4" customHeight="1" x14ac:dyDescent="0.3">
      <c r="A234" s="649" t="s">
        <v>1721</v>
      </c>
      <c r="B234" s="650" t="s">
        <v>1546</v>
      </c>
      <c r="C234" s="650" t="s">
        <v>1547</v>
      </c>
      <c r="D234" s="650" t="s">
        <v>1553</v>
      </c>
      <c r="E234" s="650" t="s">
        <v>837</v>
      </c>
      <c r="F234" s="653">
        <v>1</v>
      </c>
      <c r="G234" s="653">
        <v>2165.3200000000002</v>
      </c>
      <c r="H234" s="653">
        <v>1</v>
      </c>
      <c r="I234" s="653">
        <v>2165.3200000000002</v>
      </c>
      <c r="J234" s="653">
        <v>0.5</v>
      </c>
      <c r="K234" s="653">
        <v>1092.1600000000001</v>
      </c>
      <c r="L234" s="653">
        <v>0.50438734228659043</v>
      </c>
      <c r="M234" s="653">
        <v>2184.3200000000002</v>
      </c>
      <c r="N234" s="653">
        <v>1.45</v>
      </c>
      <c r="O234" s="653">
        <v>3167.26</v>
      </c>
      <c r="P234" s="666">
        <v>1.4627214453290969</v>
      </c>
      <c r="Q234" s="654">
        <v>2184.3172413793104</v>
      </c>
    </row>
    <row r="235" spans="1:17" ht="14.4" customHeight="1" x14ac:dyDescent="0.3">
      <c r="A235" s="649" t="s">
        <v>1721</v>
      </c>
      <c r="B235" s="650" t="s">
        <v>1546</v>
      </c>
      <c r="C235" s="650" t="s">
        <v>1547</v>
      </c>
      <c r="D235" s="650" t="s">
        <v>1554</v>
      </c>
      <c r="E235" s="650" t="s">
        <v>833</v>
      </c>
      <c r="F235" s="653">
        <v>0.13</v>
      </c>
      <c r="G235" s="653">
        <v>117.07</v>
      </c>
      <c r="H235" s="653">
        <v>1</v>
      </c>
      <c r="I235" s="653">
        <v>900.53846153846143</v>
      </c>
      <c r="J235" s="653">
        <v>0.05</v>
      </c>
      <c r="K235" s="653">
        <v>47.24</v>
      </c>
      <c r="L235" s="653">
        <v>0.40351926198001198</v>
      </c>
      <c r="M235" s="653">
        <v>944.8</v>
      </c>
      <c r="N235" s="653">
        <v>0.06</v>
      </c>
      <c r="O235" s="653">
        <v>47.24</v>
      </c>
      <c r="P235" s="666">
        <v>0.40351926198001198</v>
      </c>
      <c r="Q235" s="654">
        <v>787.33333333333337</v>
      </c>
    </row>
    <row r="236" spans="1:17" ht="14.4" customHeight="1" x14ac:dyDescent="0.3">
      <c r="A236" s="649" t="s">
        <v>1721</v>
      </c>
      <c r="B236" s="650" t="s">
        <v>1546</v>
      </c>
      <c r="C236" s="650" t="s">
        <v>1558</v>
      </c>
      <c r="D236" s="650" t="s">
        <v>1722</v>
      </c>
      <c r="E236" s="650" t="s">
        <v>1542</v>
      </c>
      <c r="F236" s="653"/>
      <c r="G236" s="653"/>
      <c r="H236" s="653"/>
      <c r="I236" s="653"/>
      <c r="J236" s="653"/>
      <c r="K236" s="653"/>
      <c r="L236" s="653"/>
      <c r="M236" s="653"/>
      <c r="N236" s="653">
        <v>0</v>
      </c>
      <c r="O236" s="653">
        <v>0</v>
      </c>
      <c r="P236" s="666"/>
      <c r="Q236" s="654"/>
    </row>
    <row r="237" spans="1:17" ht="14.4" customHeight="1" x14ac:dyDescent="0.3">
      <c r="A237" s="649" t="s">
        <v>1721</v>
      </c>
      <c r="B237" s="650" t="s">
        <v>1546</v>
      </c>
      <c r="C237" s="650" t="s">
        <v>1558</v>
      </c>
      <c r="D237" s="650" t="s">
        <v>1566</v>
      </c>
      <c r="E237" s="650" t="s">
        <v>1542</v>
      </c>
      <c r="F237" s="653"/>
      <c r="G237" s="653"/>
      <c r="H237" s="653"/>
      <c r="I237" s="653"/>
      <c r="J237" s="653">
        <v>140</v>
      </c>
      <c r="K237" s="653">
        <v>1054.2</v>
      </c>
      <c r="L237" s="653"/>
      <c r="M237" s="653">
        <v>7.53</v>
      </c>
      <c r="N237" s="653"/>
      <c r="O237" s="653"/>
      <c r="P237" s="666"/>
      <c r="Q237" s="654"/>
    </row>
    <row r="238" spans="1:17" ht="14.4" customHeight="1" x14ac:dyDescent="0.3">
      <c r="A238" s="649" t="s">
        <v>1721</v>
      </c>
      <c r="B238" s="650" t="s">
        <v>1546</v>
      </c>
      <c r="C238" s="650" t="s">
        <v>1558</v>
      </c>
      <c r="D238" s="650" t="s">
        <v>1571</v>
      </c>
      <c r="E238" s="650" t="s">
        <v>1542</v>
      </c>
      <c r="F238" s="653">
        <v>1838</v>
      </c>
      <c r="G238" s="653">
        <v>29279.34</v>
      </c>
      <c r="H238" s="653">
        <v>1</v>
      </c>
      <c r="I238" s="653">
        <v>15.93</v>
      </c>
      <c r="J238" s="653"/>
      <c r="K238" s="653"/>
      <c r="L238" s="653"/>
      <c r="M238" s="653"/>
      <c r="N238" s="653"/>
      <c r="O238" s="653"/>
      <c r="P238" s="666"/>
      <c r="Q238" s="654"/>
    </row>
    <row r="239" spans="1:17" ht="14.4" customHeight="1" x14ac:dyDescent="0.3">
      <c r="A239" s="649" t="s">
        <v>1721</v>
      </c>
      <c r="B239" s="650" t="s">
        <v>1546</v>
      </c>
      <c r="C239" s="650" t="s">
        <v>1558</v>
      </c>
      <c r="D239" s="650" t="s">
        <v>1578</v>
      </c>
      <c r="E239" s="650" t="s">
        <v>1542</v>
      </c>
      <c r="F239" s="653">
        <v>1235</v>
      </c>
      <c r="G239" s="653">
        <v>38906.300000000003</v>
      </c>
      <c r="H239" s="653">
        <v>1</v>
      </c>
      <c r="I239" s="653">
        <v>31.503076923076925</v>
      </c>
      <c r="J239" s="653">
        <v>416</v>
      </c>
      <c r="K239" s="653">
        <v>13694.72</v>
      </c>
      <c r="L239" s="653">
        <v>0.35199235085320368</v>
      </c>
      <c r="M239" s="653">
        <v>32.92</v>
      </c>
      <c r="N239" s="653">
        <v>2094</v>
      </c>
      <c r="O239" s="653">
        <v>69730.2</v>
      </c>
      <c r="P239" s="666">
        <v>1.7922598653688475</v>
      </c>
      <c r="Q239" s="654">
        <v>33.299999999999997</v>
      </c>
    </row>
    <row r="240" spans="1:17" ht="14.4" customHeight="1" x14ac:dyDescent="0.3">
      <c r="A240" s="649" t="s">
        <v>1721</v>
      </c>
      <c r="B240" s="650" t="s">
        <v>1546</v>
      </c>
      <c r="C240" s="650" t="s">
        <v>1587</v>
      </c>
      <c r="D240" s="650" t="s">
        <v>1588</v>
      </c>
      <c r="E240" s="650" t="s">
        <v>1589</v>
      </c>
      <c r="F240" s="653">
        <v>1</v>
      </c>
      <c r="G240" s="653">
        <v>884.32</v>
      </c>
      <c r="H240" s="653">
        <v>1</v>
      </c>
      <c r="I240" s="653">
        <v>884.32</v>
      </c>
      <c r="J240" s="653"/>
      <c r="K240" s="653"/>
      <c r="L240" s="653"/>
      <c r="M240" s="653"/>
      <c r="N240" s="653">
        <v>5</v>
      </c>
      <c r="O240" s="653">
        <v>4421.6000000000004</v>
      </c>
      <c r="P240" s="666">
        <v>5</v>
      </c>
      <c r="Q240" s="654">
        <v>884.32</v>
      </c>
    </row>
    <row r="241" spans="1:17" ht="14.4" customHeight="1" x14ac:dyDescent="0.3">
      <c r="A241" s="649" t="s">
        <v>1721</v>
      </c>
      <c r="B241" s="650" t="s">
        <v>1546</v>
      </c>
      <c r="C241" s="650" t="s">
        <v>1590</v>
      </c>
      <c r="D241" s="650" t="s">
        <v>1591</v>
      </c>
      <c r="E241" s="650" t="s">
        <v>1592</v>
      </c>
      <c r="F241" s="653">
        <v>1</v>
      </c>
      <c r="G241" s="653">
        <v>34</v>
      </c>
      <c r="H241" s="653">
        <v>1</v>
      </c>
      <c r="I241" s="653">
        <v>34</v>
      </c>
      <c r="J241" s="653">
        <v>2</v>
      </c>
      <c r="K241" s="653">
        <v>68</v>
      </c>
      <c r="L241" s="653">
        <v>2</v>
      </c>
      <c r="M241" s="653">
        <v>34</v>
      </c>
      <c r="N241" s="653">
        <v>1</v>
      </c>
      <c r="O241" s="653">
        <v>35</v>
      </c>
      <c r="P241" s="666">
        <v>1.0294117647058822</v>
      </c>
      <c r="Q241" s="654">
        <v>35</v>
      </c>
    </row>
    <row r="242" spans="1:17" ht="14.4" customHeight="1" x14ac:dyDescent="0.3">
      <c r="A242" s="649" t="s">
        <v>1721</v>
      </c>
      <c r="B242" s="650" t="s">
        <v>1546</v>
      </c>
      <c r="C242" s="650" t="s">
        <v>1590</v>
      </c>
      <c r="D242" s="650" t="s">
        <v>1614</v>
      </c>
      <c r="E242" s="650" t="s">
        <v>1615</v>
      </c>
      <c r="F242" s="653"/>
      <c r="G242" s="653"/>
      <c r="H242" s="653"/>
      <c r="I242" s="653"/>
      <c r="J242" s="653">
        <v>1</v>
      </c>
      <c r="K242" s="653">
        <v>1840</v>
      </c>
      <c r="L242" s="653"/>
      <c r="M242" s="653">
        <v>1840</v>
      </c>
      <c r="N242" s="653"/>
      <c r="O242" s="653"/>
      <c r="P242" s="666"/>
      <c r="Q242" s="654"/>
    </row>
    <row r="243" spans="1:17" ht="14.4" customHeight="1" x14ac:dyDescent="0.3">
      <c r="A243" s="649" t="s">
        <v>1721</v>
      </c>
      <c r="B243" s="650" t="s">
        <v>1546</v>
      </c>
      <c r="C243" s="650" t="s">
        <v>1590</v>
      </c>
      <c r="D243" s="650" t="s">
        <v>1628</v>
      </c>
      <c r="E243" s="650" t="s">
        <v>1629</v>
      </c>
      <c r="F243" s="653">
        <v>3</v>
      </c>
      <c r="G243" s="653">
        <v>5253</v>
      </c>
      <c r="H243" s="653">
        <v>1</v>
      </c>
      <c r="I243" s="653">
        <v>1751</v>
      </c>
      <c r="J243" s="653"/>
      <c r="K243" s="653"/>
      <c r="L243" s="653"/>
      <c r="M243" s="653"/>
      <c r="N243" s="653"/>
      <c r="O243" s="653"/>
      <c r="P243" s="666"/>
      <c r="Q243" s="654"/>
    </row>
    <row r="244" spans="1:17" ht="14.4" customHeight="1" x14ac:dyDescent="0.3">
      <c r="A244" s="649" t="s">
        <v>1721</v>
      </c>
      <c r="B244" s="650" t="s">
        <v>1546</v>
      </c>
      <c r="C244" s="650" t="s">
        <v>1590</v>
      </c>
      <c r="D244" s="650" t="s">
        <v>1632</v>
      </c>
      <c r="E244" s="650" t="s">
        <v>1633</v>
      </c>
      <c r="F244" s="653"/>
      <c r="G244" s="653"/>
      <c r="H244" s="653"/>
      <c r="I244" s="653"/>
      <c r="J244" s="653"/>
      <c r="K244" s="653"/>
      <c r="L244" s="653"/>
      <c r="M244" s="653"/>
      <c r="N244" s="653">
        <v>1</v>
      </c>
      <c r="O244" s="653">
        <v>3437</v>
      </c>
      <c r="P244" s="666"/>
      <c r="Q244" s="654">
        <v>3437</v>
      </c>
    </row>
    <row r="245" spans="1:17" ht="14.4" customHeight="1" x14ac:dyDescent="0.3">
      <c r="A245" s="649" t="s">
        <v>1721</v>
      </c>
      <c r="B245" s="650" t="s">
        <v>1546</v>
      </c>
      <c r="C245" s="650" t="s">
        <v>1590</v>
      </c>
      <c r="D245" s="650" t="s">
        <v>1636</v>
      </c>
      <c r="E245" s="650" t="s">
        <v>1637</v>
      </c>
      <c r="F245" s="653"/>
      <c r="G245" s="653"/>
      <c r="H245" s="653"/>
      <c r="I245" s="653"/>
      <c r="J245" s="653">
        <v>1</v>
      </c>
      <c r="K245" s="653">
        <v>14328</v>
      </c>
      <c r="L245" s="653"/>
      <c r="M245" s="653">
        <v>14328</v>
      </c>
      <c r="N245" s="653">
        <v>5</v>
      </c>
      <c r="O245" s="653">
        <v>71656</v>
      </c>
      <c r="P245" s="666"/>
      <c r="Q245" s="654">
        <v>14331.2</v>
      </c>
    </row>
    <row r="246" spans="1:17" ht="14.4" customHeight="1" x14ac:dyDescent="0.3">
      <c r="A246" s="649" t="s">
        <v>1721</v>
      </c>
      <c r="B246" s="650" t="s">
        <v>1546</v>
      </c>
      <c r="C246" s="650" t="s">
        <v>1590</v>
      </c>
      <c r="D246" s="650" t="s">
        <v>1642</v>
      </c>
      <c r="E246" s="650" t="s">
        <v>1542</v>
      </c>
      <c r="F246" s="653">
        <v>3</v>
      </c>
      <c r="G246" s="653">
        <v>44842</v>
      </c>
      <c r="H246" s="653">
        <v>1</v>
      </c>
      <c r="I246" s="653">
        <v>14947.333333333334</v>
      </c>
      <c r="J246" s="653"/>
      <c r="K246" s="653"/>
      <c r="L246" s="653"/>
      <c r="M246" s="653"/>
      <c r="N246" s="653"/>
      <c r="O246" s="653"/>
      <c r="P246" s="666"/>
      <c r="Q246" s="654"/>
    </row>
    <row r="247" spans="1:17" ht="14.4" customHeight="1" x14ac:dyDescent="0.3">
      <c r="A247" s="649" t="s">
        <v>1721</v>
      </c>
      <c r="B247" s="650" t="s">
        <v>1546</v>
      </c>
      <c r="C247" s="650" t="s">
        <v>1590</v>
      </c>
      <c r="D247" s="650" t="s">
        <v>1657</v>
      </c>
      <c r="E247" s="650" t="s">
        <v>1658</v>
      </c>
      <c r="F247" s="653">
        <v>3</v>
      </c>
      <c r="G247" s="653">
        <v>6708</v>
      </c>
      <c r="H247" s="653">
        <v>1</v>
      </c>
      <c r="I247" s="653">
        <v>2236</v>
      </c>
      <c r="J247" s="653"/>
      <c r="K247" s="653"/>
      <c r="L247" s="653"/>
      <c r="M247" s="653"/>
      <c r="N247" s="653"/>
      <c r="O247" s="653"/>
      <c r="P247" s="666"/>
      <c r="Q247" s="654"/>
    </row>
    <row r="248" spans="1:17" ht="14.4" customHeight="1" x14ac:dyDescent="0.3">
      <c r="A248" s="649" t="s">
        <v>1721</v>
      </c>
      <c r="B248" s="650" t="s">
        <v>1546</v>
      </c>
      <c r="C248" s="650" t="s">
        <v>1590</v>
      </c>
      <c r="D248" s="650" t="s">
        <v>1661</v>
      </c>
      <c r="E248" s="650" t="s">
        <v>1662</v>
      </c>
      <c r="F248" s="653"/>
      <c r="G248" s="653"/>
      <c r="H248" s="653"/>
      <c r="I248" s="653"/>
      <c r="J248" s="653"/>
      <c r="K248" s="653"/>
      <c r="L248" s="653"/>
      <c r="M248" s="653"/>
      <c r="N248" s="653">
        <v>1</v>
      </c>
      <c r="O248" s="653">
        <v>327</v>
      </c>
      <c r="P248" s="666"/>
      <c r="Q248" s="654">
        <v>327</v>
      </c>
    </row>
    <row r="249" spans="1:17" ht="14.4" customHeight="1" x14ac:dyDescent="0.3">
      <c r="A249" s="649" t="s">
        <v>1723</v>
      </c>
      <c r="B249" s="650" t="s">
        <v>1546</v>
      </c>
      <c r="C249" s="650" t="s">
        <v>1547</v>
      </c>
      <c r="D249" s="650" t="s">
        <v>1553</v>
      </c>
      <c r="E249" s="650" t="s">
        <v>837</v>
      </c>
      <c r="F249" s="653">
        <v>0.5</v>
      </c>
      <c r="G249" s="653">
        <v>1082.67</v>
      </c>
      <c r="H249" s="653">
        <v>1</v>
      </c>
      <c r="I249" s="653">
        <v>2165.34</v>
      </c>
      <c r="J249" s="653"/>
      <c r="K249" s="653"/>
      <c r="L249" s="653"/>
      <c r="M249" s="653"/>
      <c r="N249" s="653"/>
      <c r="O249" s="653"/>
      <c r="P249" s="666"/>
      <c r="Q249" s="654"/>
    </row>
    <row r="250" spans="1:17" ht="14.4" customHeight="1" x14ac:dyDescent="0.3">
      <c r="A250" s="649" t="s">
        <v>1723</v>
      </c>
      <c r="B250" s="650" t="s">
        <v>1546</v>
      </c>
      <c r="C250" s="650" t="s">
        <v>1558</v>
      </c>
      <c r="D250" s="650" t="s">
        <v>1578</v>
      </c>
      <c r="E250" s="650" t="s">
        <v>1542</v>
      </c>
      <c r="F250" s="653">
        <v>427</v>
      </c>
      <c r="G250" s="653">
        <v>13288.24</v>
      </c>
      <c r="H250" s="653">
        <v>1</v>
      </c>
      <c r="I250" s="653">
        <v>31.12</v>
      </c>
      <c r="J250" s="653"/>
      <c r="K250" s="653"/>
      <c r="L250" s="653"/>
      <c r="M250" s="653"/>
      <c r="N250" s="653"/>
      <c r="O250" s="653"/>
      <c r="P250" s="666"/>
      <c r="Q250" s="654"/>
    </row>
    <row r="251" spans="1:17" ht="14.4" customHeight="1" x14ac:dyDescent="0.3">
      <c r="A251" s="649" t="s">
        <v>1723</v>
      </c>
      <c r="B251" s="650" t="s">
        <v>1546</v>
      </c>
      <c r="C251" s="650" t="s">
        <v>1590</v>
      </c>
      <c r="D251" s="650" t="s">
        <v>1642</v>
      </c>
      <c r="E251" s="650" t="s">
        <v>1542</v>
      </c>
      <c r="F251" s="653">
        <v>1</v>
      </c>
      <c r="G251" s="653">
        <v>14158</v>
      </c>
      <c r="H251" s="653">
        <v>1</v>
      </c>
      <c r="I251" s="653">
        <v>14158</v>
      </c>
      <c r="J251" s="653"/>
      <c r="K251" s="653"/>
      <c r="L251" s="653"/>
      <c r="M251" s="653"/>
      <c r="N251" s="653"/>
      <c r="O251" s="653"/>
      <c r="P251" s="666"/>
      <c r="Q251" s="654"/>
    </row>
    <row r="252" spans="1:17" ht="14.4" customHeight="1" x14ac:dyDescent="0.3">
      <c r="A252" s="649" t="s">
        <v>1724</v>
      </c>
      <c r="B252" s="650" t="s">
        <v>1546</v>
      </c>
      <c r="C252" s="650" t="s">
        <v>1547</v>
      </c>
      <c r="D252" s="650" t="s">
        <v>1548</v>
      </c>
      <c r="E252" s="650" t="s">
        <v>826</v>
      </c>
      <c r="F252" s="653"/>
      <c r="G252" s="653"/>
      <c r="H252" s="653"/>
      <c r="I252" s="653"/>
      <c r="J252" s="653">
        <v>0.1</v>
      </c>
      <c r="K252" s="653">
        <v>197.8</v>
      </c>
      <c r="L252" s="653"/>
      <c r="M252" s="653">
        <v>1978</v>
      </c>
      <c r="N252" s="653">
        <v>1.55</v>
      </c>
      <c r="O252" s="653">
        <v>3065.9500000000003</v>
      </c>
      <c r="P252" s="666"/>
      <c r="Q252" s="654">
        <v>1978.0322580645163</v>
      </c>
    </row>
    <row r="253" spans="1:17" ht="14.4" customHeight="1" x14ac:dyDescent="0.3">
      <c r="A253" s="649" t="s">
        <v>1724</v>
      </c>
      <c r="B253" s="650" t="s">
        <v>1546</v>
      </c>
      <c r="C253" s="650" t="s">
        <v>1547</v>
      </c>
      <c r="D253" s="650" t="s">
        <v>1552</v>
      </c>
      <c r="E253" s="650" t="s">
        <v>837</v>
      </c>
      <c r="F253" s="653">
        <v>0.60000000000000009</v>
      </c>
      <c r="G253" s="653">
        <v>649.59</v>
      </c>
      <c r="H253" s="653">
        <v>1</v>
      </c>
      <c r="I253" s="653">
        <v>1082.6499999999999</v>
      </c>
      <c r="J253" s="653">
        <v>3.6500000000000004</v>
      </c>
      <c r="K253" s="653">
        <v>3970.6800000000003</v>
      </c>
      <c r="L253" s="653">
        <v>6.1125940978155455</v>
      </c>
      <c r="M253" s="653">
        <v>1087.8575342465754</v>
      </c>
      <c r="N253" s="653">
        <v>0.2</v>
      </c>
      <c r="O253" s="653">
        <v>218.43</v>
      </c>
      <c r="P253" s="666">
        <v>0.33625825520713065</v>
      </c>
      <c r="Q253" s="654">
        <v>1092.1499999999999</v>
      </c>
    </row>
    <row r="254" spans="1:17" ht="14.4" customHeight="1" x14ac:dyDescent="0.3">
      <c r="A254" s="649" t="s">
        <v>1724</v>
      </c>
      <c r="B254" s="650" t="s">
        <v>1546</v>
      </c>
      <c r="C254" s="650" t="s">
        <v>1547</v>
      </c>
      <c r="D254" s="650" t="s">
        <v>1553</v>
      </c>
      <c r="E254" s="650" t="s">
        <v>837</v>
      </c>
      <c r="F254" s="653">
        <v>19.350000000000001</v>
      </c>
      <c r="G254" s="653">
        <v>41899</v>
      </c>
      <c r="H254" s="653">
        <v>1</v>
      </c>
      <c r="I254" s="653">
        <v>2165.3229974160204</v>
      </c>
      <c r="J254" s="653">
        <v>21.1</v>
      </c>
      <c r="K254" s="653">
        <v>45976.05</v>
      </c>
      <c r="L254" s="653">
        <v>1.0973066182963795</v>
      </c>
      <c r="M254" s="653">
        <v>2178.9597156398104</v>
      </c>
      <c r="N254" s="653">
        <v>10.000000000000002</v>
      </c>
      <c r="O254" s="653">
        <v>21843.159999999996</v>
      </c>
      <c r="P254" s="666">
        <v>0.52132890999785186</v>
      </c>
      <c r="Q254" s="654">
        <v>2184.3159999999993</v>
      </c>
    </row>
    <row r="255" spans="1:17" ht="14.4" customHeight="1" x14ac:dyDescent="0.3">
      <c r="A255" s="649" t="s">
        <v>1724</v>
      </c>
      <c r="B255" s="650" t="s">
        <v>1546</v>
      </c>
      <c r="C255" s="650" t="s">
        <v>1547</v>
      </c>
      <c r="D255" s="650" t="s">
        <v>1554</v>
      </c>
      <c r="E255" s="650" t="s">
        <v>833</v>
      </c>
      <c r="F255" s="653">
        <v>2.4</v>
      </c>
      <c r="G255" s="653">
        <v>2247.8399999999997</v>
      </c>
      <c r="H255" s="653">
        <v>1</v>
      </c>
      <c r="I255" s="653">
        <v>936.59999999999991</v>
      </c>
      <c r="J255" s="653">
        <v>1.2000000000000002</v>
      </c>
      <c r="K255" s="653">
        <v>1133.76</v>
      </c>
      <c r="L255" s="653">
        <v>0.50437753576767042</v>
      </c>
      <c r="M255" s="653">
        <v>944.79999999999984</v>
      </c>
      <c r="N255" s="653">
        <v>1</v>
      </c>
      <c r="O255" s="653">
        <v>944.8</v>
      </c>
      <c r="P255" s="666">
        <v>0.42031461313972529</v>
      </c>
      <c r="Q255" s="654">
        <v>944.8</v>
      </c>
    </row>
    <row r="256" spans="1:17" ht="14.4" customHeight="1" x14ac:dyDescent="0.3">
      <c r="A256" s="649" t="s">
        <v>1724</v>
      </c>
      <c r="B256" s="650" t="s">
        <v>1546</v>
      </c>
      <c r="C256" s="650" t="s">
        <v>1558</v>
      </c>
      <c r="D256" s="650" t="s">
        <v>1561</v>
      </c>
      <c r="E256" s="650" t="s">
        <v>1542</v>
      </c>
      <c r="F256" s="653">
        <v>4530</v>
      </c>
      <c r="G256" s="653">
        <v>20805.7</v>
      </c>
      <c r="H256" s="653">
        <v>1</v>
      </c>
      <c r="I256" s="653">
        <v>4.5928697571743928</v>
      </c>
      <c r="J256" s="653">
        <v>6580</v>
      </c>
      <c r="K256" s="653">
        <v>31591.599999999999</v>
      </c>
      <c r="L256" s="653">
        <v>1.5184108201117961</v>
      </c>
      <c r="M256" s="653">
        <v>4.8011550151975682</v>
      </c>
      <c r="N256" s="653">
        <v>5570</v>
      </c>
      <c r="O256" s="653">
        <v>28407</v>
      </c>
      <c r="P256" s="666">
        <v>1.3653469962558338</v>
      </c>
      <c r="Q256" s="654">
        <v>5.0999999999999996</v>
      </c>
    </row>
    <row r="257" spans="1:17" ht="14.4" customHeight="1" x14ac:dyDescent="0.3">
      <c r="A257" s="649" t="s">
        <v>1724</v>
      </c>
      <c r="B257" s="650" t="s">
        <v>1546</v>
      </c>
      <c r="C257" s="650" t="s">
        <v>1558</v>
      </c>
      <c r="D257" s="650" t="s">
        <v>1564</v>
      </c>
      <c r="E257" s="650" t="s">
        <v>1542</v>
      </c>
      <c r="F257" s="653">
        <v>5400</v>
      </c>
      <c r="G257" s="653">
        <v>29358</v>
      </c>
      <c r="H257" s="653">
        <v>1</v>
      </c>
      <c r="I257" s="653">
        <v>5.4366666666666665</v>
      </c>
      <c r="J257" s="653">
        <v>2000</v>
      </c>
      <c r="K257" s="653">
        <v>11069</v>
      </c>
      <c r="L257" s="653">
        <v>0.37703522038285986</v>
      </c>
      <c r="M257" s="653">
        <v>5.5345000000000004</v>
      </c>
      <c r="N257" s="653">
        <v>2301</v>
      </c>
      <c r="O257" s="653">
        <v>12770.55</v>
      </c>
      <c r="P257" s="666">
        <v>0.43499386879215202</v>
      </c>
      <c r="Q257" s="654">
        <v>5.55</v>
      </c>
    </row>
    <row r="258" spans="1:17" ht="14.4" customHeight="1" x14ac:dyDescent="0.3">
      <c r="A258" s="649" t="s">
        <v>1724</v>
      </c>
      <c r="B258" s="650" t="s">
        <v>1546</v>
      </c>
      <c r="C258" s="650" t="s">
        <v>1558</v>
      </c>
      <c r="D258" s="650" t="s">
        <v>1566</v>
      </c>
      <c r="E258" s="650" t="s">
        <v>1542</v>
      </c>
      <c r="F258" s="653">
        <v>4582</v>
      </c>
      <c r="G258" s="653">
        <v>35370.78</v>
      </c>
      <c r="H258" s="653">
        <v>1</v>
      </c>
      <c r="I258" s="653">
        <v>7.7195067656045389</v>
      </c>
      <c r="J258" s="653">
        <v>570</v>
      </c>
      <c r="K258" s="653">
        <v>4416.3</v>
      </c>
      <c r="L258" s="653">
        <v>0.12485729746417806</v>
      </c>
      <c r="M258" s="653">
        <v>7.7478947368421052</v>
      </c>
      <c r="N258" s="653">
        <v>1470</v>
      </c>
      <c r="O258" s="653">
        <v>11598.3</v>
      </c>
      <c r="P258" s="666">
        <v>0.32790625482389701</v>
      </c>
      <c r="Q258" s="654">
        <v>7.89</v>
      </c>
    </row>
    <row r="259" spans="1:17" ht="14.4" customHeight="1" x14ac:dyDescent="0.3">
      <c r="A259" s="649" t="s">
        <v>1724</v>
      </c>
      <c r="B259" s="650" t="s">
        <v>1546</v>
      </c>
      <c r="C259" s="650" t="s">
        <v>1558</v>
      </c>
      <c r="D259" s="650" t="s">
        <v>1567</v>
      </c>
      <c r="E259" s="650" t="s">
        <v>1542</v>
      </c>
      <c r="F259" s="653">
        <v>170</v>
      </c>
      <c r="G259" s="653">
        <v>1439.9</v>
      </c>
      <c r="H259" s="653">
        <v>1</v>
      </c>
      <c r="I259" s="653">
        <v>8.4700000000000006</v>
      </c>
      <c r="J259" s="653"/>
      <c r="K259" s="653"/>
      <c r="L259" s="653"/>
      <c r="M259" s="653"/>
      <c r="N259" s="653">
        <v>120</v>
      </c>
      <c r="O259" s="653">
        <v>1130.4000000000001</v>
      </c>
      <c r="P259" s="666">
        <v>0.78505451767483858</v>
      </c>
      <c r="Q259" s="654">
        <v>9.42</v>
      </c>
    </row>
    <row r="260" spans="1:17" ht="14.4" customHeight="1" x14ac:dyDescent="0.3">
      <c r="A260" s="649" t="s">
        <v>1724</v>
      </c>
      <c r="B260" s="650" t="s">
        <v>1546</v>
      </c>
      <c r="C260" s="650" t="s">
        <v>1558</v>
      </c>
      <c r="D260" s="650" t="s">
        <v>1574</v>
      </c>
      <c r="E260" s="650" t="s">
        <v>1542</v>
      </c>
      <c r="F260" s="653">
        <v>25</v>
      </c>
      <c r="G260" s="653">
        <v>54071.69</v>
      </c>
      <c r="H260" s="653">
        <v>1</v>
      </c>
      <c r="I260" s="653">
        <v>2162.8676</v>
      </c>
      <c r="J260" s="653">
        <v>37</v>
      </c>
      <c r="K260" s="653">
        <v>84743.96</v>
      </c>
      <c r="L260" s="653">
        <v>1.5672519205521411</v>
      </c>
      <c r="M260" s="653">
        <v>2290.3772972972974</v>
      </c>
      <c r="N260" s="653">
        <v>24</v>
      </c>
      <c r="O260" s="653">
        <v>52668.93</v>
      </c>
      <c r="P260" s="666">
        <v>0.97405740416103137</v>
      </c>
      <c r="Q260" s="654">
        <v>2194.5387500000002</v>
      </c>
    </row>
    <row r="261" spans="1:17" ht="14.4" customHeight="1" x14ac:dyDescent="0.3">
      <c r="A261" s="649" t="s">
        <v>1724</v>
      </c>
      <c r="B261" s="650" t="s">
        <v>1546</v>
      </c>
      <c r="C261" s="650" t="s">
        <v>1558</v>
      </c>
      <c r="D261" s="650" t="s">
        <v>1576</v>
      </c>
      <c r="E261" s="650" t="s">
        <v>1542</v>
      </c>
      <c r="F261" s="653">
        <v>9925</v>
      </c>
      <c r="G261" s="653">
        <v>29830.26</v>
      </c>
      <c r="H261" s="653">
        <v>1</v>
      </c>
      <c r="I261" s="653">
        <v>3.0055677581863978</v>
      </c>
      <c r="J261" s="653">
        <v>19371</v>
      </c>
      <c r="K261" s="653">
        <v>60165.57</v>
      </c>
      <c r="L261" s="653">
        <v>2.0169307944349129</v>
      </c>
      <c r="M261" s="653">
        <v>3.1059609725878889</v>
      </c>
      <c r="N261" s="653">
        <v>17118</v>
      </c>
      <c r="O261" s="653">
        <v>55804.68</v>
      </c>
      <c r="P261" s="666">
        <v>1.8707406506011011</v>
      </c>
      <c r="Q261" s="654">
        <v>3.2600000000000002</v>
      </c>
    </row>
    <row r="262" spans="1:17" ht="14.4" customHeight="1" x14ac:dyDescent="0.3">
      <c r="A262" s="649" t="s">
        <v>1724</v>
      </c>
      <c r="B262" s="650" t="s">
        <v>1546</v>
      </c>
      <c r="C262" s="650" t="s">
        <v>1558</v>
      </c>
      <c r="D262" s="650" t="s">
        <v>1577</v>
      </c>
      <c r="E262" s="650" t="s">
        <v>1542</v>
      </c>
      <c r="F262" s="653"/>
      <c r="G262" s="653"/>
      <c r="H262" s="653"/>
      <c r="I262" s="653"/>
      <c r="J262" s="653"/>
      <c r="K262" s="653"/>
      <c r="L262" s="653"/>
      <c r="M262" s="653"/>
      <c r="N262" s="653">
        <v>220</v>
      </c>
      <c r="O262" s="653">
        <v>53528.2</v>
      </c>
      <c r="P262" s="666"/>
      <c r="Q262" s="654">
        <v>243.30999999999997</v>
      </c>
    </row>
    <row r="263" spans="1:17" ht="14.4" customHeight="1" x14ac:dyDescent="0.3">
      <c r="A263" s="649" t="s">
        <v>1724</v>
      </c>
      <c r="B263" s="650" t="s">
        <v>1546</v>
      </c>
      <c r="C263" s="650" t="s">
        <v>1558</v>
      </c>
      <c r="D263" s="650" t="s">
        <v>1578</v>
      </c>
      <c r="E263" s="650" t="s">
        <v>1542</v>
      </c>
      <c r="F263" s="653">
        <v>17682</v>
      </c>
      <c r="G263" s="653">
        <v>558882.24</v>
      </c>
      <c r="H263" s="653">
        <v>1</v>
      </c>
      <c r="I263" s="653">
        <v>31.607410926365795</v>
      </c>
      <c r="J263" s="653">
        <v>22406</v>
      </c>
      <c r="K263" s="653">
        <v>743234.57</v>
      </c>
      <c r="L263" s="653">
        <v>1.3298589878254137</v>
      </c>
      <c r="M263" s="653">
        <v>33.171229581362134</v>
      </c>
      <c r="N263" s="653">
        <v>8689</v>
      </c>
      <c r="O263" s="653">
        <v>289343.7</v>
      </c>
      <c r="P263" s="666">
        <v>0.51771854478682311</v>
      </c>
      <c r="Q263" s="654">
        <v>33.300000000000004</v>
      </c>
    </row>
    <row r="264" spans="1:17" ht="14.4" customHeight="1" x14ac:dyDescent="0.3">
      <c r="A264" s="649" t="s">
        <v>1724</v>
      </c>
      <c r="B264" s="650" t="s">
        <v>1546</v>
      </c>
      <c r="C264" s="650" t="s">
        <v>1558</v>
      </c>
      <c r="D264" s="650" t="s">
        <v>1582</v>
      </c>
      <c r="E264" s="650" t="s">
        <v>1542</v>
      </c>
      <c r="F264" s="653">
        <v>3000</v>
      </c>
      <c r="G264" s="653">
        <v>37500</v>
      </c>
      <c r="H264" s="653">
        <v>1</v>
      </c>
      <c r="I264" s="653">
        <v>12.5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1724</v>
      </c>
      <c r="B265" s="650" t="s">
        <v>1546</v>
      </c>
      <c r="C265" s="650" t="s">
        <v>1558</v>
      </c>
      <c r="D265" s="650" t="s">
        <v>1585</v>
      </c>
      <c r="E265" s="650" t="s">
        <v>1542</v>
      </c>
      <c r="F265" s="653"/>
      <c r="G265" s="653"/>
      <c r="H265" s="653"/>
      <c r="I265" s="653"/>
      <c r="J265" s="653"/>
      <c r="K265" s="653"/>
      <c r="L265" s="653"/>
      <c r="M265" s="653"/>
      <c r="N265" s="653">
        <v>1644</v>
      </c>
      <c r="O265" s="653">
        <v>96700.079999999987</v>
      </c>
      <c r="P265" s="666"/>
      <c r="Q265" s="654">
        <v>58.819999999999993</v>
      </c>
    </row>
    <row r="266" spans="1:17" ht="14.4" customHeight="1" x14ac:dyDescent="0.3">
      <c r="A266" s="649" t="s">
        <v>1724</v>
      </c>
      <c r="B266" s="650" t="s">
        <v>1546</v>
      </c>
      <c r="C266" s="650" t="s">
        <v>1587</v>
      </c>
      <c r="D266" s="650" t="s">
        <v>1588</v>
      </c>
      <c r="E266" s="650" t="s">
        <v>1589</v>
      </c>
      <c r="F266" s="653">
        <v>4</v>
      </c>
      <c r="G266" s="653">
        <v>3537.28</v>
      </c>
      <c r="H266" s="653">
        <v>1</v>
      </c>
      <c r="I266" s="653">
        <v>884.32</v>
      </c>
      <c r="J266" s="653"/>
      <c r="K266" s="653"/>
      <c r="L266" s="653"/>
      <c r="M266" s="653"/>
      <c r="N266" s="653">
        <v>16</v>
      </c>
      <c r="O266" s="653">
        <v>14149.119999999999</v>
      </c>
      <c r="P266" s="666">
        <v>3.9999999999999996</v>
      </c>
      <c r="Q266" s="654">
        <v>884.31999999999994</v>
      </c>
    </row>
    <row r="267" spans="1:17" ht="14.4" customHeight="1" x14ac:dyDescent="0.3">
      <c r="A267" s="649" t="s">
        <v>1724</v>
      </c>
      <c r="B267" s="650" t="s">
        <v>1546</v>
      </c>
      <c r="C267" s="650" t="s">
        <v>1590</v>
      </c>
      <c r="D267" s="650" t="s">
        <v>1591</v>
      </c>
      <c r="E267" s="650" t="s">
        <v>1592</v>
      </c>
      <c r="F267" s="653"/>
      <c r="G267" s="653"/>
      <c r="H267" s="653"/>
      <c r="I267" s="653"/>
      <c r="J267" s="653">
        <v>1</v>
      </c>
      <c r="K267" s="653">
        <v>34</v>
      </c>
      <c r="L267" s="653"/>
      <c r="M267" s="653">
        <v>34</v>
      </c>
      <c r="N267" s="653"/>
      <c r="O267" s="653"/>
      <c r="P267" s="666"/>
      <c r="Q267" s="654"/>
    </row>
    <row r="268" spans="1:17" ht="14.4" customHeight="1" x14ac:dyDescent="0.3">
      <c r="A268" s="649" t="s">
        <v>1724</v>
      </c>
      <c r="B268" s="650" t="s">
        <v>1546</v>
      </c>
      <c r="C268" s="650" t="s">
        <v>1590</v>
      </c>
      <c r="D268" s="650" t="s">
        <v>1593</v>
      </c>
      <c r="E268" s="650" t="s">
        <v>1594</v>
      </c>
      <c r="F268" s="653">
        <v>1</v>
      </c>
      <c r="G268" s="653">
        <v>419</v>
      </c>
      <c r="H268" s="653">
        <v>1</v>
      </c>
      <c r="I268" s="653">
        <v>419</v>
      </c>
      <c r="J268" s="653">
        <v>2</v>
      </c>
      <c r="K268" s="653">
        <v>840</v>
      </c>
      <c r="L268" s="653">
        <v>2.0047732696897373</v>
      </c>
      <c r="M268" s="653">
        <v>420</v>
      </c>
      <c r="N268" s="653">
        <v>3</v>
      </c>
      <c r="O268" s="653">
        <v>1266</v>
      </c>
      <c r="P268" s="666">
        <v>3.0214797136038185</v>
      </c>
      <c r="Q268" s="654">
        <v>422</v>
      </c>
    </row>
    <row r="269" spans="1:17" ht="14.4" customHeight="1" x14ac:dyDescent="0.3">
      <c r="A269" s="649" t="s">
        <v>1724</v>
      </c>
      <c r="B269" s="650" t="s">
        <v>1546</v>
      </c>
      <c r="C269" s="650" t="s">
        <v>1590</v>
      </c>
      <c r="D269" s="650" t="s">
        <v>1614</v>
      </c>
      <c r="E269" s="650" t="s">
        <v>1615</v>
      </c>
      <c r="F269" s="653">
        <v>32</v>
      </c>
      <c r="G269" s="653">
        <v>58752</v>
      </c>
      <c r="H269" s="653">
        <v>1</v>
      </c>
      <c r="I269" s="653">
        <v>1836</v>
      </c>
      <c r="J269" s="653">
        <v>4</v>
      </c>
      <c r="K269" s="653">
        <v>7360</v>
      </c>
      <c r="L269" s="653">
        <v>0.12527233115468409</v>
      </c>
      <c r="M269" s="653">
        <v>1840</v>
      </c>
      <c r="N269" s="653">
        <v>11</v>
      </c>
      <c r="O269" s="653">
        <v>20276</v>
      </c>
      <c r="P269" s="666">
        <v>0.34511165577342046</v>
      </c>
      <c r="Q269" s="654">
        <v>1843.2727272727273</v>
      </c>
    </row>
    <row r="270" spans="1:17" ht="14.4" customHeight="1" x14ac:dyDescent="0.3">
      <c r="A270" s="649" t="s">
        <v>1724</v>
      </c>
      <c r="B270" s="650" t="s">
        <v>1546</v>
      </c>
      <c r="C270" s="650" t="s">
        <v>1590</v>
      </c>
      <c r="D270" s="650" t="s">
        <v>1622</v>
      </c>
      <c r="E270" s="650" t="s">
        <v>1623</v>
      </c>
      <c r="F270" s="653">
        <v>25</v>
      </c>
      <c r="G270" s="653">
        <v>16325</v>
      </c>
      <c r="H270" s="653">
        <v>1</v>
      </c>
      <c r="I270" s="653">
        <v>653</v>
      </c>
      <c r="J270" s="653">
        <v>37</v>
      </c>
      <c r="K270" s="653">
        <v>24198</v>
      </c>
      <c r="L270" s="653">
        <v>1.4822664624808575</v>
      </c>
      <c r="M270" s="653">
        <v>654</v>
      </c>
      <c r="N270" s="653">
        <v>24</v>
      </c>
      <c r="O270" s="653">
        <v>15729</v>
      </c>
      <c r="P270" s="666">
        <v>0.96349157733537516</v>
      </c>
      <c r="Q270" s="654">
        <v>655.375</v>
      </c>
    </row>
    <row r="271" spans="1:17" ht="14.4" customHeight="1" x14ac:dyDescent="0.3">
      <c r="A271" s="649" t="s">
        <v>1724</v>
      </c>
      <c r="B271" s="650" t="s">
        <v>1546</v>
      </c>
      <c r="C271" s="650" t="s">
        <v>1590</v>
      </c>
      <c r="D271" s="650" t="s">
        <v>1628</v>
      </c>
      <c r="E271" s="650" t="s">
        <v>1629</v>
      </c>
      <c r="F271" s="653">
        <v>43</v>
      </c>
      <c r="G271" s="653">
        <v>75293</v>
      </c>
      <c r="H271" s="653">
        <v>1</v>
      </c>
      <c r="I271" s="653">
        <v>1751</v>
      </c>
      <c r="J271" s="653">
        <v>62</v>
      </c>
      <c r="K271" s="653">
        <v>108748</v>
      </c>
      <c r="L271" s="653">
        <v>1.4443308142855245</v>
      </c>
      <c r="M271" s="653">
        <v>1754</v>
      </c>
      <c r="N271" s="653">
        <v>61</v>
      </c>
      <c r="O271" s="653">
        <v>107120</v>
      </c>
      <c r="P271" s="666">
        <v>1.4227086183310533</v>
      </c>
      <c r="Q271" s="654">
        <v>1756.0655737704917</v>
      </c>
    </row>
    <row r="272" spans="1:17" ht="14.4" customHeight="1" x14ac:dyDescent="0.3">
      <c r="A272" s="649" t="s">
        <v>1724</v>
      </c>
      <c r="B272" s="650" t="s">
        <v>1546</v>
      </c>
      <c r="C272" s="650" t="s">
        <v>1590</v>
      </c>
      <c r="D272" s="650" t="s">
        <v>1630</v>
      </c>
      <c r="E272" s="650" t="s">
        <v>1631</v>
      </c>
      <c r="F272" s="653">
        <v>6</v>
      </c>
      <c r="G272" s="653">
        <v>2454</v>
      </c>
      <c r="H272" s="653">
        <v>1</v>
      </c>
      <c r="I272" s="653">
        <v>409</v>
      </c>
      <c r="J272" s="653">
        <v>5</v>
      </c>
      <c r="K272" s="653">
        <v>2050</v>
      </c>
      <c r="L272" s="653">
        <v>0.83537082314588429</v>
      </c>
      <c r="M272" s="653">
        <v>410</v>
      </c>
      <c r="N272" s="653">
        <v>6</v>
      </c>
      <c r="O272" s="653">
        <v>2468</v>
      </c>
      <c r="P272" s="666">
        <v>1.0057049714751427</v>
      </c>
      <c r="Q272" s="654">
        <v>411.33333333333331</v>
      </c>
    </row>
    <row r="273" spans="1:17" ht="14.4" customHeight="1" x14ac:dyDescent="0.3">
      <c r="A273" s="649" t="s">
        <v>1724</v>
      </c>
      <c r="B273" s="650" t="s">
        <v>1546</v>
      </c>
      <c r="C273" s="650" t="s">
        <v>1590</v>
      </c>
      <c r="D273" s="650" t="s">
        <v>1636</v>
      </c>
      <c r="E273" s="650" t="s">
        <v>1637</v>
      </c>
      <c r="F273" s="653"/>
      <c r="G273" s="653"/>
      <c r="H273" s="653"/>
      <c r="I273" s="653"/>
      <c r="J273" s="653">
        <v>53</v>
      </c>
      <c r="K273" s="653">
        <v>759384</v>
      </c>
      <c r="L273" s="653"/>
      <c r="M273" s="653">
        <v>14328</v>
      </c>
      <c r="N273" s="653">
        <v>24</v>
      </c>
      <c r="O273" s="653">
        <v>343896</v>
      </c>
      <c r="P273" s="666"/>
      <c r="Q273" s="654">
        <v>14329</v>
      </c>
    </row>
    <row r="274" spans="1:17" ht="14.4" customHeight="1" x14ac:dyDescent="0.3">
      <c r="A274" s="649" t="s">
        <v>1724</v>
      </c>
      <c r="B274" s="650" t="s">
        <v>1546</v>
      </c>
      <c r="C274" s="650" t="s">
        <v>1590</v>
      </c>
      <c r="D274" s="650" t="s">
        <v>1642</v>
      </c>
      <c r="E274" s="650" t="s">
        <v>1542</v>
      </c>
      <c r="F274" s="653">
        <v>63</v>
      </c>
      <c r="G274" s="653">
        <v>925106</v>
      </c>
      <c r="H274" s="653">
        <v>1</v>
      </c>
      <c r="I274" s="653">
        <v>14684.222222222223</v>
      </c>
      <c r="J274" s="653"/>
      <c r="K274" s="653"/>
      <c r="L274" s="653"/>
      <c r="M274" s="653"/>
      <c r="N274" s="653"/>
      <c r="O274" s="653"/>
      <c r="P274" s="666"/>
      <c r="Q274" s="654"/>
    </row>
    <row r="275" spans="1:17" ht="14.4" customHeight="1" x14ac:dyDescent="0.3">
      <c r="A275" s="649" t="s">
        <v>1724</v>
      </c>
      <c r="B275" s="650" t="s">
        <v>1546</v>
      </c>
      <c r="C275" s="650" t="s">
        <v>1590</v>
      </c>
      <c r="D275" s="650" t="s">
        <v>1647</v>
      </c>
      <c r="E275" s="650" t="s">
        <v>1648</v>
      </c>
      <c r="F275" s="653">
        <v>3</v>
      </c>
      <c r="G275" s="653">
        <v>1734</v>
      </c>
      <c r="H275" s="653">
        <v>1</v>
      </c>
      <c r="I275" s="653">
        <v>578</v>
      </c>
      <c r="J275" s="653">
        <v>2</v>
      </c>
      <c r="K275" s="653">
        <v>1160</v>
      </c>
      <c r="L275" s="653">
        <v>0.66897347174163779</v>
      </c>
      <c r="M275" s="653">
        <v>580</v>
      </c>
      <c r="N275" s="653">
        <v>1</v>
      </c>
      <c r="O275" s="653">
        <v>580</v>
      </c>
      <c r="P275" s="666">
        <v>0.3344867358708189</v>
      </c>
      <c r="Q275" s="654">
        <v>580</v>
      </c>
    </row>
    <row r="276" spans="1:17" ht="14.4" customHeight="1" x14ac:dyDescent="0.3">
      <c r="A276" s="649" t="s">
        <v>1724</v>
      </c>
      <c r="B276" s="650" t="s">
        <v>1546</v>
      </c>
      <c r="C276" s="650" t="s">
        <v>1590</v>
      </c>
      <c r="D276" s="650" t="s">
        <v>1653</v>
      </c>
      <c r="E276" s="650" t="s">
        <v>1654</v>
      </c>
      <c r="F276" s="653">
        <v>15</v>
      </c>
      <c r="G276" s="653">
        <v>19245</v>
      </c>
      <c r="H276" s="653">
        <v>1</v>
      </c>
      <c r="I276" s="653">
        <v>1283</v>
      </c>
      <c r="J276" s="653">
        <v>28</v>
      </c>
      <c r="K276" s="653">
        <v>36008</v>
      </c>
      <c r="L276" s="653">
        <v>1.8710314367368148</v>
      </c>
      <c r="M276" s="653">
        <v>1286</v>
      </c>
      <c r="N276" s="653">
        <v>26</v>
      </c>
      <c r="O276" s="653">
        <v>33484</v>
      </c>
      <c r="P276" s="666">
        <v>1.7398804884385555</v>
      </c>
      <c r="Q276" s="654">
        <v>1287.8461538461538</v>
      </c>
    </row>
    <row r="277" spans="1:17" ht="14.4" customHeight="1" x14ac:dyDescent="0.3">
      <c r="A277" s="649" t="s">
        <v>1724</v>
      </c>
      <c r="B277" s="650" t="s">
        <v>1546</v>
      </c>
      <c r="C277" s="650" t="s">
        <v>1590</v>
      </c>
      <c r="D277" s="650" t="s">
        <v>1655</v>
      </c>
      <c r="E277" s="650" t="s">
        <v>1656</v>
      </c>
      <c r="F277" s="653">
        <v>28</v>
      </c>
      <c r="G277" s="653">
        <v>13608</v>
      </c>
      <c r="H277" s="653">
        <v>1</v>
      </c>
      <c r="I277" s="653">
        <v>486</v>
      </c>
      <c r="J277" s="653">
        <v>42</v>
      </c>
      <c r="K277" s="653">
        <v>20454</v>
      </c>
      <c r="L277" s="653">
        <v>1.5030864197530864</v>
      </c>
      <c r="M277" s="653">
        <v>487</v>
      </c>
      <c r="N277" s="653">
        <v>35</v>
      </c>
      <c r="O277" s="653">
        <v>17079</v>
      </c>
      <c r="P277" s="666">
        <v>1.2550705467372134</v>
      </c>
      <c r="Q277" s="654">
        <v>487.97142857142859</v>
      </c>
    </row>
    <row r="278" spans="1:17" ht="14.4" customHeight="1" x14ac:dyDescent="0.3">
      <c r="A278" s="649" t="s">
        <v>1724</v>
      </c>
      <c r="B278" s="650" t="s">
        <v>1546</v>
      </c>
      <c r="C278" s="650" t="s">
        <v>1590</v>
      </c>
      <c r="D278" s="650" t="s">
        <v>1659</v>
      </c>
      <c r="E278" s="650" t="s">
        <v>1660</v>
      </c>
      <c r="F278" s="653">
        <v>3</v>
      </c>
      <c r="G278" s="653">
        <v>7587</v>
      </c>
      <c r="H278" s="653">
        <v>1</v>
      </c>
      <c r="I278" s="653">
        <v>2529</v>
      </c>
      <c r="J278" s="653"/>
      <c r="K278" s="653"/>
      <c r="L278" s="653"/>
      <c r="M278" s="653"/>
      <c r="N278" s="653">
        <v>1</v>
      </c>
      <c r="O278" s="653">
        <v>2535</v>
      </c>
      <c r="P278" s="666">
        <v>0.33412415974693555</v>
      </c>
      <c r="Q278" s="654">
        <v>2535</v>
      </c>
    </row>
    <row r="279" spans="1:17" ht="14.4" customHeight="1" x14ac:dyDescent="0.3">
      <c r="A279" s="649" t="s">
        <v>1725</v>
      </c>
      <c r="B279" s="650" t="s">
        <v>1546</v>
      </c>
      <c r="C279" s="650" t="s">
        <v>1547</v>
      </c>
      <c r="D279" s="650" t="s">
        <v>1553</v>
      </c>
      <c r="E279" s="650" t="s">
        <v>837</v>
      </c>
      <c r="F279" s="653"/>
      <c r="G279" s="653"/>
      <c r="H279" s="653"/>
      <c r="I279" s="653"/>
      <c r="J279" s="653">
        <v>0.4</v>
      </c>
      <c r="K279" s="653">
        <v>873.72</v>
      </c>
      <c r="L279" s="653"/>
      <c r="M279" s="653">
        <v>2184.2999999999997</v>
      </c>
      <c r="N279" s="653">
        <v>3.25</v>
      </c>
      <c r="O279" s="653">
        <v>7099.0300000000007</v>
      </c>
      <c r="P279" s="666"/>
      <c r="Q279" s="654">
        <v>2184.3169230769231</v>
      </c>
    </row>
    <row r="280" spans="1:17" ht="14.4" customHeight="1" x14ac:dyDescent="0.3">
      <c r="A280" s="649" t="s">
        <v>1725</v>
      </c>
      <c r="B280" s="650" t="s">
        <v>1546</v>
      </c>
      <c r="C280" s="650" t="s">
        <v>1547</v>
      </c>
      <c r="D280" s="650" t="s">
        <v>1554</v>
      </c>
      <c r="E280" s="650" t="s">
        <v>833</v>
      </c>
      <c r="F280" s="653"/>
      <c r="G280" s="653"/>
      <c r="H280" s="653"/>
      <c r="I280" s="653"/>
      <c r="J280" s="653">
        <v>0.1</v>
      </c>
      <c r="K280" s="653">
        <v>94.48</v>
      </c>
      <c r="L280" s="653"/>
      <c r="M280" s="653">
        <v>944.8</v>
      </c>
      <c r="N280" s="653"/>
      <c r="O280" s="653"/>
      <c r="P280" s="666"/>
      <c r="Q280" s="654"/>
    </row>
    <row r="281" spans="1:17" ht="14.4" customHeight="1" x14ac:dyDescent="0.3">
      <c r="A281" s="649" t="s">
        <v>1725</v>
      </c>
      <c r="B281" s="650" t="s">
        <v>1546</v>
      </c>
      <c r="C281" s="650" t="s">
        <v>1558</v>
      </c>
      <c r="D281" s="650" t="s">
        <v>1561</v>
      </c>
      <c r="E281" s="650" t="s">
        <v>1542</v>
      </c>
      <c r="F281" s="653">
        <v>510</v>
      </c>
      <c r="G281" s="653">
        <v>2363.1</v>
      </c>
      <c r="H281" s="653">
        <v>1</v>
      </c>
      <c r="I281" s="653">
        <v>4.6335294117647061</v>
      </c>
      <c r="J281" s="653"/>
      <c r="K281" s="653"/>
      <c r="L281" s="653"/>
      <c r="M281" s="653"/>
      <c r="N281" s="653">
        <v>180</v>
      </c>
      <c r="O281" s="653">
        <v>918</v>
      </c>
      <c r="P281" s="666">
        <v>0.38847276882061699</v>
      </c>
      <c r="Q281" s="654">
        <v>5.0999999999999996</v>
      </c>
    </row>
    <row r="282" spans="1:17" ht="14.4" customHeight="1" x14ac:dyDescent="0.3">
      <c r="A282" s="649" t="s">
        <v>1725</v>
      </c>
      <c r="B282" s="650" t="s">
        <v>1546</v>
      </c>
      <c r="C282" s="650" t="s">
        <v>1558</v>
      </c>
      <c r="D282" s="650" t="s">
        <v>1564</v>
      </c>
      <c r="E282" s="650" t="s">
        <v>1542</v>
      </c>
      <c r="F282" s="653">
        <v>900</v>
      </c>
      <c r="G282" s="653">
        <v>4950</v>
      </c>
      <c r="H282" s="653">
        <v>1</v>
      </c>
      <c r="I282" s="653">
        <v>5.5</v>
      </c>
      <c r="J282" s="653"/>
      <c r="K282" s="653"/>
      <c r="L282" s="653"/>
      <c r="M282" s="653"/>
      <c r="N282" s="653"/>
      <c r="O282" s="653"/>
      <c r="P282" s="666"/>
      <c r="Q282" s="654"/>
    </row>
    <row r="283" spans="1:17" ht="14.4" customHeight="1" x14ac:dyDescent="0.3">
      <c r="A283" s="649" t="s">
        <v>1725</v>
      </c>
      <c r="B283" s="650" t="s">
        <v>1546</v>
      </c>
      <c r="C283" s="650" t="s">
        <v>1558</v>
      </c>
      <c r="D283" s="650" t="s">
        <v>1574</v>
      </c>
      <c r="E283" s="650" t="s">
        <v>1542</v>
      </c>
      <c r="F283" s="653">
        <v>2</v>
      </c>
      <c r="G283" s="653">
        <v>4347.34</v>
      </c>
      <c r="H283" s="653">
        <v>1</v>
      </c>
      <c r="I283" s="653">
        <v>2173.67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1725</v>
      </c>
      <c r="B284" s="650" t="s">
        <v>1546</v>
      </c>
      <c r="C284" s="650" t="s">
        <v>1558</v>
      </c>
      <c r="D284" s="650" t="s">
        <v>1576</v>
      </c>
      <c r="E284" s="650" t="s">
        <v>1542</v>
      </c>
      <c r="F284" s="653">
        <v>5186</v>
      </c>
      <c r="G284" s="653">
        <v>15661.650000000001</v>
      </c>
      <c r="H284" s="653">
        <v>1</v>
      </c>
      <c r="I284" s="653">
        <v>3.0199865021210957</v>
      </c>
      <c r="J284" s="653">
        <v>2731</v>
      </c>
      <c r="K284" s="653">
        <v>8520.7200000000012</v>
      </c>
      <c r="L284" s="653">
        <v>0.5440499564222161</v>
      </c>
      <c r="M284" s="653">
        <v>3.1200000000000006</v>
      </c>
      <c r="N284" s="653">
        <v>9277</v>
      </c>
      <c r="O284" s="653">
        <v>30243.020000000004</v>
      </c>
      <c r="P284" s="666">
        <v>1.9310238704095675</v>
      </c>
      <c r="Q284" s="654">
        <v>3.2600000000000002</v>
      </c>
    </row>
    <row r="285" spans="1:17" ht="14.4" customHeight="1" x14ac:dyDescent="0.3">
      <c r="A285" s="649" t="s">
        <v>1725</v>
      </c>
      <c r="B285" s="650" t="s">
        <v>1546</v>
      </c>
      <c r="C285" s="650" t="s">
        <v>1558</v>
      </c>
      <c r="D285" s="650" t="s">
        <v>1578</v>
      </c>
      <c r="E285" s="650" t="s">
        <v>1542</v>
      </c>
      <c r="F285" s="653"/>
      <c r="G285" s="653"/>
      <c r="H285" s="653"/>
      <c r="I285" s="653"/>
      <c r="J285" s="653">
        <v>831</v>
      </c>
      <c r="K285" s="653">
        <v>27647.37</v>
      </c>
      <c r="L285" s="653"/>
      <c r="M285" s="653">
        <v>33.269999999999996</v>
      </c>
      <c r="N285" s="653">
        <v>2742</v>
      </c>
      <c r="O285" s="653">
        <v>91308.6</v>
      </c>
      <c r="P285" s="666"/>
      <c r="Q285" s="654">
        <v>33.300000000000004</v>
      </c>
    </row>
    <row r="286" spans="1:17" ht="14.4" customHeight="1" x14ac:dyDescent="0.3">
      <c r="A286" s="649" t="s">
        <v>1725</v>
      </c>
      <c r="B286" s="650" t="s">
        <v>1546</v>
      </c>
      <c r="C286" s="650" t="s">
        <v>1558</v>
      </c>
      <c r="D286" s="650" t="s">
        <v>1580</v>
      </c>
      <c r="E286" s="650" t="s">
        <v>1542</v>
      </c>
      <c r="F286" s="653">
        <v>450</v>
      </c>
      <c r="G286" s="653">
        <v>66384</v>
      </c>
      <c r="H286" s="653">
        <v>1</v>
      </c>
      <c r="I286" s="653">
        <v>147.52000000000001</v>
      </c>
      <c r="J286" s="653">
        <v>365</v>
      </c>
      <c r="K286" s="653">
        <v>57470.3</v>
      </c>
      <c r="L286" s="653">
        <v>0.86572517474090149</v>
      </c>
      <c r="M286" s="653">
        <v>157.45287671232879</v>
      </c>
      <c r="N286" s="653">
        <v>164</v>
      </c>
      <c r="O286" s="653">
        <v>26013.68</v>
      </c>
      <c r="P286" s="666">
        <v>0.39186671487105329</v>
      </c>
      <c r="Q286" s="654">
        <v>158.62</v>
      </c>
    </row>
    <row r="287" spans="1:17" ht="14.4" customHeight="1" x14ac:dyDescent="0.3">
      <c r="A287" s="649" t="s">
        <v>1725</v>
      </c>
      <c r="B287" s="650" t="s">
        <v>1546</v>
      </c>
      <c r="C287" s="650" t="s">
        <v>1587</v>
      </c>
      <c r="D287" s="650" t="s">
        <v>1588</v>
      </c>
      <c r="E287" s="650" t="s">
        <v>1589</v>
      </c>
      <c r="F287" s="653"/>
      <c r="G287" s="653"/>
      <c r="H287" s="653"/>
      <c r="I287" s="653"/>
      <c r="J287" s="653"/>
      <c r="K287" s="653"/>
      <c r="L287" s="653"/>
      <c r="M287" s="653"/>
      <c r="N287" s="653">
        <v>5</v>
      </c>
      <c r="O287" s="653">
        <v>4421.6000000000004</v>
      </c>
      <c r="P287" s="666"/>
      <c r="Q287" s="654">
        <v>884.32</v>
      </c>
    </row>
    <row r="288" spans="1:17" ht="14.4" customHeight="1" x14ac:dyDescent="0.3">
      <c r="A288" s="649" t="s">
        <v>1725</v>
      </c>
      <c r="B288" s="650" t="s">
        <v>1546</v>
      </c>
      <c r="C288" s="650" t="s">
        <v>1590</v>
      </c>
      <c r="D288" s="650" t="s">
        <v>1595</v>
      </c>
      <c r="E288" s="650" t="s">
        <v>1596</v>
      </c>
      <c r="F288" s="653"/>
      <c r="G288" s="653"/>
      <c r="H288" s="653"/>
      <c r="I288" s="653"/>
      <c r="J288" s="653">
        <v>1</v>
      </c>
      <c r="K288" s="653">
        <v>163</v>
      </c>
      <c r="L288" s="653"/>
      <c r="M288" s="653">
        <v>163</v>
      </c>
      <c r="N288" s="653"/>
      <c r="O288" s="653"/>
      <c r="P288" s="666"/>
      <c r="Q288" s="654"/>
    </row>
    <row r="289" spans="1:17" ht="14.4" customHeight="1" x14ac:dyDescent="0.3">
      <c r="A289" s="649" t="s">
        <v>1725</v>
      </c>
      <c r="B289" s="650" t="s">
        <v>1546</v>
      </c>
      <c r="C289" s="650" t="s">
        <v>1590</v>
      </c>
      <c r="D289" s="650" t="s">
        <v>1622</v>
      </c>
      <c r="E289" s="650" t="s">
        <v>1623</v>
      </c>
      <c r="F289" s="653">
        <v>2</v>
      </c>
      <c r="G289" s="653">
        <v>1306</v>
      </c>
      <c r="H289" s="653">
        <v>1</v>
      </c>
      <c r="I289" s="653">
        <v>653</v>
      </c>
      <c r="J289" s="653"/>
      <c r="K289" s="653"/>
      <c r="L289" s="653"/>
      <c r="M289" s="653"/>
      <c r="N289" s="653"/>
      <c r="O289" s="653"/>
      <c r="P289" s="666"/>
      <c r="Q289" s="654"/>
    </row>
    <row r="290" spans="1:17" ht="14.4" customHeight="1" x14ac:dyDescent="0.3">
      <c r="A290" s="649" t="s">
        <v>1725</v>
      </c>
      <c r="B290" s="650" t="s">
        <v>1546</v>
      </c>
      <c r="C290" s="650" t="s">
        <v>1590</v>
      </c>
      <c r="D290" s="650" t="s">
        <v>1628</v>
      </c>
      <c r="E290" s="650" t="s">
        <v>1629</v>
      </c>
      <c r="F290" s="653">
        <v>19</v>
      </c>
      <c r="G290" s="653">
        <v>33269</v>
      </c>
      <c r="H290" s="653">
        <v>1</v>
      </c>
      <c r="I290" s="653">
        <v>1751</v>
      </c>
      <c r="J290" s="653">
        <v>9</v>
      </c>
      <c r="K290" s="653">
        <v>15786</v>
      </c>
      <c r="L290" s="653">
        <v>0.47449577684931921</v>
      </c>
      <c r="M290" s="653">
        <v>1754</v>
      </c>
      <c r="N290" s="653">
        <v>23</v>
      </c>
      <c r="O290" s="653">
        <v>40438</v>
      </c>
      <c r="P290" s="666">
        <v>1.2154858877633834</v>
      </c>
      <c r="Q290" s="654">
        <v>1758.1739130434783</v>
      </c>
    </row>
    <row r="291" spans="1:17" ht="14.4" customHeight="1" x14ac:dyDescent="0.3">
      <c r="A291" s="649" t="s">
        <v>1725</v>
      </c>
      <c r="B291" s="650" t="s">
        <v>1546</v>
      </c>
      <c r="C291" s="650" t="s">
        <v>1590</v>
      </c>
      <c r="D291" s="650" t="s">
        <v>1630</v>
      </c>
      <c r="E291" s="650" t="s">
        <v>1631</v>
      </c>
      <c r="F291" s="653">
        <v>4</v>
      </c>
      <c r="G291" s="653">
        <v>1636</v>
      </c>
      <c r="H291" s="653">
        <v>1</v>
      </c>
      <c r="I291" s="653">
        <v>409</v>
      </c>
      <c r="J291" s="653">
        <v>2</v>
      </c>
      <c r="K291" s="653">
        <v>820</v>
      </c>
      <c r="L291" s="653">
        <v>0.5012224938875306</v>
      </c>
      <c r="M291" s="653">
        <v>410</v>
      </c>
      <c r="N291" s="653">
        <v>1</v>
      </c>
      <c r="O291" s="653">
        <v>412</v>
      </c>
      <c r="P291" s="666">
        <v>0.25183374083129584</v>
      </c>
      <c r="Q291" s="654">
        <v>412</v>
      </c>
    </row>
    <row r="292" spans="1:17" ht="14.4" customHeight="1" x14ac:dyDescent="0.3">
      <c r="A292" s="649" t="s">
        <v>1725</v>
      </c>
      <c r="B292" s="650" t="s">
        <v>1546</v>
      </c>
      <c r="C292" s="650" t="s">
        <v>1590</v>
      </c>
      <c r="D292" s="650" t="s">
        <v>1636</v>
      </c>
      <c r="E292" s="650" t="s">
        <v>1637</v>
      </c>
      <c r="F292" s="653"/>
      <c r="G292" s="653"/>
      <c r="H292" s="653"/>
      <c r="I292" s="653"/>
      <c r="J292" s="653">
        <v>2</v>
      </c>
      <c r="K292" s="653">
        <v>28656</v>
      </c>
      <c r="L292" s="653"/>
      <c r="M292" s="653">
        <v>14328</v>
      </c>
      <c r="N292" s="653">
        <v>6</v>
      </c>
      <c r="O292" s="653">
        <v>86000</v>
      </c>
      <c r="P292" s="666"/>
      <c r="Q292" s="654">
        <v>14333.333333333334</v>
      </c>
    </row>
    <row r="293" spans="1:17" ht="14.4" customHeight="1" x14ac:dyDescent="0.3">
      <c r="A293" s="649" t="s">
        <v>1725</v>
      </c>
      <c r="B293" s="650" t="s">
        <v>1546</v>
      </c>
      <c r="C293" s="650" t="s">
        <v>1590</v>
      </c>
      <c r="D293" s="650" t="s">
        <v>1647</v>
      </c>
      <c r="E293" s="650" t="s">
        <v>1648</v>
      </c>
      <c r="F293" s="653">
        <v>1</v>
      </c>
      <c r="G293" s="653">
        <v>578</v>
      </c>
      <c r="H293" s="653">
        <v>1</v>
      </c>
      <c r="I293" s="653">
        <v>578</v>
      </c>
      <c r="J293" s="653"/>
      <c r="K293" s="653"/>
      <c r="L293" s="653"/>
      <c r="M293" s="653"/>
      <c r="N293" s="653"/>
      <c r="O293" s="653"/>
      <c r="P293" s="666"/>
      <c r="Q293" s="654"/>
    </row>
    <row r="294" spans="1:17" ht="14.4" customHeight="1" x14ac:dyDescent="0.3">
      <c r="A294" s="649" t="s">
        <v>1725</v>
      </c>
      <c r="B294" s="650" t="s">
        <v>1546</v>
      </c>
      <c r="C294" s="650" t="s">
        <v>1590</v>
      </c>
      <c r="D294" s="650" t="s">
        <v>1653</v>
      </c>
      <c r="E294" s="650" t="s">
        <v>1654</v>
      </c>
      <c r="F294" s="653">
        <v>8</v>
      </c>
      <c r="G294" s="653">
        <v>10264</v>
      </c>
      <c r="H294" s="653">
        <v>1</v>
      </c>
      <c r="I294" s="653">
        <v>1283</v>
      </c>
      <c r="J294" s="653">
        <v>4</v>
      </c>
      <c r="K294" s="653">
        <v>5144</v>
      </c>
      <c r="L294" s="653">
        <v>0.50116913484021819</v>
      </c>
      <c r="M294" s="653">
        <v>1286</v>
      </c>
      <c r="N294" s="653">
        <v>13</v>
      </c>
      <c r="O294" s="653">
        <v>16772</v>
      </c>
      <c r="P294" s="666">
        <v>1.6340607950116914</v>
      </c>
      <c r="Q294" s="654">
        <v>1290.1538461538462</v>
      </c>
    </row>
    <row r="295" spans="1:17" ht="14.4" customHeight="1" x14ac:dyDescent="0.3">
      <c r="A295" s="649" t="s">
        <v>1725</v>
      </c>
      <c r="B295" s="650" t="s">
        <v>1546</v>
      </c>
      <c r="C295" s="650" t="s">
        <v>1590</v>
      </c>
      <c r="D295" s="650" t="s">
        <v>1655</v>
      </c>
      <c r="E295" s="650" t="s">
        <v>1656</v>
      </c>
      <c r="F295" s="653">
        <v>3</v>
      </c>
      <c r="G295" s="653">
        <v>1458</v>
      </c>
      <c r="H295" s="653">
        <v>1</v>
      </c>
      <c r="I295" s="653">
        <v>486</v>
      </c>
      <c r="J295" s="653"/>
      <c r="K295" s="653"/>
      <c r="L295" s="653"/>
      <c r="M295" s="653"/>
      <c r="N295" s="653">
        <v>1</v>
      </c>
      <c r="O295" s="653">
        <v>489</v>
      </c>
      <c r="P295" s="666">
        <v>0.33539094650205764</v>
      </c>
      <c r="Q295" s="654">
        <v>489</v>
      </c>
    </row>
    <row r="296" spans="1:17" ht="14.4" customHeight="1" x14ac:dyDescent="0.3">
      <c r="A296" s="649" t="s">
        <v>1726</v>
      </c>
      <c r="B296" s="650" t="s">
        <v>1546</v>
      </c>
      <c r="C296" s="650" t="s">
        <v>1558</v>
      </c>
      <c r="D296" s="650" t="s">
        <v>1561</v>
      </c>
      <c r="E296" s="650" t="s">
        <v>1542</v>
      </c>
      <c r="F296" s="653"/>
      <c r="G296" s="653"/>
      <c r="H296" s="653"/>
      <c r="I296" s="653"/>
      <c r="J296" s="653">
        <v>300</v>
      </c>
      <c r="K296" s="653">
        <v>1398</v>
      </c>
      <c r="L296" s="653"/>
      <c r="M296" s="653">
        <v>4.66</v>
      </c>
      <c r="N296" s="653"/>
      <c r="O296" s="653"/>
      <c r="P296" s="666"/>
      <c r="Q296" s="654"/>
    </row>
    <row r="297" spans="1:17" ht="14.4" customHeight="1" x14ac:dyDescent="0.3">
      <c r="A297" s="649" t="s">
        <v>1726</v>
      </c>
      <c r="B297" s="650" t="s">
        <v>1546</v>
      </c>
      <c r="C297" s="650" t="s">
        <v>1558</v>
      </c>
      <c r="D297" s="650" t="s">
        <v>1574</v>
      </c>
      <c r="E297" s="650" t="s">
        <v>1542</v>
      </c>
      <c r="F297" s="653"/>
      <c r="G297" s="653"/>
      <c r="H297" s="653"/>
      <c r="I297" s="653"/>
      <c r="J297" s="653">
        <v>2</v>
      </c>
      <c r="K297" s="653">
        <v>4523.68</v>
      </c>
      <c r="L297" s="653"/>
      <c r="M297" s="653">
        <v>2261.84</v>
      </c>
      <c r="N297" s="653"/>
      <c r="O297" s="653"/>
      <c r="P297" s="666"/>
      <c r="Q297" s="654"/>
    </row>
    <row r="298" spans="1:17" ht="14.4" customHeight="1" x14ac:dyDescent="0.3">
      <c r="A298" s="649" t="s">
        <v>1726</v>
      </c>
      <c r="B298" s="650" t="s">
        <v>1546</v>
      </c>
      <c r="C298" s="650" t="s">
        <v>1558</v>
      </c>
      <c r="D298" s="650" t="s">
        <v>1576</v>
      </c>
      <c r="E298" s="650" t="s">
        <v>1542</v>
      </c>
      <c r="F298" s="653">
        <v>1938</v>
      </c>
      <c r="G298" s="653">
        <v>5697.72</v>
      </c>
      <c r="H298" s="653">
        <v>1</v>
      </c>
      <c r="I298" s="653">
        <v>2.94</v>
      </c>
      <c r="J298" s="653"/>
      <c r="K298" s="653"/>
      <c r="L298" s="653"/>
      <c r="M298" s="653"/>
      <c r="N298" s="653"/>
      <c r="O298" s="653"/>
      <c r="P298" s="666"/>
      <c r="Q298" s="654"/>
    </row>
    <row r="299" spans="1:17" ht="14.4" customHeight="1" x14ac:dyDescent="0.3">
      <c r="A299" s="649" t="s">
        <v>1726</v>
      </c>
      <c r="B299" s="650" t="s">
        <v>1546</v>
      </c>
      <c r="C299" s="650" t="s">
        <v>1590</v>
      </c>
      <c r="D299" s="650" t="s">
        <v>1591</v>
      </c>
      <c r="E299" s="650" t="s">
        <v>1592</v>
      </c>
      <c r="F299" s="653"/>
      <c r="G299" s="653"/>
      <c r="H299" s="653"/>
      <c r="I299" s="653"/>
      <c r="J299" s="653"/>
      <c r="K299" s="653"/>
      <c r="L299" s="653"/>
      <c r="M299" s="653"/>
      <c r="N299" s="653">
        <v>1</v>
      </c>
      <c r="O299" s="653">
        <v>35</v>
      </c>
      <c r="P299" s="666"/>
      <c r="Q299" s="654">
        <v>35</v>
      </c>
    </row>
    <row r="300" spans="1:17" ht="14.4" customHeight="1" x14ac:dyDescent="0.3">
      <c r="A300" s="649" t="s">
        <v>1726</v>
      </c>
      <c r="B300" s="650" t="s">
        <v>1546</v>
      </c>
      <c r="C300" s="650" t="s">
        <v>1590</v>
      </c>
      <c r="D300" s="650" t="s">
        <v>1622</v>
      </c>
      <c r="E300" s="650" t="s">
        <v>1623</v>
      </c>
      <c r="F300" s="653"/>
      <c r="G300" s="653"/>
      <c r="H300" s="653"/>
      <c r="I300" s="653"/>
      <c r="J300" s="653">
        <v>2</v>
      </c>
      <c r="K300" s="653">
        <v>1308</v>
      </c>
      <c r="L300" s="653"/>
      <c r="M300" s="653">
        <v>654</v>
      </c>
      <c r="N300" s="653"/>
      <c r="O300" s="653"/>
      <c r="P300" s="666"/>
      <c r="Q300" s="654"/>
    </row>
    <row r="301" spans="1:17" ht="14.4" customHeight="1" x14ac:dyDescent="0.3">
      <c r="A301" s="649" t="s">
        <v>1726</v>
      </c>
      <c r="B301" s="650" t="s">
        <v>1546</v>
      </c>
      <c r="C301" s="650" t="s">
        <v>1590</v>
      </c>
      <c r="D301" s="650" t="s">
        <v>1628</v>
      </c>
      <c r="E301" s="650" t="s">
        <v>1629</v>
      </c>
      <c r="F301" s="653">
        <v>6</v>
      </c>
      <c r="G301" s="653">
        <v>10506</v>
      </c>
      <c r="H301" s="653">
        <v>1</v>
      </c>
      <c r="I301" s="653">
        <v>1751</v>
      </c>
      <c r="J301" s="653"/>
      <c r="K301" s="653"/>
      <c r="L301" s="653"/>
      <c r="M301" s="653"/>
      <c r="N301" s="653"/>
      <c r="O301" s="653"/>
      <c r="P301" s="666"/>
      <c r="Q301" s="654"/>
    </row>
    <row r="302" spans="1:17" ht="14.4" customHeight="1" x14ac:dyDescent="0.3">
      <c r="A302" s="649" t="s">
        <v>1726</v>
      </c>
      <c r="B302" s="650" t="s">
        <v>1546</v>
      </c>
      <c r="C302" s="650" t="s">
        <v>1590</v>
      </c>
      <c r="D302" s="650" t="s">
        <v>1653</v>
      </c>
      <c r="E302" s="650" t="s">
        <v>1654</v>
      </c>
      <c r="F302" s="653">
        <v>3</v>
      </c>
      <c r="G302" s="653">
        <v>3849</v>
      </c>
      <c r="H302" s="653">
        <v>1</v>
      </c>
      <c r="I302" s="653">
        <v>1283</v>
      </c>
      <c r="J302" s="653"/>
      <c r="K302" s="653"/>
      <c r="L302" s="653"/>
      <c r="M302" s="653"/>
      <c r="N302" s="653"/>
      <c r="O302" s="653"/>
      <c r="P302" s="666"/>
      <c r="Q302" s="654"/>
    </row>
    <row r="303" spans="1:17" ht="14.4" customHeight="1" x14ac:dyDescent="0.3">
      <c r="A303" s="649" t="s">
        <v>1726</v>
      </c>
      <c r="B303" s="650" t="s">
        <v>1546</v>
      </c>
      <c r="C303" s="650" t="s">
        <v>1590</v>
      </c>
      <c r="D303" s="650" t="s">
        <v>1655</v>
      </c>
      <c r="E303" s="650" t="s">
        <v>1656</v>
      </c>
      <c r="F303" s="653"/>
      <c r="G303" s="653"/>
      <c r="H303" s="653"/>
      <c r="I303" s="653"/>
      <c r="J303" s="653">
        <v>2</v>
      </c>
      <c r="K303" s="653">
        <v>974</v>
      </c>
      <c r="L303" s="653"/>
      <c r="M303" s="653">
        <v>487</v>
      </c>
      <c r="N303" s="653"/>
      <c r="O303" s="653"/>
      <c r="P303" s="666"/>
      <c r="Q303" s="654"/>
    </row>
    <row r="304" spans="1:17" ht="14.4" customHeight="1" x14ac:dyDescent="0.3">
      <c r="A304" s="649" t="s">
        <v>1727</v>
      </c>
      <c r="B304" s="650" t="s">
        <v>1546</v>
      </c>
      <c r="C304" s="650" t="s">
        <v>1558</v>
      </c>
      <c r="D304" s="650" t="s">
        <v>1578</v>
      </c>
      <c r="E304" s="650" t="s">
        <v>1542</v>
      </c>
      <c r="F304" s="653">
        <v>404</v>
      </c>
      <c r="G304" s="653">
        <v>12572.48</v>
      </c>
      <c r="H304" s="653">
        <v>1</v>
      </c>
      <c r="I304" s="653">
        <v>31.119999999999997</v>
      </c>
      <c r="J304" s="653"/>
      <c r="K304" s="653"/>
      <c r="L304" s="653"/>
      <c r="M304" s="653"/>
      <c r="N304" s="653"/>
      <c r="O304" s="653"/>
      <c r="P304" s="666"/>
      <c r="Q304" s="654"/>
    </row>
    <row r="305" spans="1:17" ht="14.4" customHeight="1" x14ac:dyDescent="0.3">
      <c r="A305" s="649" t="s">
        <v>1727</v>
      </c>
      <c r="B305" s="650" t="s">
        <v>1546</v>
      </c>
      <c r="C305" s="650" t="s">
        <v>1590</v>
      </c>
      <c r="D305" s="650" t="s">
        <v>1642</v>
      </c>
      <c r="E305" s="650" t="s">
        <v>1542</v>
      </c>
      <c r="F305" s="653">
        <v>1</v>
      </c>
      <c r="G305" s="653">
        <v>16526</v>
      </c>
      <c r="H305" s="653">
        <v>1</v>
      </c>
      <c r="I305" s="653">
        <v>16526</v>
      </c>
      <c r="J305" s="653"/>
      <c r="K305" s="653"/>
      <c r="L305" s="653"/>
      <c r="M305" s="653"/>
      <c r="N305" s="653"/>
      <c r="O305" s="653"/>
      <c r="P305" s="666"/>
      <c r="Q305" s="654"/>
    </row>
    <row r="306" spans="1:17" ht="14.4" customHeight="1" x14ac:dyDescent="0.3">
      <c r="A306" s="649" t="s">
        <v>1728</v>
      </c>
      <c r="B306" s="650" t="s">
        <v>1546</v>
      </c>
      <c r="C306" s="650" t="s">
        <v>1547</v>
      </c>
      <c r="D306" s="650" t="s">
        <v>1553</v>
      </c>
      <c r="E306" s="650" t="s">
        <v>837</v>
      </c>
      <c r="F306" s="653"/>
      <c r="G306" s="653"/>
      <c r="H306" s="653"/>
      <c r="I306" s="653"/>
      <c r="J306" s="653"/>
      <c r="K306" s="653"/>
      <c r="L306" s="653"/>
      <c r="M306" s="653"/>
      <c r="N306" s="653">
        <v>0.45</v>
      </c>
      <c r="O306" s="653">
        <v>982.94</v>
      </c>
      <c r="P306" s="666"/>
      <c r="Q306" s="654">
        <v>2184.3111111111111</v>
      </c>
    </row>
    <row r="307" spans="1:17" ht="14.4" customHeight="1" x14ac:dyDescent="0.3">
      <c r="A307" s="649" t="s">
        <v>1728</v>
      </c>
      <c r="B307" s="650" t="s">
        <v>1546</v>
      </c>
      <c r="C307" s="650" t="s">
        <v>1558</v>
      </c>
      <c r="D307" s="650" t="s">
        <v>1561</v>
      </c>
      <c r="E307" s="650" t="s">
        <v>1542</v>
      </c>
      <c r="F307" s="653">
        <v>150</v>
      </c>
      <c r="G307" s="653">
        <v>703.5</v>
      </c>
      <c r="H307" s="653">
        <v>1</v>
      </c>
      <c r="I307" s="653">
        <v>4.6900000000000004</v>
      </c>
      <c r="J307" s="653"/>
      <c r="K307" s="653"/>
      <c r="L307" s="653"/>
      <c r="M307" s="653"/>
      <c r="N307" s="653">
        <v>150</v>
      </c>
      <c r="O307" s="653">
        <v>765</v>
      </c>
      <c r="P307" s="666">
        <v>1.0874200426439233</v>
      </c>
      <c r="Q307" s="654">
        <v>5.0999999999999996</v>
      </c>
    </row>
    <row r="308" spans="1:17" ht="14.4" customHeight="1" x14ac:dyDescent="0.3">
      <c r="A308" s="649" t="s">
        <v>1728</v>
      </c>
      <c r="B308" s="650" t="s">
        <v>1546</v>
      </c>
      <c r="C308" s="650" t="s">
        <v>1558</v>
      </c>
      <c r="D308" s="650" t="s">
        <v>1574</v>
      </c>
      <c r="E308" s="650" t="s">
        <v>1542</v>
      </c>
      <c r="F308" s="653">
        <v>1</v>
      </c>
      <c r="G308" s="653">
        <v>2212.25</v>
      </c>
      <c r="H308" s="653">
        <v>1</v>
      </c>
      <c r="I308" s="653">
        <v>2212.25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1728</v>
      </c>
      <c r="B309" s="650" t="s">
        <v>1546</v>
      </c>
      <c r="C309" s="650" t="s">
        <v>1558</v>
      </c>
      <c r="D309" s="650" t="s">
        <v>1576</v>
      </c>
      <c r="E309" s="650" t="s">
        <v>1542</v>
      </c>
      <c r="F309" s="653">
        <v>750</v>
      </c>
      <c r="G309" s="653">
        <v>2205</v>
      </c>
      <c r="H309" s="653">
        <v>1</v>
      </c>
      <c r="I309" s="653">
        <v>2.94</v>
      </c>
      <c r="J309" s="653"/>
      <c r="K309" s="653"/>
      <c r="L309" s="653"/>
      <c r="M309" s="653"/>
      <c r="N309" s="653"/>
      <c r="O309" s="653"/>
      <c r="P309" s="666"/>
      <c r="Q309" s="654"/>
    </row>
    <row r="310" spans="1:17" ht="14.4" customHeight="1" x14ac:dyDescent="0.3">
      <c r="A310" s="649" t="s">
        <v>1728</v>
      </c>
      <c r="B310" s="650" t="s">
        <v>1546</v>
      </c>
      <c r="C310" s="650" t="s">
        <v>1558</v>
      </c>
      <c r="D310" s="650" t="s">
        <v>1578</v>
      </c>
      <c r="E310" s="650" t="s">
        <v>1542</v>
      </c>
      <c r="F310" s="653"/>
      <c r="G310" s="653"/>
      <c r="H310" s="653"/>
      <c r="I310" s="653"/>
      <c r="J310" s="653"/>
      <c r="K310" s="653"/>
      <c r="L310" s="653"/>
      <c r="M310" s="653"/>
      <c r="N310" s="653">
        <v>487</v>
      </c>
      <c r="O310" s="653">
        <v>16217.1</v>
      </c>
      <c r="P310" s="666"/>
      <c r="Q310" s="654">
        <v>33.300000000000004</v>
      </c>
    </row>
    <row r="311" spans="1:17" ht="14.4" customHeight="1" x14ac:dyDescent="0.3">
      <c r="A311" s="649" t="s">
        <v>1728</v>
      </c>
      <c r="B311" s="650" t="s">
        <v>1546</v>
      </c>
      <c r="C311" s="650" t="s">
        <v>1558</v>
      </c>
      <c r="D311" s="650" t="s">
        <v>1581</v>
      </c>
      <c r="E311" s="650" t="s">
        <v>1542</v>
      </c>
      <c r="F311" s="653"/>
      <c r="G311" s="653"/>
      <c r="H311" s="653"/>
      <c r="I311" s="653"/>
      <c r="J311" s="653">
        <v>100</v>
      </c>
      <c r="K311" s="653">
        <v>1951</v>
      </c>
      <c r="L311" s="653"/>
      <c r="M311" s="653">
        <v>19.510000000000002</v>
      </c>
      <c r="N311" s="653">
        <v>100</v>
      </c>
      <c r="O311" s="653">
        <v>1934</v>
      </c>
      <c r="P311" s="666"/>
      <c r="Q311" s="654">
        <v>19.34</v>
      </c>
    </row>
    <row r="312" spans="1:17" ht="14.4" customHeight="1" x14ac:dyDescent="0.3">
      <c r="A312" s="649" t="s">
        <v>1728</v>
      </c>
      <c r="B312" s="650" t="s">
        <v>1546</v>
      </c>
      <c r="C312" s="650" t="s">
        <v>1587</v>
      </c>
      <c r="D312" s="650" t="s">
        <v>1588</v>
      </c>
      <c r="E312" s="650" t="s">
        <v>1589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884.32</v>
      </c>
      <c r="P312" s="666"/>
      <c r="Q312" s="654">
        <v>884.32</v>
      </c>
    </row>
    <row r="313" spans="1:17" ht="14.4" customHeight="1" x14ac:dyDescent="0.3">
      <c r="A313" s="649" t="s">
        <v>1728</v>
      </c>
      <c r="B313" s="650" t="s">
        <v>1546</v>
      </c>
      <c r="C313" s="650" t="s">
        <v>1590</v>
      </c>
      <c r="D313" s="650" t="s">
        <v>1622</v>
      </c>
      <c r="E313" s="650" t="s">
        <v>1623</v>
      </c>
      <c r="F313" s="653">
        <v>1</v>
      </c>
      <c r="G313" s="653">
        <v>653</v>
      </c>
      <c r="H313" s="653">
        <v>1</v>
      </c>
      <c r="I313" s="653">
        <v>653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1728</v>
      </c>
      <c r="B314" s="650" t="s">
        <v>1546</v>
      </c>
      <c r="C314" s="650" t="s">
        <v>1590</v>
      </c>
      <c r="D314" s="650" t="s">
        <v>1624</v>
      </c>
      <c r="E314" s="650" t="s">
        <v>1625</v>
      </c>
      <c r="F314" s="653"/>
      <c r="G314" s="653"/>
      <c r="H314" s="653"/>
      <c r="I314" s="653"/>
      <c r="J314" s="653">
        <v>1</v>
      </c>
      <c r="K314" s="653">
        <v>685</v>
      </c>
      <c r="L314" s="653"/>
      <c r="M314" s="653">
        <v>685</v>
      </c>
      <c r="N314" s="653">
        <v>1</v>
      </c>
      <c r="O314" s="653">
        <v>685</v>
      </c>
      <c r="P314" s="666"/>
      <c r="Q314" s="654">
        <v>685</v>
      </c>
    </row>
    <row r="315" spans="1:17" ht="14.4" customHeight="1" x14ac:dyDescent="0.3">
      <c r="A315" s="649" t="s">
        <v>1728</v>
      </c>
      <c r="B315" s="650" t="s">
        <v>1546</v>
      </c>
      <c r="C315" s="650" t="s">
        <v>1590</v>
      </c>
      <c r="D315" s="650" t="s">
        <v>1628</v>
      </c>
      <c r="E315" s="650" t="s">
        <v>1629</v>
      </c>
      <c r="F315" s="653">
        <v>1</v>
      </c>
      <c r="G315" s="653">
        <v>1751</v>
      </c>
      <c r="H315" s="653">
        <v>1</v>
      </c>
      <c r="I315" s="653">
        <v>1751</v>
      </c>
      <c r="J315" s="653"/>
      <c r="K315" s="653"/>
      <c r="L315" s="653"/>
      <c r="M315" s="653"/>
      <c r="N315" s="653">
        <v>1</v>
      </c>
      <c r="O315" s="653">
        <v>1760</v>
      </c>
      <c r="P315" s="666">
        <v>1.0051399200456881</v>
      </c>
      <c r="Q315" s="654">
        <v>1760</v>
      </c>
    </row>
    <row r="316" spans="1:17" ht="14.4" customHeight="1" x14ac:dyDescent="0.3">
      <c r="A316" s="649" t="s">
        <v>1728</v>
      </c>
      <c r="B316" s="650" t="s">
        <v>1546</v>
      </c>
      <c r="C316" s="650" t="s">
        <v>1590</v>
      </c>
      <c r="D316" s="650" t="s">
        <v>1636</v>
      </c>
      <c r="E316" s="650" t="s">
        <v>1637</v>
      </c>
      <c r="F316" s="653"/>
      <c r="G316" s="653"/>
      <c r="H316" s="653"/>
      <c r="I316" s="653"/>
      <c r="J316" s="653"/>
      <c r="K316" s="653"/>
      <c r="L316" s="653"/>
      <c r="M316" s="653"/>
      <c r="N316" s="653">
        <v>1</v>
      </c>
      <c r="O316" s="653">
        <v>14336</v>
      </c>
      <c r="P316" s="666"/>
      <c r="Q316" s="654">
        <v>14336</v>
      </c>
    </row>
    <row r="317" spans="1:17" ht="14.4" customHeight="1" x14ac:dyDescent="0.3">
      <c r="A317" s="649" t="s">
        <v>1728</v>
      </c>
      <c r="B317" s="650" t="s">
        <v>1546</v>
      </c>
      <c r="C317" s="650" t="s">
        <v>1590</v>
      </c>
      <c r="D317" s="650" t="s">
        <v>1653</v>
      </c>
      <c r="E317" s="650" t="s">
        <v>1654</v>
      </c>
      <c r="F317" s="653">
        <v>1</v>
      </c>
      <c r="G317" s="653">
        <v>1283</v>
      </c>
      <c r="H317" s="653">
        <v>1</v>
      </c>
      <c r="I317" s="653">
        <v>1283</v>
      </c>
      <c r="J317" s="653"/>
      <c r="K317" s="653"/>
      <c r="L317" s="653"/>
      <c r="M317" s="653"/>
      <c r="N317" s="653"/>
      <c r="O317" s="653"/>
      <c r="P317" s="666"/>
      <c r="Q317" s="654"/>
    </row>
    <row r="318" spans="1:17" ht="14.4" customHeight="1" x14ac:dyDescent="0.3">
      <c r="A318" s="649" t="s">
        <v>1728</v>
      </c>
      <c r="B318" s="650" t="s">
        <v>1546</v>
      </c>
      <c r="C318" s="650" t="s">
        <v>1590</v>
      </c>
      <c r="D318" s="650" t="s">
        <v>1655</v>
      </c>
      <c r="E318" s="650" t="s">
        <v>1656</v>
      </c>
      <c r="F318" s="653">
        <v>1</v>
      </c>
      <c r="G318" s="653">
        <v>486</v>
      </c>
      <c r="H318" s="653">
        <v>1</v>
      </c>
      <c r="I318" s="653">
        <v>486</v>
      </c>
      <c r="J318" s="653"/>
      <c r="K318" s="653"/>
      <c r="L318" s="653"/>
      <c r="M318" s="653"/>
      <c r="N318" s="653">
        <v>1</v>
      </c>
      <c r="O318" s="653">
        <v>489</v>
      </c>
      <c r="P318" s="666">
        <v>1.0061728395061729</v>
      </c>
      <c r="Q318" s="654">
        <v>489</v>
      </c>
    </row>
    <row r="319" spans="1:17" ht="14.4" customHeight="1" x14ac:dyDescent="0.3">
      <c r="A319" s="649" t="s">
        <v>1729</v>
      </c>
      <c r="B319" s="650" t="s">
        <v>1546</v>
      </c>
      <c r="C319" s="650" t="s">
        <v>1547</v>
      </c>
      <c r="D319" s="650" t="s">
        <v>1548</v>
      </c>
      <c r="E319" s="650" t="s">
        <v>826</v>
      </c>
      <c r="F319" s="653"/>
      <c r="G319" s="653"/>
      <c r="H319" s="653"/>
      <c r="I319" s="653"/>
      <c r="J319" s="653"/>
      <c r="K319" s="653"/>
      <c r="L319" s="653"/>
      <c r="M319" s="653"/>
      <c r="N319" s="653">
        <v>3.2</v>
      </c>
      <c r="O319" s="653">
        <v>6329.7000000000007</v>
      </c>
      <c r="P319" s="666"/>
      <c r="Q319" s="654">
        <v>1978.0312500000002</v>
      </c>
    </row>
    <row r="320" spans="1:17" ht="14.4" customHeight="1" x14ac:dyDescent="0.3">
      <c r="A320" s="649" t="s">
        <v>1729</v>
      </c>
      <c r="B320" s="650" t="s">
        <v>1546</v>
      </c>
      <c r="C320" s="650" t="s">
        <v>1547</v>
      </c>
      <c r="D320" s="650" t="s">
        <v>1552</v>
      </c>
      <c r="E320" s="650" t="s">
        <v>837</v>
      </c>
      <c r="F320" s="653"/>
      <c r="G320" s="653"/>
      <c r="H320" s="653"/>
      <c r="I320" s="653"/>
      <c r="J320" s="653">
        <v>0.60000000000000009</v>
      </c>
      <c r="K320" s="653">
        <v>649.59</v>
      </c>
      <c r="L320" s="653"/>
      <c r="M320" s="653">
        <v>1082.6499999999999</v>
      </c>
      <c r="N320" s="653">
        <v>0.2</v>
      </c>
      <c r="O320" s="653">
        <v>218.43</v>
      </c>
      <c r="P320" s="666"/>
      <c r="Q320" s="654">
        <v>1092.1499999999999</v>
      </c>
    </row>
    <row r="321" spans="1:17" ht="14.4" customHeight="1" x14ac:dyDescent="0.3">
      <c r="A321" s="649" t="s">
        <v>1729</v>
      </c>
      <c r="B321" s="650" t="s">
        <v>1546</v>
      </c>
      <c r="C321" s="650" t="s">
        <v>1547</v>
      </c>
      <c r="D321" s="650" t="s">
        <v>1553</v>
      </c>
      <c r="E321" s="650" t="s">
        <v>837</v>
      </c>
      <c r="F321" s="653">
        <v>13.95</v>
      </c>
      <c r="G321" s="653">
        <v>30206.270000000004</v>
      </c>
      <c r="H321" s="653">
        <v>1</v>
      </c>
      <c r="I321" s="653">
        <v>2165.324014336918</v>
      </c>
      <c r="J321" s="653">
        <v>13.049999999999999</v>
      </c>
      <c r="K321" s="653">
        <v>28430.280000000006</v>
      </c>
      <c r="L321" s="653">
        <v>0.94120459096737208</v>
      </c>
      <c r="M321" s="653">
        <v>2178.5655172413799</v>
      </c>
      <c r="N321" s="653">
        <v>5.5</v>
      </c>
      <c r="O321" s="653">
        <v>12013.720000000001</v>
      </c>
      <c r="P321" s="666">
        <v>0.39772272445422752</v>
      </c>
      <c r="Q321" s="654">
        <v>2184.3127272727274</v>
      </c>
    </row>
    <row r="322" spans="1:17" ht="14.4" customHeight="1" x14ac:dyDescent="0.3">
      <c r="A322" s="649" t="s">
        <v>1729</v>
      </c>
      <c r="B322" s="650" t="s">
        <v>1546</v>
      </c>
      <c r="C322" s="650" t="s">
        <v>1547</v>
      </c>
      <c r="D322" s="650" t="s">
        <v>1554</v>
      </c>
      <c r="E322" s="650" t="s">
        <v>833</v>
      </c>
      <c r="F322" s="653">
        <v>0.60000000000000009</v>
      </c>
      <c r="G322" s="653">
        <v>561.96</v>
      </c>
      <c r="H322" s="653">
        <v>1</v>
      </c>
      <c r="I322" s="653">
        <v>936.59999999999991</v>
      </c>
      <c r="J322" s="653">
        <v>0.25</v>
      </c>
      <c r="K322" s="653">
        <v>236.20000000000002</v>
      </c>
      <c r="L322" s="653">
        <v>0.42031461313972523</v>
      </c>
      <c r="M322" s="653">
        <v>944.80000000000007</v>
      </c>
      <c r="N322" s="653">
        <v>0.2</v>
      </c>
      <c r="O322" s="653">
        <v>188.96</v>
      </c>
      <c r="P322" s="666">
        <v>0.33625169051178017</v>
      </c>
      <c r="Q322" s="654">
        <v>944.8</v>
      </c>
    </row>
    <row r="323" spans="1:17" ht="14.4" customHeight="1" x14ac:dyDescent="0.3">
      <c r="A323" s="649" t="s">
        <v>1729</v>
      </c>
      <c r="B323" s="650" t="s">
        <v>1546</v>
      </c>
      <c r="C323" s="650" t="s">
        <v>1558</v>
      </c>
      <c r="D323" s="650" t="s">
        <v>1561</v>
      </c>
      <c r="E323" s="650" t="s">
        <v>1542</v>
      </c>
      <c r="F323" s="653">
        <v>1190</v>
      </c>
      <c r="G323" s="653">
        <v>5419.5</v>
      </c>
      <c r="H323" s="653">
        <v>1</v>
      </c>
      <c r="I323" s="653">
        <v>4.5542016806722687</v>
      </c>
      <c r="J323" s="653">
        <v>750</v>
      </c>
      <c r="K323" s="653">
        <v>3603</v>
      </c>
      <c r="L323" s="653">
        <v>0.66482147799612512</v>
      </c>
      <c r="M323" s="653">
        <v>4.8040000000000003</v>
      </c>
      <c r="N323" s="653">
        <v>1565</v>
      </c>
      <c r="O323" s="653">
        <v>7981.5</v>
      </c>
      <c r="P323" s="666">
        <v>1.4727373373927484</v>
      </c>
      <c r="Q323" s="654">
        <v>5.0999999999999996</v>
      </c>
    </row>
    <row r="324" spans="1:17" ht="14.4" customHeight="1" x14ac:dyDescent="0.3">
      <c r="A324" s="649" t="s">
        <v>1729</v>
      </c>
      <c r="B324" s="650" t="s">
        <v>1546</v>
      </c>
      <c r="C324" s="650" t="s">
        <v>1558</v>
      </c>
      <c r="D324" s="650" t="s">
        <v>1564</v>
      </c>
      <c r="E324" s="650" t="s">
        <v>1542</v>
      </c>
      <c r="F324" s="653">
        <v>900</v>
      </c>
      <c r="G324" s="653">
        <v>4779</v>
      </c>
      <c r="H324" s="653">
        <v>1</v>
      </c>
      <c r="I324" s="653">
        <v>5.31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1729</v>
      </c>
      <c r="B325" s="650" t="s">
        <v>1546</v>
      </c>
      <c r="C325" s="650" t="s">
        <v>1558</v>
      </c>
      <c r="D325" s="650" t="s">
        <v>1566</v>
      </c>
      <c r="E325" s="650" t="s">
        <v>1542</v>
      </c>
      <c r="F325" s="653">
        <v>2980</v>
      </c>
      <c r="G325" s="653">
        <v>22966.5</v>
      </c>
      <c r="H325" s="653">
        <v>1</v>
      </c>
      <c r="I325" s="653">
        <v>7.7068791946308721</v>
      </c>
      <c r="J325" s="653">
        <v>2970</v>
      </c>
      <c r="K325" s="653">
        <v>23527.899999999998</v>
      </c>
      <c r="L325" s="653">
        <v>1.0244442993055101</v>
      </c>
      <c r="M325" s="653">
        <v>7.9218518518518515</v>
      </c>
      <c r="N325" s="653">
        <v>2415</v>
      </c>
      <c r="O325" s="653">
        <v>19054.350000000002</v>
      </c>
      <c r="P325" s="666">
        <v>0.82965841551825492</v>
      </c>
      <c r="Q325" s="654">
        <v>7.8900000000000006</v>
      </c>
    </row>
    <row r="326" spans="1:17" ht="14.4" customHeight="1" x14ac:dyDescent="0.3">
      <c r="A326" s="649" t="s">
        <v>1729</v>
      </c>
      <c r="B326" s="650" t="s">
        <v>1546</v>
      </c>
      <c r="C326" s="650" t="s">
        <v>1558</v>
      </c>
      <c r="D326" s="650" t="s">
        <v>1567</v>
      </c>
      <c r="E326" s="650" t="s">
        <v>1542</v>
      </c>
      <c r="F326" s="653">
        <v>307</v>
      </c>
      <c r="G326" s="653">
        <v>2600.29</v>
      </c>
      <c r="H326" s="653">
        <v>1</v>
      </c>
      <c r="I326" s="653">
        <v>8.4700000000000006</v>
      </c>
      <c r="J326" s="653">
        <v>400</v>
      </c>
      <c r="K326" s="653">
        <v>3704</v>
      </c>
      <c r="L326" s="653">
        <v>1.4244565029285194</v>
      </c>
      <c r="M326" s="653">
        <v>9.26</v>
      </c>
      <c r="N326" s="653">
        <v>140</v>
      </c>
      <c r="O326" s="653">
        <v>1318.8</v>
      </c>
      <c r="P326" s="666">
        <v>0.50717419980079148</v>
      </c>
      <c r="Q326" s="654">
        <v>9.42</v>
      </c>
    </row>
    <row r="327" spans="1:17" ht="14.4" customHeight="1" x14ac:dyDescent="0.3">
      <c r="A327" s="649" t="s">
        <v>1729</v>
      </c>
      <c r="B327" s="650" t="s">
        <v>1546</v>
      </c>
      <c r="C327" s="650" t="s">
        <v>1558</v>
      </c>
      <c r="D327" s="650" t="s">
        <v>1574</v>
      </c>
      <c r="E327" s="650" t="s">
        <v>1542</v>
      </c>
      <c r="F327" s="653">
        <v>5</v>
      </c>
      <c r="G327" s="653">
        <v>10675.45</v>
      </c>
      <c r="H327" s="653">
        <v>1</v>
      </c>
      <c r="I327" s="653">
        <v>2135.09</v>
      </c>
      <c r="J327" s="653">
        <v>5</v>
      </c>
      <c r="K327" s="653">
        <v>11460.04</v>
      </c>
      <c r="L327" s="653">
        <v>1.0734947941304582</v>
      </c>
      <c r="M327" s="653">
        <v>2292.0080000000003</v>
      </c>
      <c r="N327" s="653">
        <v>2</v>
      </c>
      <c r="O327" s="653">
        <v>4387.16</v>
      </c>
      <c r="P327" s="666">
        <v>0.41095785189383111</v>
      </c>
      <c r="Q327" s="654">
        <v>2193.58</v>
      </c>
    </row>
    <row r="328" spans="1:17" ht="14.4" customHeight="1" x14ac:dyDescent="0.3">
      <c r="A328" s="649" t="s">
        <v>1729</v>
      </c>
      <c r="B328" s="650" t="s">
        <v>1546</v>
      </c>
      <c r="C328" s="650" t="s">
        <v>1558</v>
      </c>
      <c r="D328" s="650" t="s">
        <v>1576</v>
      </c>
      <c r="E328" s="650" t="s">
        <v>1542</v>
      </c>
      <c r="F328" s="653">
        <v>6466</v>
      </c>
      <c r="G328" s="653">
        <v>19099.36</v>
      </c>
      <c r="H328" s="653">
        <v>1</v>
      </c>
      <c r="I328" s="653">
        <v>2.9538137952366226</v>
      </c>
      <c r="J328" s="653">
        <v>6226</v>
      </c>
      <c r="K328" s="653">
        <v>19306.72</v>
      </c>
      <c r="L328" s="653">
        <v>1.0108569082943093</v>
      </c>
      <c r="M328" s="653">
        <v>3.1009829746225508</v>
      </c>
      <c r="N328" s="653">
        <v>11494</v>
      </c>
      <c r="O328" s="653">
        <v>37470.439999999995</v>
      </c>
      <c r="P328" s="666">
        <v>1.9618688793760626</v>
      </c>
      <c r="Q328" s="654">
        <v>3.26</v>
      </c>
    </row>
    <row r="329" spans="1:17" ht="14.4" customHeight="1" x14ac:dyDescent="0.3">
      <c r="A329" s="649" t="s">
        <v>1729</v>
      </c>
      <c r="B329" s="650" t="s">
        <v>1546</v>
      </c>
      <c r="C329" s="650" t="s">
        <v>1558</v>
      </c>
      <c r="D329" s="650" t="s">
        <v>1577</v>
      </c>
      <c r="E329" s="650" t="s">
        <v>1542</v>
      </c>
      <c r="F329" s="653"/>
      <c r="G329" s="653"/>
      <c r="H329" s="653"/>
      <c r="I329" s="653"/>
      <c r="J329" s="653">
        <v>220</v>
      </c>
      <c r="K329" s="653">
        <v>51667</v>
      </c>
      <c r="L329" s="653"/>
      <c r="M329" s="653">
        <v>234.85</v>
      </c>
      <c r="N329" s="653"/>
      <c r="O329" s="653"/>
      <c r="P329" s="666"/>
      <c r="Q329" s="654"/>
    </row>
    <row r="330" spans="1:17" ht="14.4" customHeight="1" x14ac:dyDescent="0.3">
      <c r="A330" s="649" t="s">
        <v>1729</v>
      </c>
      <c r="B330" s="650" t="s">
        <v>1546</v>
      </c>
      <c r="C330" s="650" t="s">
        <v>1558</v>
      </c>
      <c r="D330" s="650" t="s">
        <v>1578</v>
      </c>
      <c r="E330" s="650" t="s">
        <v>1542</v>
      </c>
      <c r="F330" s="653">
        <v>13622</v>
      </c>
      <c r="G330" s="653">
        <v>432540.73999999993</v>
      </c>
      <c r="H330" s="653">
        <v>1</v>
      </c>
      <c r="I330" s="653">
        <v>31.753100866245774</v>
      </c>
      <c r="J330" s="653">
        <v>11161</v>
      </c>
      <c r="K330" s="653">
        <v>369976.17</v>
      </c>
      <c r="L330" s="653">
        <v>0.85535565967728278</v>
      </c>
      <c r="M330" s="653">
        <v>33.149016217184837</v>
      </c>
      <c r="N330" s="653">
        <v>7897</v>
      </c>
      <c r="O330" s="653">
        <v>262970.09999999998</v>
      </c>
      <c r="P330" s="666">
        <v>0.60796608430456756</v>
      </c>
      <c r="Q330" s="654">
        <v>33.299999999999997</v>
      </c>
    </row>
    <row r="331" spans="1:17" ht="14.4" customHeight="1" x14ac:dyDescent="0.3">
      <c r="A331" s="649" t="s">
        <v>1729</v>
      </c>
      <c r="B331" s="650" t="s">
        <v>1546</v>
      </c>
      <c r="C331" s="650" t="s">
        <v>1587</v>
      </c>
      <c r="D331" s="650" t="s">
        <v>1588</v>
      </c>
      <c r="E331" s="650" t="s">
        <v>1589</v>
      </c>
      <c r="F331" s="653"/>
      <c r="G331" s="653"/>
      <c r="H331" s="653"/>
      <c r="I331" s="653"/>
      <c r="J331" s="653"/>
      <c r="K331" s="653"/>
      <c r="L331" s="653"/>
      <c r="M331" s="653"/>
      <c r="N331" s="653">
        <v>16</v>
      </c>
      <c r="O331" s="653">
        <v>14149.12</v>
      </c>
      <c r="P331" s="666"/>
      <c r="Q331" s="654">
        <v>884.32</v>
      </c>
    </row>
    <row r="332" spans="1:17" ht="14.4" customHeight="1" x14ac:dyDescent="0.3">
      <c r="A332" s="649" t="s">
        <v>1729</v>
      </c>
      <c r="B332" s="650" t="s">
        <v>1546</v>
      </c>
      <c r="C332" s="650" t="s">
        <v>1590</v>
      </c>
      <c r="D332" s="650" t="s">
        <v>1591</v>
      </c>
      <c r="E332" s="650" t="s">
        <v>1592</v>
      </c>
      <c r="F332" s="653"/>
      <c r="G332" s="653"/>
      <c r="H332" s="653"/>
      <c r="I332" s="653"/>
      <c r="J332" s="653"/>
      <c r="K332" s="653"/>
      <c r="L332" s="653"/>
      <c r="M332" s="653"/>
      <c r="N332" s="653">
        <v>1</v>
      </c>
      <c r="O332" s="653">
        <v>34</v>
      </c>
      <c r="P332" s="666"/>
      <c r="Q332" s="654">
        <v>34</v>
      </c>
    </row>
    <row r="333" spans="1:17" ht="14.4" customHeight="1" x14ac:dyDescent="0.3">
      <c r="A333" s="649" t="s">
        <v>1729</v>
      </c>
      <c r="B333" s="650" t="s">
        <v>1546</v>
      </c>
      <c r="C333" s="650" t="s">
        <v>1590</v>
      </c>
      <c r="D333" s="650" t="s">
        <v>1614</v>
      </c>
      <c r="E333" s="650" t="s">
        <v>1615</v>
      </c>
      <c r="F333" s="653">
        <v>22</v>
      </c>
      <c r="G333" s="653">
        <v>40392</v>
      </c>
      <c r="H333" s="653">
        <v>1</v>
      </c>
      <c r="I333" s="653">
        <v>1836</v>
      </c>
      <c r="J333" s="653">
        <v>23</v>
      </c>
      <c r="K333" s="653">
        <v>42320</v>
      </c>
      <c r="L333" s="653">
        <v>1.0477322242028124</v>
      </c>
      <c r="M333" s="653">
        <v>1840</v>
      </c>
      <c r="N333" s="653">
        <v>18</v>
      </c>
      <c r="O333" s="653">
        <v>33150</v>
      </c>
      <c r="P333" s="666">
        <v>0.82070707070707072</v>
      </c>
      <c r="Q333" s="654">
        <v>1841.6666666666667</v>
      </c>
    </row>
    <row r="334" spans="1:17" ht="14.4" customHeight="1" x14ac:dyDescent="0.3">
      <c r="A334" s="649" t="s">
        <v>1729</v>
      </c>
      <c r="B334" s="650" t="s">
        <v>1546</v>
      </c>
      <c r="C334" s="650" t="s">
        <v>1590</v>
      </c>
      <c r="D334" s="650" t="s">
        <v>1622</v>
      </c>
      <c r="E334" s="650" t="s">
        <v>1623</v>
      </c>
      <c r="F334" s="653">
        <v>5</v>
      </c>
      <c r="G334" s="653">
        <v>3265</v>
      </c>
      <c r="H334" s="653">
        <v>1</v>
      </c>
      <c r="I334" s="653">
        <v>653</v>
      </c>
      <c r="J334" s="653">
        <v>5</v>
      </c>
      <c r="K334" s="653">
        <v>3270</v>
      </c>
      <c r="L334" s="653">
        <v>1.0015313935681469</v>
      </c>
      <c r="M334" s="653">
        <v>654</v>
      </c>
      <c r="N334" s="653">
        <v>2</v>
      </c>
      <c r="O334" s="653">
        <v>1314</v>
      </c>
      <c r="P334" s="666">
        <v>0.40245022970903521</v>
      </c>
      <c r="Q334" s="654">
        <v>657</v>
      </c>
    </row>
    <row r="335" spans="1:17" ht="14.4" customHeight="1" x14ac:dyDescent="0.3">
      <c r="A335" s="649" t="s">
        <v>1729</v>
      </c>
      <c r="B335" s="650" t="s">
        <v>1546</v>
      </c>
      <c r="C335" s="650" t="s">
        <v>1590</v>
      </c>
      <c r="D335" s="650" t="s">
        <v>1628</v>
      </c>
      <c r="E335" s="650" t="s">
        <v>1629</v>
      </c>
      <c r="F335" s="653">
        <v>20</v>
      </c>
      <c r="G335" s="653">
        <v>35020</v>
      </c>
      <c r="H335" s="653">
        <v>1</v>
      </c>
      <c r="I335" s="653">
        <v>1751</v>
      </c>
      <c r="J335" s="653">
        <v>16</v>
      </c>
      <c r="K335" s="653">
        <v>28064</v>
      </c>
      <c r="L335" s="653">
        <v>0.80137064534551683</v>
      </c>
      <c r="M335" s="653">
        <v>1754</v>
      </c>
      <c r="N335" s="653">
        <v>36</v>
      </c>
      <c r="O335" s="653">
        <v>63228</v>
      </c>
      <c r="P335" s="666">
        <v>1.8054825813820674</v>
      </c>
      <c r="Q335" s="654">
        <v>1756.3333333333333</v>
      </c>
    </row>
    <row r="336" spans="1:17" ht="14.4" customHeight="1" x14ac:dyDescent="0.3">
      <c r="A336" s="649" t="s">
        <v>1729</v>
      </c>
      <c r="B336" s="650" t="s">
        <v>1546</v>
      </c>
      <c r="C336" s="650" t="s">
        <v>1590</v>
      </c>
      <c r="D336" s="650" t="s">
        <v>1630</v>
      </c>
      <c r="E336" s="650" t="s">
        <v>1631</v>
      </c>
      <c r="F336" s="653">
        <v>1</v>
      </c>
      <c r="G336" s="653">
        <v>409</v>
      </c>
      <c r="H336" s="653">
        <v>1</v>
      </c>
      <c r="I336" s="653">
        <v>409</v>
      </c>
      <c r="J336" s="653"/>
      <c r="K336" s="653"/>
      <c r="L336" s="653"/>
      <c r="M336" s="653"/>
      <c r="N336" s="653"/>
      <c r="O336" s="653"/>
      <c r="P336" s="666"/>
      <c r="Q336" s="654"/>
    </row>
    <row r="337" spans="1:17" ht="14.4" customHeight="1" x14ac:dyDescent="0.3">
      <c r="A337" s="649" t="s">
        <v>1729</v>
      </c>
      <c r="B337" s="650" t="s">
        <v>1546</v>
      </c>
      <c r="C337" s="650" t="s">
        <v>1590</v>
      </c>
      <c r="D337" s="650" t="s">
        <v>1636</v>
      </c>
      <c r="E337" s="650" t="s">
        <v>1637</v>
      </c>
      <c r="F337" s="653"/>
      <c r="G337" s="653"/>
      <c r="H337" s="653"/>
      <c r="I337" s="653"/>
      <c r="J337" s="653">
        <v>27</v>
      </c>
      <c r="K337" s="653">
        <v>386856</v>
      </c>
      <c r="L337" s="653"/>
      <c r="M337" s="653">
        <v>14328</v>
      </c>
      <c r="N337" s="653">
        <v>19</v>
      </c>
      <c r="O337" s="653">
        <v>272280</v>
      </c>
      <c r="P337" s="666"/>
      <c r="Q337" s="654">
        <v>14330.526315789473</v>
      </c>
    </row>
    <row r="338" spans="1:17" ht="14.4" customHeight="1" x14ac:dyDescent="0.3">
      <c r="A338" s="649" t="s">
        <v>1729</v>
      </c>
      <c r="B338" s="650" t="s">
        <v>1546</v>
      </c>
      <c r="C338" s="650" t="s">
        <v>1590</v>
      </c>
      <c r="D338" s="650" t="s">
        <v>1642</v>
      </c>
      <c r="E338" s="650" t="s">
        <v>1542</v>
      </c>
      <c r="F338" s="653">
        <v>39</v>
      </c>
      <c r="G338" s="653">
        <v>561634</v>
      </c>
      <c r="H338" s="653">
        <v>1</v>
      </c>
      <c r="I338" s="653">
        <v>14400.871794871795</v>
      </c>
      <c r="J338" s="653"/>
      <c r="K338" s="653"/>
      <c r="L338" s="653"/>
      <c r="M338" s="653"/>
      <c r="N338" s="653"/>
      <c r="O338" s="653"/>
      <c r="P338" s="666"/>
      <c r="Q338" s="654"/>
    </row>
    <row r="339" spans="1:17" ht="14.4" customHeight="1" x14ac:dyDescent="0.3">
      <c r="A339" s="649" t="s">
        <v>1729</v>
      </c>
      <c r="B339" s="650" t="s">
        <v>1546</v>
      </c>
      <c r="C339" s="650" t="s">
        <v>1590</v>
      </c>
      <c r="D339" s="650" t="s">
        <v>1653</v>
      </c>
      <c r="E339" s="650" t="s">
        <v>1654</v>
      </c>
      <c r="F339" s="653">
        <v>10</v>
      </c>
      <c r="G339" s="653">
        <v>12830</v>
      </c>
      <c r="H339" s="653">
        <v>1</v>
      </c>
      <c r="I339" s="653">
        <v>1283</v>
      </c>
      <c r="J339" s="653">
        <v>9</v>
      </c>
      <c r="K339" s="653">
        <v>11574</v>
      </c>
      <c r="L339" s="653">
        <v>0.90210444271239287</v>
      </c>
      <c r="M339" s="653">
        <v>1286</v>
      </c>
      <c r="N339" s="653">
        <v>17</v>
      </c>
      <c r="O339" s="653">
        <v>21898</v>
      </c>
      <c r="P339" s="666">
        <v>1.7067809820732658</v>
      </c>
      <c r="Q339" s="654">
        <v>1288.1176470588234</v>
      </c>
    </row>
    <row r="340" spans="1:17" ht="14.4" customHeight="1" x14ac:dyDescent="0.3">
      <c r="A340" s="649" t="s">
        <v>1729</v>
      </c>
      <c r="B340" s="650" t="s">
        <v>1546</v>
      </c>
      <c r="C340" s="650" t="s">
        <v>1590</v>
      </c>
      <c r="D340" s="650" t="s">
        <v>1655</v>
      </c>
      <c r="E340" s="650" t="s">
        <v>1656</v>
      </c>
      <c r="F340" s="653">
        <v>7</v>
      </c>
      <c r="G340" s="653">
        <v>3402</v>
      </c>
      <c r="H340" s="653">
        <v>1</v>
      </c>
      <c r="I340" s="653">
        <v>486</v>
      </c>
      <c r="J340" s="653">
        <v>5</v>
      </c>
      <c r="K340" s="653">
        <v>2435</v>
      </c>
      <c r="L340" s="653">
        <v>0.71575543797766017</v>
      </c>
      <c r="M340" s="653">
        <v>487</v>
      </c>
      <c r="N340" s="653">
        <v>9</v>
      </c>
      <c r="O340" s="653">
        <v>4397</v>
      </c>
      <c r="P340" s="666">
        <v>1.292475014697237</v>
      </c>
      <c r="Q340" s="654">
        <v>488.55555555555554</v>
      </c>
    </row>
    <row r="341" spans="1:17" ht="14.4" customHeight="1" x14ac:dyDescent="0.3">
      <c r="A341" s="649" t="s">
        <v>1729</v>
      </c>
      <c r="B341" s="650" t="s">
        <v>1546</v>
      </c>
      <c r="C341" s="650" t="s">
        <v>1590</v>
      </c>
      <c r="D341" s="650" t="s">
        <v>1659</v>
      </c>
      <c r="E341" s="650" t="s">
        <v>1660</v>
      </c>
      <c r="F341" s="653"/>
      <c r="G341" s="653"/>
      <c r="H341" s="653"/>
      <c r="I341" s="653"/>
      <c r="J341" s="653">
        <v>1</v>
      </c>
      <c r="K341" s="653">
        <v>2535</v>
      </c>
      <c r="L341" s="653"/>
      <c r="M341" s="653">
        <v>2535</v>
      </c>
      <c r="N341" s="653"/>
      <c r="O341" s="653"/>
      <c r="P341" s="666"/>
      <c r="Q341" s="654"/>
    </row>
    <row r="342" spans="1:17" ht="14.4" customHeight="1" x14ac:dyDescent="0.3">
      <c r="A342" s="649" t="s">
        <v>526</v>
      </c>
      <c r="B342" s="650" t="s">
        <v>1546</v>
      </c>
      <c r="C342" s="650" t="s">
        <v>1547</v>
      </c>
      <c r="D342" s="650" t="s">
        <v>1552</v>
      </c>
      <c r="E342" s="650" t="s">
        <v>837</v>
      </c>
      <c r="F342" s="653"/>
      <c r="G342" s="653"/>
      <c r="H342" s="653"/>
      <c r="I342" s="653"/>
      <c r="J342" s="653">
        <v>1.2</v>
      </c>
      <c r="K342" s="653">
        <v>1301.08</v>
      </c>
      <c r="L342" s="653"/>
      <c r="M342" s="653">
        <v>1084.2333333333333</v>
      </c>
      <c r="N342" s="653"/>
      <c r="O342" s="653"/>
      <c r="P342" s="666"/>
      <c r="Q342" s="654"/>
    </row>
    <row r="343" spans="1:17" ht="14.4" customHeight="1" x14ac:dyDescent="0.3">
      <c r="A343" s="649" t="s">
        <v>526</v>
      </c>
      <c r="B343" s="650" t="s">
        <v>1546</v>
      </c>
      <c r="C343" s="650" t="s">
        <v>1547</v>
      </c>
      <c r="D343" s="650" t="s">
        <v>1553</v>
      </c>
      <c r="E343" s="650" t="s">
        <v>837</v>
      </c>
      <c r="F343" s="653">
        <v>6.95</v>
      </c>
      <c r="G343" s="653">
        <v>15048.99</v>
      </c>
      <c r="H343" s="653">
        <v>1</v>
      </c>
      <c r="I343" s="653">
        <v>2165.3223021582735</v>
      </c>
      <c r="J343" s="653">
        <v>4.6500000000000004</v>
      </c>
      <c r="K343" s="653">
        <v>10107.68</v>
      </c>
      <c r="L343" s="653">
        <v>0.67165171881966834</v>
      </c>
      <c r="M343" s="653">
        <v>2173.6946236559138</v>
      </c>
      <c r="N343" s="653">
        <v>2.5499999999999998</v>
      </c>
      <c r="O343" s="653">
        <v>5570.01</v>
      </c>
      <c r="P343" s="666">
        <v>0.37012517119089056</v>
      </c>
      <c r="Q343" s="654">
        <v>2184.3176470588237</v>
      </c>
    </row>
    <row r="344" spans="1:17" ht="14.4" customHeight="1" x14ac:dyDescent="0.3">
      <c r="A344" s="649" t="s">
        <v>526</v>
      </c>
      <c r="B344" s="650" t="s">
        <v>1546</v>
      </c>
      <c r="C344" s="650" t="s">
        <v>1547</v>
      </c>
      <c r="D344" s="650" t="s">
        <v>1554</v>
      </c>
      <c r="E344" s="650" t="s">
        <v>833</v>
      </c>
      <c r="F344" s="653">
        <v>0.79999999999999993</v>
      </c>
      <c r="G344" s="653">
        <v>749.28</v>
      </c>
      <c r="H344" s="653">
        <v>1</v>
      </c>
      <c r="I344" s="653">
        <v>936.6</v>
      </c>
      <c r="J344" s="653">
        <v>0.30000000000000004</v>
      </c>
      <c r="K344" s="653">
        <v>283.44</v>
      </c>
      <c r="L344" s="653">
        <v>0.37828315182575273</v>
      </c>
      <c r="M344" s="653">
        <v>944.79999999999984</v>
      </c>
      <c r="N344" s="653">
        <v>0.15000000000000002</v>
      </c>
      <c r="O344" s="653">
        <v>141.72</v>
      </c>
      <c r="P344" s="666">
        <v>0.18914157591287636</v>
      </c>
      <c r="Q344" s="654">
        <v>944.79999999999984</v>
      </c>
    </row>
    <row r="345" spans="1:17" ht="14.4" customHeight="1" x14ac:dyDescent="0.3">
      <c r="A345" s="649" t="s">
        <v>526</v>
      </c>
      <c r="B345" s="650" t="s">
        <v>1546</v>
      </c>
      <c r="C345" s="650" t="s">
        <v>1547</v>
      </c>
      <c r="D345" s="650" t="s">
        <v>1557</v>
      </c>
      <c r="E345" s="650" t="s">
        <v>1542</v>
      </c>
      <c r="F345" s="653">
        <v>0.2</v>
      </c>
      <c r="G345" s="653">
        <v>196.08</v>
      </c>
      <c r="H345" s="653">
        <v>1</v>
      </c>
      <c r="I345" s="653">
        <v>980.4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526</v>
      </c>
      <c r="B346" s="650" t="s">
        <v>1546</v>
      </c>
      <c r="C346" s="650" t="s">
        <v>1558</v>
      </c>
      <c r="D346" s="650" t="s">
        <v>1560</v>
      </c>
      <c r="E346" s="650" t="s">
        <v>1542</v>
      </c>
      <c r="F346" s="653">
        <v>10350</v>
      </c>
      <c r="G346" s="653">
        <v>19077</v>
      </c>
      <c r="H346" s="653">
        <v>1</v>
      </c>
      <c r="I346" s="653">
        <v>1.8431884057971015</v>
      </c>
      <c r="J346" s="653">
        <v>9360</v>
      </c>
      <c r="K346" s="653">
        <v>17847.5</v>
      </c>
      <c r="L346" s="653">
        <v>0.93555066310216495</v>
      </c>
      <c r="M346" s="653">
        <v>1.906784188034188</v>
      </c>
      <c r="N346" s="653">
        <v>8310</v>
      </c>
      <c r="O346" s="653">
        <v>16620</v>
      </c>
      <c r="P346" s="666">
        <v>0.87120616449127219</v>
      </c>
      <c r="Q346" s="654">
        <v>2</v>
      </c>
    </row>
    <row r="347" spans="1:17" ht="14.4" customHeight="1" x14ac:dyDescent="0.3">
      <c r="A347" s="649" t="s">
        <v>526</v>
      </c>
      <c r="B347" s="650" t="s">
        <v>1546</v>
      </c>
      <c r="C347" s="650" t="s">
        <v>1558</v>
      </c>
      <c r="D347" s="650" t="s">
        <v>1564</v>
      </c>
      <c r="E347" s="650" t="s">
        <v>1542</v>
      </c>
      <c r="F347" s="653">
        <v>800</v>
      </c>
      <c r="G347" s="653">
        <v>4248</v>
      </c>
      <c r="H347" s="653">
        <v>1</v>
      </c>
      <c r="I347" s="653">
        <v>5.31</v>
      </c>
      <c r="J347" s="653"/>
      <c r="K347" s="653"/>
      <c r="L347" s="653"/>
      <c r="M347" s="653"/>
      <c r="N347" s="653"/>
      <c r="O347" s="653"/>
      <c r="P347" s="666"/>
      <c r="Q347" s="654"/>
    </row>
    <row r="348" spans="1:17" ht="14.4" customHeight="1" x14ac:dyDescent="0.3">
      <c r="A348" s="649" t="s">
        <v>526</v>
      </c>
      <c r="B348" s="650" t="s">
        <v>1546</v>
      </c>
      <c r="C348" s="650" t="s">
        <v>1558</v>
      </c>
      <c r="D348" s="650" t="s">
        <v>1569</v>
      </c>
      <c r="E348" s="650" t="s">
        <v>1542</v>
      </c>
      <c r="F348" s="653">
        <v>8510.58</v>
      </c>
      <c r="G348" s="653">
        <v>377572.55999999994</v>
      </c>
      <c r="H348" s="653">
        <v>1</v>
      </c>
      <c r="I348" s="653">
        <v>44.365079700795945</v>
      </c>
      <c r="J348" s="653">
        <v>7919.41</v>
      </c>
      <c r="K348" s="653">
        <v>274940.45</v>
      </c>
      <c r="L348" s="653">
        <v>0.7281791081428165</v>
      </c>
      <c r="M348" s="653">
        <v>34.717289545559581</v>
      </c>
      <c r="N348" s="653">
        <v>9695.4500000000007</v>
      </c>
      <c r="O348" s="653">
        <v>361861.29</v>
      </c>
      <c r="P348" s="666">
        <v>0.95838873990207352</v>
      </c>
      <c r="Q348" s="654">
        <v>37.322794712983921</v>
      </c>
    </row>
    <row r="349" spans="1:17" ht="14.4" customHeight="1" x14ac:dyDescent="0.3">
      <c r="A349" s="649" t="s">
        <v>526</v>
      </c>
      <c r="B349" s="650" t="s">
        <v>1546</v>
      </c>
      <c r="C349" s="650" t="s">
        <v>1558</v>
      </c>
      <c r="D349" s="650" t="s">
        <v>1576</v>
      </c>
      <c r="E349" s="650" t="s">
        <v>1542</v>
      </c>
      <c r="F349" s="653">
        <v>828</v>
      </c>
      <c r="G349" s="653">
        <v>2525.4</v>
      </c>
      <c r="H349" s="653">
        <v>1</v>
      </c>
      <c r="I349" s="653">
        <v>3.0500000000000003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526</v>
      </c>
      <c r="B350" s="650" t="s">
        <v>1546</v>
      </c>
      <c r="C350" s="650" t="s">
        <v>1558</v>
      </c>
      <c r="D350" s="650" t="s">
        <v>1578</v>
      </c>
      <c r="E350" s="650" t="s">
        <v>1542</v>
      </c>
      <c r="F350" s="653">
        <v>7483</v>
      </c>
      <c r="G350" s="653">
        <v>236732.13999999998</v>
      </c>
      <c r="H350" s="653">
        <v>1</v>
      </c>
      <c r="I350" s="653">
        <v>31.635993585460376</v>
      </c>
      <c r="J350" s="653">
        <v>6306</v>
      </c>
      <c r="K350" s="653">
        <v>209292.77000000002</v>
      </c>
      <c r="L350" s="653">
        <v>0.88409106596172382</v>
      </c>
      <c r="M350" s="653">
        <v>33.189465588328581</v>
      </c>
      <c r="N350" s="653">
        <v>2192</v>
      </c>
      <c r="O350" s="653">
        <v>72993.600000000006</v>
      </c>
      <c r="P350" s="666">
        <v>0.30833836081573041</v>
      </c>
      <c r="Q350" s="654">
        <v>33.300000000000004</v>
      </c>
    </row>
    <row r="351" spans="1:17" ht="14.4" customHeight="1" x14ac:dyDescent="0.3">
      <c r="A351" s="649" t="s">
        <v>526</v>
      </c>
      <c r="B351" s="650" t="s">
        <v>1546</v>
      </c>
      <c r="C351" s="650" t="s">
        <v>1558</v>
      </c>
      <c r="D351" s="650" t="s">
        <v>1582</v>
      </c>
      <c r="E351" s="650" t="s">
        <v>1542</v>
      </c>
      <c r="F351" s="653">
        <v>2000</v>
      </c>
      <c r="G351" s="653">
        <v>25000</v>
      </c>
      <c r="H351" s="653">
        <v>1</v>
      </c>
      <c r="I351" s="653">
        <v>12.5</v>
      </c>
      <c r="J351" s="653"/>
      <c r="K351" s="653"/>
      <c r="L351" s="653"/>
      <c r="M351" s="653"/>
      <c r="N351" s="653"/>
      <c r="O351" s="653"/>
      <c r="P351" s="666"/>
      <c r="Q351" s="654"/>
    </row>
    <row r="352" spans="1:17" ht="14.4" customHeight="1" x14ac:dyDescent="0.3">
      <c r="A352" s="649" t="s">
        <v>526</v>
      </c>
      <c r="B352" s="650" t="s">
        <v>1546</v>
      </c>
      <c r="C352" s="650" t="s">
        <v>1558</v>
      </c>
      <c r="D352" s="650" t="s">
        <v>1583</v>
      </c>
      <c r="E352" s="650" t="s">
        <v>1542</v>
      </c>
      <c r="F352" s="653"/>
      <c r="G352" s="653"/>
      <c r="H352" s="653"/>
      <c r="I352" s="653"/>
      <c r="J352" s="653"/>
      <c r="K352" s="653"/>
      <c r="L352" s="653"/>
      <c r="M352" s="653"/>
      <c r="N352" s="653">
        <v>700</v>
      </c>
      <c r="O352" s="653">
        <v>8750</v>
      </c>
      <c r="P352" s="666"/>
      <c r="Q352" s="654">
        <v>12.5</v>
      </c>
    </row>
    <row r="353" spans="1:17" ht="14.4" customHeight="1" x14ac:dyDescent="0.3">
      <c r="A353" s="649" t="s">
        <v>526</v>
      </c>
      <c r="B353" s="650" t="s">
        <v>1546</v>
      </c>
      <c r="C353" s="650" t="s">
        <v>1587</v>
      </c>
      <c r="D353" s="650" t="s">
        <v>1588</v>
      </c>
      <c r="E353" s="650" t="s">
        <v>1589</v>
      </c>
      <c r="F353" s="653">
        <v>2</v>
      </c>
      <c r="G353" s="653">
        <v>1768.64</v>
      </c>
      <c r="H353" s="653">
        <v>1</v>
      </c>
      <c r="I353" s="653">
        <v>884.32</v>
      </c>
      <c r="J353" s="653"/>
      <c r="K353" s="653"/>
      <c r="L353" s="653"/>
      <c r="M353" s="653"/>
      <c r="N353" s="653">
        <v>5</v>
      </c>
      <c r="O353" s="653">
        <v>4421.6000000000004</v>
      </c>
      <c r="P353" s="666">
        <v>2.5</v>
      </c>
      <c r="Q353" s="654">
        <v>884.32</v>
      </c>
    </row>
    <row r="354" spans="1:17" ht="14.4" customHeight="1" x14ac:dyDescent="0.3">
      <c r="A354" s="649" t="s">
        <v>526</v>
      </c>
      <c r="B354" s="650" t="s">
        <v>1546</v>
      </c>
      <c r="C354" s="650" t="s">
        <v>1590</v>
      </c>
      <c r="D354" s="650" t="s">
        <v>1604</v>
      </c>
      <c r="E354" s="650" t="s">
        <v>1605</v>
      </c>
      <c r="F354" s="653">
        <v>1</v>
      </c>
      <c r="G354" s="653">
        <v>1961</v>
      </c>
      <c r="H354" s="653">
        <v>1</v>
      </c>
      <c r="I354" s="653">
        <v>1961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526</v>
      </c>
      <c r="B355" s="650" t="s">
        <v>1546</v>
      </c>
      <c r="C355" s="650" t="s">
        <v>1590</v>
      </c>
      <c r="D355" s="650" t="s">
        <v>1628</v>
      </c>
      <c r="E355" s="650" t="s">
        <v>1629</v>
      </c>
      <c r="F355" s="653">
        <v>31</v>
      </c>
      <c r="G355" s="653">
        <v>54281</v>
      </c>
      <c r="H355" s="653">
        <v>1</v>
      </c>
      <c r="I355" s="653">
        <v>1751</v>
      </c>
      <c r="J355" s="653">
        <v>40</v>
      </c>
      <c r="K355" s="653">
        <v>70160</v>
      </c>
      <c r="L355" s="653">
        <v>1.2925332989443821</v>
      </c>
      <c r="M355" s="653">
        <v>1754</v>
      </c>
      <c r="N355" s="653">
        <v>47</v>
      </c>
      <c r="O355" s="653">
        <v>82624</v>
      </c>
      <c r="P355" s="666">
        <v>1.522153239623441</v>
      </c>
      <c r="Q355" s="654">
        <v>1757.9574468085107</v>
      </c>
    </row>
    <row r="356" spans="1:17" ht="14.4" customHeight="1" x14ac:dyDescent="0.3">
      <c r="A356" s="649" t="s">
        <v>526</v>
      </c>
      <c r="B356" s="650" t="s">
        <v>1546</v>
      </c>
      <c r="C356" s="650" t="s">
        <v>1590</v>
      </c>
      <c r="D356" s="650" t="s">
        <v>1636</v>
      </c>
      <c r="E356" s="650" t="s">
        <v>1637</v>
      </c>
      <c r="F356" s="653"/>
      <c r="G356" s="653"/>
      <c r="H356" s="653"/>
      <c r="I356" s="653"/>
      <c r="J356" s="653">
        <v>14</v>
      </c>
      <c r="K356" s="653">
        <v>200592</v>
      </c>
      <c r="L356" s="653"/>
      <c r="M356" s="653">
        <v>14328</v>
      </c>
      <c r="N356" s="653">
        <v>5</v>
      </c>
      <c r="O356" s="653">
        <v>71656</v>
      </c>
      <c r="P356" s="666"/>
      <c r="Q356" s="654">
        <v>14331.2</v>
      </c>
    </row>
    <row r="357" spans="1:17" ht="14.4" customHeight="1" x14ac:dyDescent="0.3">
      <c r="A357" s="649" t="s">
        <v>526</v>
      </c>
      <c r="B357" s="650" t="s">
        <v>1546</v>
      </c>
      <c r="C357" s="650" t="s">
        <v>1590</v>
      </c>
      <c r="D357" s="650" t="s">
        <v>1640</v>
      </c>
      <c r="E357" s="650" t="s">
        <v>1641</v>
      </c>
      <c r="F357" s="653">
        <v>1</v>
      </c>
      <c r="G357" s="653">
        <v>0</v>
      </c>
      <c r="H357" s="653"/>
      <c r="I357" s="653">
        <v>0</v>
      </c>
      <c r="J357" s="653"/>
      <c r="K357" s="653"/>
      <c r="L357" s="653"/>
      <c r="M357" s="653"/>
      <c r="N357" s="653"/>
      <c r="O357" s="653"/>
      <c r="P357" s="666"/>
      <c r="Q357" s="654"/>
    </row>
    <row r="358" spans="1:17" ht="14.4" customHeight="1" x14ac:dyDescent="0.3">
      <c r="A358" s="649" t="s">
        <v>526</v>
      </c>
      <c r="B358" s="650" t="s">
        <v>1546</v>
      </c>
      <c r="C358" s="650" t="s">
        <v>1590</v>
      </c>
      <c r="D358" s="650" t="s">
        <v>1642</v>
      </c>
      <c r="E358" s="650" t="s">
        <v>1542</v>
      </c>
      <c r="F358" s="653">
        <v>20</v>
      </c>
      <c r="G358" s="653">
        <v>290264</v>
      </c>
      <c r="H358" s="653">
        <v>1</v>
      </c>
      <c r="I358" s="653">
        <v>14513.2</v>
      </c>
      <c r="J358" s="653"/>
      <c r="K358" s="653"/>
      <c r="L358" s="653"/>
      <c r="M358" s="653"/>
      <c r="N358" s="653"/>
      <c r="O358" s="653"/>
      <c r="P358" s="666"/>
      <c r="Q358" s="654"/>
    </row>
    <row r="359" spans="1:17" ht="14.4" customHeight="1" x14ac:dyDescent="0.3">
      <c r="A359" s="649" t="s">
        <v>526</v>
      </c>
      <c r="B359" s="650" t="s">
        <v>1546</v>
      </c>
      <c r="C359" s="650" t="s">
        <v>1590</v>
      </c>
      <c r="D359" s="650" t="s">
        <v>1649</v>
      </c>
      <c r="E359" s="650" t="s">
        <v>1650</v>
      </c>
      <c r="F359" s="653">
        <v>174</v>
      </c>
      <c r="G359" s="653">
        <v>338082</v>
      </c>
      <c r="H359" s="653">
        <v>1</v>
      </c>
      <c r="I359" s="653">
        <v>1943</v>
      </c>
      <c r="J359" s="653">
        <v>145</v>
      </c>
      <c r="K359" s="653">
        <v>282605</v>
      </c>
      <c r="L359" s="653">
        <v>0.83590667352890724</v>
      </c>
      <c r="M359" s="653">
        <v>1949</v>
      </c>
      <c r="N359" s="653">
        <v>172</v>
      </c>
      <c r="O359" s="653">
        <v>336273</v>
      </c>
      <c r="P359" s="666">
        <v>0.99464922711058268</v>
      </c>
      <c r="Q359" s="654">
        <v>1955.0755813953488</v>
      </c>
    </row>
    <row r="360" spans="1:17" ht="14.4" customHeight="1" x14ac:dyDescent="0.3">
      <c r="A360" s="649" t="s">
        <v>526</v>
      </c>
      <c r="B360" s="650" t="s">
        <v>1546</v>
      </c>
      <c r="C360" s="650" t="s">
        <v>1590</v>
      </c>
      <c r="D360" s="650" t="s">
        <v>1651</v>
      </c>
      <c r="E360" s="650" t="s">
        <v>1652</v>
      </c>
      <c r="F360" s="653">
        <v>119</v>
      </c>
      <c r="G360" s="653">
        <v>49623</v>
      </c>
      <c r="H360" s="653">
        <v>1</v>
      </c>
      <c r="I360" s="653">
        <v>417</v>
      </c>
      <c r="J360" s="653">
        <v>100</v>
      </c>
      <c r="K360" s="653">
        <v>41800</v>
      </c>
      <c r="L360" s="653">
        <v>0.842351329020817</v>
      </c>
      <c r="M360" s="653">
        <v>418</v>
      </c>
      <c r="N360" s="653">
        <v>96</v>
      </c>
      <c r="O360" s="653">
        <v>40238</v>
      </c>
      <c r="P360" s="666">
        <v>0.81087398988372328</v>
      </c>
      <c r="Q360" s="654">
        <v>419.14583333333331</v>
      </c>
    </row>
    <row r="361" spans="1:17" ht="14.4" customHeight="1" x14ac:dyDescent="0.3">
      <c r="A361" s="649" t="s">
        <v>526</v>
      </c>
      <c r="B361" s="650" t="s">
        <v>1546</v>
      </c>
      <c r="C361" s="650" t="s">
        <v>1590</v>
      </c>
      <c r="D361" s="650" t="s">
        <v>1730</v>
      </c>
      <c r="E361" s="650" t="s">
        <v>1731</v>
      </c>
      <c r="F361" s="653"/>
      <c r="G361" s="653"/>
      <c r="H361" s="653"/>
      <c r="I361" s="653"/>
      <c r="J361" s="653"/>
      <c r="K361" s="653"/>
      <c r="L361" s="653"/>
      <c r="M361" s="653"/>
      <c r="N361" s="653">
        <v>0</v>
      </c>
      <c r="O361" s="653">
        <v>0</v>
      </c>
      <c r="P361" s="666"/>
      <c r="Q361" s="654"/>
    </row>
    <row r="362" spans="1:17" ht="14.4" customHeight="1" x14ac:dyDescent="0.3">
      <c r="A362" s="649" t="s">
        <v>526</v>
      </c>
      <c r="B362" s="650" t="s">
        <v>1546</v>
      </c>
      <c r="C362" s="650" t="s">
        <v>1590</v>
      </c>
      <c r="D362" s="650" t="s">
        <v>1653</v>
      </c>
      <c r="E362" s="650" t="s">
        <v>1654</v>
      </c>
      <c r="F362" s="653">
        <v>1</v>
      </c>
      <c r="G362" s="653">
        <v>1283</v>
      </c>
      <c r="H362" s="653">
        <v>1</v>
      </c>
      <c r="I362" s="653">
        <v>1283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526</v>
      </c>
      <c r="B363" s="650" t="s">
        <v>1546</v>
      </c>
      <c r="C363" s="650" t="s">
        <v>1590</v>
      </c>
      <c r="D363" s="650" t="s">
        <v>1659</v>
      </c>
      <c r="E363" s="650" t="s">
        <v>1660</v>
      </c>
      <c r="F363" s="653">
        <v>2</v>
      </c>
      <c r="G363" s="653">
        <v>5058</v>
      </c>
      <c r="H363" s="653">
        <v>1</v>
      </c>
      <c r="I363" s="653">
        <v>2529</v>
      </c>
      <c r="J363" s="653"/>
      <c r="K363" s="653"/>
      <c r="L363" s="653"/>
      <c r="M363" s="653"/>
      <c r="N363" s="653">
        <v>1</v>
      </c>
      <c r="O363" s="653">
        <v>2535</v>
      </c>
      <c r="P363" s="666">
        <v>0.50118623962040332</v>
      </c>
      <c r="Q363" s="654">
        <v>2535</v>
      </c>
    </row>
    <row r="364" spans="1:17" ht="14.4" customHeight="1" x14ac:dyDescent="0.3">
      <c r="A364" s="649" t="s">
        <v>526</v>
      </c>
      <c r="B364" s="650" t="s">
        <v>1546</v>
      </c>
      <c r="C364" s="650" t="s">
        <v>1590</v>
      </c>
      <c r="D364" s="650" t="s">
        <v>1665</v>
      </c>
      <c r="E364" s="650" t="s">
        <v>1666</v>
      </c>
      <c r="F364" s="653">
        <v>3</v>
      </c>
      <c r="G364" s="653">
        <v>2913</v>
      </c>
      <c r="H364" s="653">
        <v>1</v>
      </c>
      <c r="I364" s="653">
        <v>971</v>
      </c>
      <c r="J364" s="653">
        <v>6</v>
      </c>
      <c r="K364" s="653">
        <v>5892</v>
      </c>
      <c r="L364" s="653">
        <v>2.0226570545829041</v>
      </c>
      <c r="M364" s="653">
        <v>982</v>
      </c>
      <c r="N364" s="653">
        <v>7</v>
      </c>
      <c r="O364" s="653">
        <v>6912</v>
      </c>
      <c r="P364" s="666">
        <v>2.372811534500515</v>
      </c>
      <c r="Q364" s="654">
        <v>987.42857142857144</v>
      </c>
    </row>
    <row r="365" spans="1:17" ht="14.4" customHeight="1" x14ac:dyDescent="0.3">
      <c r="A365" s="649" t="s">
        <v>526</v>
      </c>
      <c r="B365" s="650" t="s">
        <v>1732</v>
      </c>
      <c r="C365" s="650" t="s">
        <v>1547</v>
      </c>
      <c r="D365" s="650" t="s">
        <v>1733</v>
      </c>
      <c r="E365" s="650" t="s">
        <v>840</v>
      </c>
      <c r="F365" s="653"/>
      <c r="G365" s="653"/>
      <c r="H365" s="653"/>
      <c r="I365" s="653"/>
      <c r="J365" s="653"/>
      <c r="K365" s="653"/>
      <c r="L365" s="653"/>
      <c r="M365" s="653"/>
      <c r="N365" s="653">
        <v>9.5</v>
      </c>
      <c r="O365" s="653">
        <v>191469.43000000002</v>
      </c>
      <c r="P365" s="666"/>
      <c r="Q365" s="654">
        <v>20154.676842105266</v>
      </c>
    </row>
    <row r="366" spans="1:17" ht="14.4" customHeight="1" x14ac:dyDescent="0.3">
      <c r="A366" s="649" t="s">
        <v>526</v>
      </c>
      <c r="B366" s="650" t="s">
        <v>1732</v>
      </c>
      <c r="C366" s="650" t="s">
        <v>1558</v>
      </c>
      <c r="D366" s="650" t="s">
        <v>1734</v>
      </c>
      <c r="E366" s="650" t="s">
        <v>1542</v>
      </c>
      <c r="F366" s="653">
        <v>13160</v>
      </c>
      <c r="G366" s="653">
        <v>21571.200000000001</v>
      </c>
      <c r="H366" s="653">
        <v>1</v>
      </c>
      <c r="I366" s="653">
        <v>1.6391489361702127</v>
      </c>
      <c r="J366" s="653">
        <v>6340</v>
      </c>
      <c r="K366" s="653">
        <v>10881.8</v>
      </c>
      <c r="L366" s="653">
        <v>0.50445964990357506</v>
      </c>
      <c r="M366" s="653">
        <v>1.716372239747634</v>
      </c>
      <c r="N366" s="653">
        <v>6786</v>
      </c>
      <c r="O366" s="653">
        <v>10433.66</v>
      </c>
      <c r="P366" s="666">
        <v>0.48368472778519506</v>
      </c>
      <c r="Q366" s="654">
        <v>1.5375272620100207</v>
      </c>
    </row>
    <row r="367" spans="1:17" ht="14.4" customHeight="1" x14ac:dyDescent="0.3">
      <c r="A367" s="649" t="s">
        <v>526</v>
      </c>
      <c r="B367" s="650" t="s">
        <v>1732</v>
      </c>
      <c r="C367" s="650" t="s">
        <v>1558</v>
      </c>
      <c r="D367" s="650" t="s">
        <v>1735</v>
      </c>
      <c r="E367" s="650" t="s">
        <v>1542</v>
      </c>
      <c r="F367" s="653">
        <v>326280</v>
      </c>
      <c r="G367" s="653">
        <v>531141</v>
      </c>
      <c r="H367" s="653">
        <v>1</v>
      </c>
      <c r="I367" s="653">
        <v>1.6278687017285767</v>
      </c>
      <c r="J367" s="653">
        <v>281800</v>
      </c>
      <c r="K367" s="653">
        <v>514611.20000000001</v>
      </c>
      <c r="L367" s="653">
        <v>0.96887869699383034</v>
      </c>
      <c r="M367" s="653">
        <v>1.8261575585521648</v>
      </c>
      <c r="N367" s="653">
        <v>253210</v>
      </c>
      <c r="O367" s="653">
        <v>454432.50000000006</v>
      </c>
      <c r="P367" s="666">
        <v>0.85557789739447732</v>
      </c>
      <c r="Q367" s="654">
        <v>1.7946862288219267</v>
      </c>
    </row>
    <row r="368" spans="1:17" ht="14.4" customHeight="1" x14ac:dyDescent="0.3">
      <c r="A368" s="649" t="s">
        <v>526</v>
      </c>
      <c r="B368" s="650" t="s">
        <v>1732</v>
      </c>
      <c r="C368" s="650" t="s">
        <v>1590</v>
      </c>
      <c r="D368" s="650" t="s">
        <v>1736</v>
      </c>
      <c r="E368" s="650" t="s">
        <v>1737</v>
      </c>
      <c r="F368" s="653">
        <v>1226</v>
      </c>
      <c r="G368" s="653">
        <v>1213816</v>
      </c>
      <c r="H368" s="653">
        <v>1</v>
      </c>
      <c r="I368" s="653">
        <v>990.06199021207181</v>
      </c>
      <c r="J368" s="653">
        <v>1003</v>
      </c>
      <c r="K368" s="653">
        <v>1008109</v>
      </c>
      <c r="L368" s="653">
        <v>0.83052867979990375</v>
      </c>
      <c r="M368" s="653">
        <v>1005.0937188434696</v>
      </c>
      <c r="N368" s="653">
        <v>1099</v>
      </c>
      <c r="O368" s="653">
        <v>1107458</v>
      </c>
      <c r="P368" s="666">
        <v>0.9123771642489471</v>
      </c>
      <c r="Q368" s="654">
        <v>1007.6960873521383</v>
      </c>
    </row>
    <row r="369" spans="1:17" ht="14.4" customHeight="1" x14ac:dyDescent="0.3">
      <c r="A369" s="649" t="s">
        <v>526</v>
      </c>
      <c r="B369" s="650" t="s">
        <v>1732</v>
      </c>
      <c r="C369" s="650" t="s">
        <v>1590</v>
      </c>
      <c r="D369" s="650" t="s">
        <v>1738</v>
      </c>
      <c r="E369" s="650" t="s">
        <v>1739</v>
      </c>
      <c r="F369" s="653"/>
      <c r="G369" s="653"/>
      <c r="H369" s="653"/>
      <c r="I369" s="653"/>
      <c r="J369" s="653"/>
      <c r="K369" s="653"/>
      <c r="L369" s="653"/>
      <c r="M369" s="653"/>
      <c r="N369" s="653">
        <v>1</v>
      </c>
      <c r="O369" s="653">
        <v>188</v>
      </c>
      <c r="P369" s="666"/>
      <c r="Q369" s="654">
        <v>188</v>
      </c>
    </row>
    <row r="370" spans="1:17" ht="14.4" customHeight="1" x14ac:dyDescent="0.3">
      <c r="A370" s="649" t="s">
        <v>526</v>
      </c>
      <c r="B370" s="650" t="s">
        <v>1732</v>
      </c>
      <c r="C370" s="650" t="s">
        <v>1590</v>
      </c>
      <c r="D370" s="650" t="s">
        <v>1591</v>
      </c>
      <c r="E370" s="650" t="s">
        <v>1592</v>
      </c>
      <c r="F370" s="653"/>
      <c r="G370" s="653"/>
      <c r="H370" s="653"/>
      <c r="I370" s="653"/>
      <c r="J370" s="653"/>
      <c r="K370" s="653"/>
      <c r="L370" s="653"/>
      <c r="M370" s="653"/>
      <c r="N370" s="653">
        <v>1</v>
      </c>
      <c r="O370" s="653">
        <v>35</v>
      </c>
      <c r="P370" s="666"/>
      <c r="Q370" s="654">
        <v>35</v>
      </c>
    </row>
    <row r="371" spans="1:17" ht="14.4" customHeight="1" x14ac:dyDescent="0.3">
      <c r="A371" s="649" t="s">
        <v>526</v>
      </c>
      <c r="B371" s="650" t="s">
        <v>1732</v>
      </c>
      <c r="C371" s="650" t="s">
        <v>1590</v>
      </c>
      <c r="D371" s="650" t="s">
        <v>1740</v>
      </c>
      <c r="E371" s="650" t="s">
        <v>1741</v>
      </c>
      <c r="F371" s="653">
        <v>41</v>
      </c>
      <c r="G371" s="653">
        <v>26199</v>
      </c>
      <c r="H371" s="653">
        <v>1</v>
      </c>
      <c r="I371" s="653">
        <v>639</v>
      </c>
      <c r="J371" s="653">
        <v>32</v>
      </c>
      <c r="K371" s="653">
        <v>20544</v>
      </c>
      <c r="L371" s="653">
        <v>0.78415206687278138</v>
      </c>
      <c r="M371" s="653">
        <v>642</v>
      </c>
      <c r="N371" s="653">
        <v>35</v>
      </c>
      <c r="O371" s="653">
        <v>22578</v>
      </c>
      <c r="P371" s="666">
        <v>0.86178861788617889</v>
      </c>
      <c r="Q371" s="654">
        <v>645.08571428571429</v>
      </c>
    </row>
    <row r="372" spans="1:17" ht="14.4" customHeight="1" x14ac:dyDescent="0.3">
      <c r="A372" s="649" t="s">
        <v>526</v>
      </c>
      <c r="B372" s="650" t="s">
        <v>1732</v>
      </c>
      <c r="C372" s="650" t="s">
        <v>1590</v>
      </c>
      <c r="D372" s="650" t="s">
        <v>1742</v>
      </c>
      <c r="E372" s="650" t="s">
        <v>1743</v>
      </c>
      <c r="F372" s="653">
        <v>0</v>
      </c>
      <c r="G372" s="653">
        <v>0</v>
      </c>
      <c r="H372" s="653"/>
      <c r="I372" s="653"/>
      <c r="J372" s="653">
        <v>0</v>
      </c>
      <c r="K372" s="653">
        <v>0</v>
      </c>
      <c r="L372" s="653"/>
      <c r="M372" s="653"/>
      <c r="N372" s="653">
        <v>0</v>
      </c>
      <c r="O372" s="653">
        <v>0</v>
      </c>
      <c r="P372" s="666"/>
      <c r="Q372" s="654"/>
    </row>
    <row r="373" spans="1:17" ht="14.4" customHeight="1" x14ac:dyDescent="0.3">
      <c r="A373" s="649" t="s">
        <v>526</v>
      </c>
      <c r="B373" s="650" t="s">
        <v>1732</v>
      </c>
      <c r="C373" s="650" t="s">
        <v>1590</v>
      </c>
      <c r="D373" s="650" t="s">
        <v>1744</v>
      </c>
      <c r="E373" s="650" t="s">
        <v>1745</v>
      </c>
      <c r="F373" s="653">
        <v>2</v>
      </c>
      <c r="G373" s="653">
        <v>0</v>
      </c>
      <c r="H373" s="653"/>
      <c r="I373" s="653">
        <v>0</v>
      </c>
      <c r="J373" s="653">
        <v>3</v>
      </c>
      <c r="K373" s="653">
        <v>0</v>
      </c>
      <c r="L373" s="653"/>
      <c r="M373" s="653">
        <v>0</v>
      </c>
      <c r="N373" s="653"/>
      <c r="O373" s="653"/>
      <c r="P373" s="666"/>
      <c r="Q373" s="654"/>
    </row>
    <row r="374" spans="1:17" ht="14.4" customHeight="1" x14ac:dyDescent="0.3">
      <c r="A374" s="649" t="s">
        <v>526</v>
      </c>
      <c r="B374" s="650" t="s">
        <v>1732</v>
      </c>
      <c r="C374" s="650" t="s">
        <v>1590</v>
      </c>
      <c r="D374" s="650" t="s">
        <v>1638</v>
      </c>
      <c r="E374" s="650" t="s">
        <v>1639</v>
      </c>
      <c r="F374" s="653">
        <v>25</v>
      </c>
      <c r="G374" s="653">
        <v>0</v>
      </c>
      <c r="H374" s="653"/>
      <c r="I374" s="653">
        <v>0</v>
      </c>
      <c r="J374" s="653">
        <v>22</v>
      </c>
      <c r="K374" s="653">
        <v>0</v>
      </c>
      <c r="L374" s="653"/>
      <c r="M374" s="653">
        <v>0</v>
      </c>
      <c r="N374" s="653"/>
      <c r="O374" s="653"/>
      <c r="P374" s="666"/>
      <c r="Q374" s="654"/>
    </row>
    <row r="375" spans="1:17" ht="14.4" customHeight="1" x14ac:dyDescent="0.3">
      <c r="A375" s="649" t="s">
        <v>526</v>
      </c>
      <c r="B375" s="650" t="s">
        <v>1732</v>
      </c>
      <c r="C375" s="650" t="s">
        <v>1590</v>
      </c>
      <c r="D375" s="650" t="s">
        <v>1746</v>
      </c>
      <c r="E375" s="650" t="s">
        <v>1747</v>
      </c>
      <c r="F375" s="653">
        <v>1211</v>
      </c>
      <c r="G375" s="653">
        <v>0</v>
      </c>
      <c r="H375" s="653"/>
      <c r="I375" s="653">
        <v>0</v>
      </c>
      <c r="J375" s="653">
        <v>952</v>
      </c>
      <c r="K375" s="653">
        <v>0</v>
      </c>
      <c r="L375" s="653"/>
      <c r="M375" s="653">
        <v>0</v>
      </c>
      <c r="N375" s="653"/>
      <c r="O375" s="653"/>
      <c r="P375" s="666"/>
      <c r="Q375" s="654"/>
    </row>
    <row r="376" spans="1:17" ht="14.4" customHeight="1" x14ac:dyDescent="0.3">
      <c r="A376" s="649" t="s">
        <v>526</v>
      </c>
      <c r="B376" s="650" t="s">
        <v>1732</v>
      </c>
      <c r="C376" s="650" t="s">
        <v>1590</v>
      </c>
      <c r="D376" s="650" t="s">
        <v>1748</v>
      </c>
      <c r="E376" s="650" t="s">
        <v>1749</v>
      </c>
      <c r="F376" s="653"/>
      <c r="G376" s="653"/>
      <c r="H376" s="653"/>
      <c r="I376" s="653"/>
      <c r="J376" s="653"/>
      <c r="K376" s="653"/>
      <c r="L376" s="653"/>
      <c r="M376" s="653"/>
      <c r="N376" s="653">
        <v>0</v>
      </c>
      <c r="O376" s="653">
        <v>0</v>
      </c>
      <c r="P376" s="666"/>
      <c r="Q376" s="654"/>
    </row>
    <row r="377" spans="1:17" ht="14.4" customHeight="1" x14ac:dyDescent="0.3">
      <c r="A377" s="649" t="s">
        <v>526</v>
      </c>
      <c r="B377" s="650" t="s">
        <v>1732</v>
      </c>
      <c r="C377" s="650" t="s">
        <v>1590</v>
      </c>
      <c r="D377" s="650" t="s">
        <v>1750</v>
      </c>
      <c r="E377" s="650" t="s">
        <v>1751</v>
      </c>
      <c r="F377" s="653">
        <v>14</v>
      </c>
      <c r="G377" s="653">
        <v>0</v>
      </c>
      <c r="H377" s="653"/>
      <c r="I377" s="653">
        <v>0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526</v>
      </c>
      <c r="B378" s="650" t="s">
        <v>1732</v>
      </c>
      <c r="C378" s="650" t="s">
        <v>1590</v>
      </c>
      <c r="D378" s="650" t="s">
        <v>1661</v>
      </c>
      <c r="E378" s="650" t="s">
        <v>1662</v>
      </c>
      <c r="F378" s="653">
        <v>225</v>
      </c>
      <c r="G378" s="653">
        <v>73350</v>
      </c>
      <c r="H378" s="653">
        <v>1</v>
      </c>
      <c r="I378" s="653">
        <v>326</v>
      </c>
      <c r="J378" s="653">
        <v>189</v>
      </c>
      <c r="K378" s="653">
        <v>61803</v>
      </c>
      <c r="L378" s="653">
        <v>0.84257668711656442</v>
      </c>
      <c r="M378" s="653">
        <v>327</v>
      </c>
      <c r="N378" s="653">
        <v>195</v>
      </c>
      <c r="O378" s="653">
        <v>64101</v>
      </c>
      <c r="P378" s="666">
        <v>0.8739059304703477</v>
      </c>
      <c r="Q378" s="654">
        <v>328.72307692307692</v>
      </c>
    </row>
    <row r="379" spans="1:17" ht="14.4" customHeight="1" x14ac:dyDescent="0.3">
      <c r="A379" s="649" t="s">
        <v>526</v>
      </c>
      <c r="B379" s="650" t="s">
        <v>1732</v>
      </c>
      <c r="C379" s="650" t="s">
        <v>1590</v>
      </c>
      <c r="D379" s="650" t="s">
        <v>1752</v>
      </c>
      <c r="E379" s="650" t="s">
        <v>1753</v>
      </c>
      <c r="F379" s="653">
        <v>19</v>
      </c>
      <c r="G379" s="653">
        <v>6118</v>
      </c>
      <c r="H379" s="653">
        <v>1</v>
      </c>
      <c r="I379" s="653">
        <v>322</v>
      </c>
      <c r="J379" s="653">
        <v>11</v>
      </c>
      <c r="K379" s="653">
        <v>3553</v>
      </c>
      <c r="L379" s="653">
        <v>0.58074534161490687</v>
      </c>
      <c r="M379" s="653">
        <v>323</v>
      </c>
      <c r="N379" s="653">
        <v>11</v>
      </c>
      <c r="O379" s="653">
        <v>3568</v>
      </c>
      <c r="P379" s="666">
        <v>0.58319712324288986</v>
      </c>
      <c r="Q379" s="654">
        <v>324.36363636363637</v>
      </c>
    </row>
    <row r="380" spans="1:17" ht="14.4" customHeight="1" x14ac:dyDescent="0.3">
      <c r="A380" s="649" t="s">
        <v>526</v>
      </c>
      <c r="B380" s="650" t="s">
        <v>1732</v>
      </c>
      <c r="C380" s="650" t="s">
        <v>1590</v>
      </c>
      <c r="D380" s="650" t="s">
        <v>1754</v>
      </c>
      <c r="E380" s="650" t="s">
        <v>1755</v>
      </c>
      <c r="F380" s="653">
        <v>191</v>
      </c>
      <c r="G380" s="653">
        <v>122622</v>
      </c>
      <c r="H380" s="653">
        <v>1</v>
      </c>
      <c r="I380" s="653">
        <v>642</v>
      </c>
      <c r="J380" s="653">
        <v>159</v>
      </c>
      <c r="K380" s="653">
        <v>102555</v>
      </c>
      <c r="L380" s="653">
        <v>0.83635073640945345</v>
      </c>
      <c r="M380" s="653">
        <v>645</v>
      </c>
      <c r="N380" s="653">
        <v>184</v>
      </c>
      <c r="O380" s="653">
        <v>119286</v>
      </c>
      <c r="P380" s="666">
        <v>0.97279444145422522</v>
      </c>
      <c r="Q380" s="654">
        <v>648.29347826086962</v>
      </c>
    </row>
    <row r="381" spans="1:17" ht="14.4" customHeight="1" x14ac:dyDescent="0.3">
      <c r="A381" s="649" t="s">
        <v>526</v>
      </c>
      <c r="B381" s="650" t="s">
        <v>1732</v>
      </c>
      <c r="C381" s="650" t="s">
        <v>1590</v>
      </c>
      <c r="D381" s="650" t="s">
        <v>1756</v>
      </c>
      <c r="E381" s="650" t="s">
        <v>1757</v>
      </c>
      <c r="F381" s="653">
        <v>25</v>
      </c>
      <c r="G381" s="653">
        <v>15975</v>
      </c>
      <c r="H381" s="653">
        <v>1</v>
      </c>
      <c r="I381" s="653">
        <v>639</v>
      </c>
      <c r="J381" s="653">
        <v>20</v>
      </c>
      <c r="K381" s="653">
        <v>12840</v>
      </c>
      <c r="L381" s="653">
        <v>0.8037558685446009</v>
      </c>
      <c r="M381" s="653">
        <v>642</v>
      </c>
      <c r="N381" s="653">
        <v>17</v>
      </c>
      <c r="O381" s="653">
        <v>11010</v>
      </c>
      <c r="P381" s="666">
        <v>0.68920187793427234</v>
      </c>
      <c r="Q381" s="654">
        <v>647.64705882352939</v>
      </c>
    </row>
    <row r="382" spans="1:17" ht="14.4" customHeight="1" x14ac:dyDescent="0.3">
      <c r="A382" s="649" t="s">
        <v>1758</v>
      </c>
      <c r="B382" s="650" t="s">
        <v>1546</v>
      </c>
      <c r="C382" s="650" t="s">
        <v>1547</v>
      </c>
      <c r="D382" s="650" t="s">
        <v>1552</v>
      </c>
      <c r="E382" s="650" t="s">
        <v>837</v>
      </c>
      <c r="F382" s="653"/>
      <c r="G382" s="653"/>
      <c r="H382" s="653"/>
      <c r="I382" s="653"/>
      <c r="J382" s="653">
        <v>0.3</v>
      </c>
      <c r="K382" s="653">
        <v>326.69</v>
      </c>
      <c r="L382" s="653"/>
      <c r="M382" s="653">
        <v>1088.9666666666667</v>
      </c>
      <c r="N382" s="653"/>
      <c r="O382" s="653"/>
      <c r="P382" s="666"/>
      <c r="Q382" s="654"/>
    </row>
    <row r="383" spans="1:17" ht="14.4" customHeight="1" x14ac:dyDescent="0.3">
      <c r="A383" s="649" t="s">
        <v>1758</v>
      </c>
      <c r="B383" s="650" t="s">
        <v>1546</v>
      </c>
      <c r="C383" s="650" t="s">
        <v>1547</v>
      </c>
      <c r="D383" s="650" t="s">
        <v>1553</v>
      </c>
      <c r="E383" s="650" t="s">
        <v>837</v>
      </c>
      <c r="F383" s="653"/>
      <c r="G383" s="653"/>
      <c r="H383" s="653"/>
      <c r="I383" s="653"/>
      <c r="J383" s="653">
        <v>0.45</v>
      </c>
      <c r="K383" s="653">
        <v>974.39</v>
      </c>
      <c r="L383" s="653"/>
      <c r="M383" s="653">
        <v>2165.3111111111111</v>
      </c>
      <c r="N383" s="653">
        <v>0.95</v>
      </c>
      <c r="O383" s="653">
        <v>2075.1000000000004</v>
      </c>
      <c r="P383" s="666"/>
      <c r="Q383" s="654">
        <v>2184.3157894736846</v>
      </c>
    </row>
    <row r="384" spans="1:17" ht="14.4" customHeight="1" x14ac:dyDescent="0.3">
      <c r="A384" s="649" t="s">
        <v>1758</v>
      </c>
      <c r="B384" s="650" t="s">
        <v>1546</v>
      </c>
      <c r="C384" s="650" t="s">
        <v>1547</v>
      </c>
      <c r="D384" s="650" t="s">
        <v>1554</v>
      </c>
      <c r="E384" s="650" t="s">
        <v>833</v>
      </c>
      <c r="F384" s="653"/>
      <c r="G384" s="653"/>
      <c r="H384" s="653"/>
      <c r="I384" s="653"/>
      <c r="J384" s="653"/>
      <c r="K384" s="653"/>
      <c r="L384" s="653"/>
      <c r="M384" s="653"/>
      <c r="N384" s="653">
        <v>0.08</v>
      </c>
      <c r="O384" s="653">
        <v>70.86</v>
      </c>
      <c r="P384" s="666"/>
      <c r="Q384" s="654">
        <v>885.75</v>
      </c>
    </row>
    <row r="385" spans="1:17" ht="14.4" customHeight="1" x14ac:dyDescent="0.3">
      <c r="A385" s="649" t="s">
        <v>1758</v>
      </c>
      <c r="B385" s="650" t="s">
        <v>1546</v>
      </c>
      <c r="C385" s="650" t="s">
        <v>1558</v>
      </c>
      <c r="D385" s="650" t="s">
        <v>1578</v>
      </c>
      <c r="E385" s="650" t="s">
        <v>1542</v>
      </c>
      <c r="F385" s="653"/>
      <c r="G385" s="653"/>
      <c r="H385" s="653"/>
      <c r="I385" s="653"/>
      <c r="J385" s="653">
        <v>848</v>
      </c>
      <c r="K385" s="653">
        <v>28212.959999999999</v>
      </c>
      <c r="L385" s="653"/>
      <c r="M385" s="653">
        <v>33.269999999999996</v>
      </c>
      <c r="N385" s="653">
        <v>824</v>
      </c>
      <c r="O385" s="653">
        <v>27439.199999999997</v>
      </c>
      <c r="P385" s="666"/>
      <c r="Q385" s="654">
        <v>33.299999999999997</v>
      </c>
    </row>
    <row r="386" spans="1:17" ht="14.4" customHeight="1" x14ac:dyDescent="0.3">
      <c r="A386" s="649" t="s">
        <v>1758</v>
      </c>
      <c r="B386" s="650" t="s">
        <v>1546</v>
      </c>
      <c r="C386" s="650" t="s">
        <v>1587</v>
      </c>
      <c r="D386" s="650" t="s">
        <v>1588</v>
      </c>
      <c r="E386" s="650" t="s">
        <v>1589</v>
      </c>
      <c r="F386" s="653"/>
      <c r="G386" s="653"/>
      <c r="H386" s="653"/>
      <c r="I386" s="653"/>
      <c r="J386" s="653"/>
      <c r="K386" s="653"/>
      <c r="L386" s="653"/>
      <c r="M386" s="653"/>
      <c r="N386" s="653">
        <v>2</v>
      </c>
      <c r="O386" s="653">
        <v>1768.64</v>
      </c>
      <c r="P386" s="666"/>
      <c r="Q386" s="654">
        <v>884.32</v>
      </c>
    </row>
    <row r="387" spans="1:17" ht="14.4" customHeight="1" x14ac:dyDescent="0.3">
      <c r="A387" s="649" t="s">
        <v>1758</v>
      </c>
      <c r="B387" s="650" t="s">
        <v>1546</v>
      </c>
      <c r="C387" s="650" t="s">
        <v>1590</v>
      </c>
      <c r="D387" s="650" t="s">
        <v>1636</v>
      </c>
      <c r="E387" s="650" t="s">
        <v>1637</v>
      </c>
      <c r="F387" s="653"/>
      <c r="G387" s="653"/>
      <c r="H387" s="653"/>
      <c r="I387" s="653"/>
      <c r="J387" s="653">
        <v>2</v>
      </c>
      <c r="K387" s="653">
        <v>28656</v>
      </c>
      <c r="L387" s="653"/>
      <c r="M387" s="653">
        <v>14328</v>
      </c>
      <c r="N387" s="653">
        <v>2</v>
      </c>
      <c r="O387" s="653">
        <v>28672</v>
      </c>
      <c r="P387" s="666"/>
      <c r="Q387" s="654">
        <v>14336</v>
      </c>
    </row>
    <row r="388" spans="1:17" ht="14.4" customHeight="1" x14ac:dyDescent="0.3">
      <c r="A388" s="649" t="s">
        <v>1758</v>
      </c>
      <c r="B388" s="650" t="s">
        <v>1546</v>
      </c>
      <c r="C388" s="650" t="s">
        <v>1590</v>
      </c>
      <c r="D388" s="650" t="s">
        <v>1642</v>
      </c>
      <c r="E388" s="650" t="s">
        <v>1542</v>
      </c>
      <c r="F388" s="653">
        <v>1</v>
      </c>
      <c r="G388" s="653">
        <v>16526</v>
      </c>
      <c r="H388" s="653">
        <v>1</v>
      </c>
      <c r="I388" s="653">
        <v>16526</v>
      </c>
      <c r="J388" s="653"/>
      <c r="K388" s="653"/>
      <c r="L388" s="653"/>
      <c r="M388" s="653"/>
      <c r="N388" s="653"/>
      <c r="O388" s="653"/>
      <c r="P388" s="666"/>
      <c r="Q388" s="654"/>
    </row>
    <row r="389" spans="1:17" ht="14.4" customHeight="1" x14ac:dyDescent="0.3">
      <c r="A389" s="649" t="s">
        <v>1759</v>
      </c>
      <c r="B389" s="650" t="s">
        <v>1546</v>
      </c>
      <c r="C389" s="650" t="s">
        <v>1558</v>
      </c>
      <c r="D389" s="650" t="s">
        <v>1560</v>
      </c>
      <c r="E389" s="650" t="s">
        <v>1542</v>
      </c>
      <c r="F389" s="653">
        <v>100</v>
      </c>
      <c r="G389" s="653">
        <v>182</v>
      </c>
      <c r="H389" s="653">
        <v>1</v>
      </c>
      <c r="I389" s="653">
        <v>1.82</v>
      </c>
      <c r="J389" s="653"/>
      <c r="K389" s="653"/>
      <c r="L389" s="653"/>
      <c r="M389" s="653"/>
      <c r="N389" s="653"/>
      <c r="O389" s="653"/>
      <c r="P389" s="666"/>
      <c r="Q389" s="654"/>
    </row>
    <row r="390" spans="1:17" ht="14.4" customHeight="1" x14ac:dyDescent="0.3">
      <c r="A390" s="649" t="s">
        <v>1759</v>
      </c>
      <c r="B390" s="650" t="s">
        <v>1546</v>
      </c>
      <c r="C390" s="650" t="s">
        <v>1558</v>
      </c>
      <c r="D390" s="650" t="s">
        <v>1564</v>
      </c>
      <c r="E390" s="650" t="s">
        <v>1542</v>
      </c>
      <c r="F390" s="653">
        <v>800</v>
      </c>
      <c r="G390" s="653">
        <v>4248</v>
      </c>
      <c r="H390" s="653">
        <v>1</v>
      </c>
      <c r="I390" s="653">
        <v>5.31</v>
      </c>
      <c r="J390" s="653"/>
      <c r="K390" s="653"/>
      <c r="L390" s="653"/>
      <c r="M390" s="653"/>
      <c r="N390" s="653"/>
      <c r="O390" s="653"/>
      <c r="P390" s="666"/>
      <c r="Q390" s="654"/>
    </row>
    <row r="391" spans="1:17" ht="14.4" customHeight="1" x14ac:dyDescent="0.3">
      <c r="A391" s="649" t="s">
        <v>1759</v>
      </c>
      <c r="B391" s="650" t="s">
        <v>1546</v>
      </c>
      <c r="C391" s="650" t="s">
        <v>1590</v>
      </c>
      <c r="D391" s="650" t="s">
        <v>1604</v>
      </c>
      <c r="E391" s="650" t="s">
        <v>1605</v>
      </c>
      <c r="F391" s="653">
        <v>1</v>
      </c>
      <c r="G391" s="653">
        <v>1961</v>
      </c>
      <c r="H391" s="653">
        <v>1</v>
      </c>
      <c r="I391" s="653">
        <v>1961</v>
      </c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1759</v>
      </c>
      <c r="B392" s="650" t="s">
        <v>1546</v>
      </c>
      <c r="C392" s="650" t="s">
        <v>1590</v>
      </c>
      <c r="D392" s="650" t="s">
        <v>1628</v>
      </c>
      <c r="E392" s="650" t="s">
        <v>1629</v>
      </c>
      <c r="F392" s="653">
        <v>1</v>
      </c>
      <c r="G392" s="653">
        <v>1751</v>
      </c>
      <c r="H392" s="653">
        <v>1</v>
      </c>
      <c r="I392" s="653">
        <v>1751</v>
      </c>
      <c r="J392" s="653"/>
      <c r="K392" s="653"/>
      <c r="L392" s="653"/>
      <c r="M392" s="653"/>
      <c r="N392" s="653"/>
      <c r="O392" s="653"/>
      <c r="P392" s="666"/>
      <c r="Q392" s="654"/>
    </row>
    <row r="393" spans="1:17" ht="14.4" customHeight="1" x14ac:dyDescent="0.3">
      <c r="A393" s="649" t="s">
        <v>1760</v>
      </c>
      <c r="B393" s="650" t="s">
        <v>1546</v>
      </c>
      <c r="C393" s="650" t="s">
        <v>1558</v>
      </c>
      <c r="D393" s="650" t="s">
        <v>1581</v>
      </c>
      <c r="E393" s="650" t="s">
        <v>1542</v>
      </c>
      <c r="F393" s="653">
        <v>2290</v>
      </c>
      <c r="G393" s="653">
        <v>41083.099999999991</v>
      </c>
      <c r="H393" s="653">
        <v>1</v>
      </c>
      <c r="I393" s="653">
        <v>17.940218340611349</v>
      </c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1760</v>
      </c>
      <c r="B394" s="650" t="s">
        <v>1546</v>
      </c>
      <c r="C394" s="650" t="s">
        <v>1558</v>
      </c>
      <c r="D394" s="650" t="s">
        <v>1582</v>
      </c>
      <c r="E394" s="650" t="s">
        <v>1542</v>
      </c>
      <c r="F394" s="653">
        <v>1000</v>
      </c>
      <c r="G394" s="653">
        <v>12500</v>
      </c>
      <c r="H394" s="653">
        <v>1</v>
      </c>
      <c r="I394" s="653">
        <v>12.5</v>
      </c>
      <c r="J394" s="653"/>
      <c r="K394" s="653"/>
      <c r="L394" s="653"/>
      <c r="M394" s="653"/>
      <c r="N394" s="653"/>
      <c r="O394" s="653"/>
      <c r="P394" s="666"/>
      <c r="Q394" s="654"/>
    </row>
    <row r="395" spans="1:17" ht="14.4" customHeight="1" x14ac:dyDescent="0.3">
      <c r="A395" s="649" t="s">
        <v>1760</v>
      </c>
      <c r="B395" s="650" t="s">
        <v>1546</v>
      </c>
      <c r="C395" s="650" t="s">
        <v>1590</v>
      </c>
      <c r="D395" s="650" t="s">
        <v>1628</v>
      </c>
      <c r="E395" s="650" t="s">
        <v>1629</v>
      </c>
      <c r="F395" s="653">
        <v>2</v>
      </c>
      <c r="G395" s="653">
        <v>3502</v>
      </c>
      <c r="H395" s="653">
        <v>1</v>
      </c>
      <c r="I395" s="653">
        <v>1751</v>
      </c>
      <c r="J395" s="653"/>
      <c r="K395" s="653"/>
      <c r="L395" s="653"/>
      <c r="M395" s="653"/>
      <c r="N395" s="653"/>
      <c r="O395" s="653"/>
      <c r="P395" s="666"/>
      <c r="Q395" s="654"/>
    </row>
    <row r="396" spans="1:17" ht="14.4" customHeight="1" x14ac:dyDescent="0.3">
      <c r="A396" s="649" t="s">
        <v>1760</v>
      </c>
      <c r="B396" s="650" t="s">
        <v>1546</v>
      </c>
      <c r="C396" s="650" t="s">
        <v>1590</v>
      </c>
      <c r="D396" s="650" t="s">
        <v>1632</v>
      </c>
      <c r="E396" s="650" t="s">
        <v>1633</v>
      </c>
      <c r="F396" s="653">
        <v>40</v>
      </c>
      <c r="G396" s="653">
        <v>137240</v>
      </c>
      <c r="H396" s="653">
        <v>1</v>
      </c>
      <c r="I396" s="653">
        <v>3431</v>
      </c>
      <c r="J396" s="653"/>
      <c r="K396" s="653"/>
      <c r="L396" s="653"/>
      <c r="M396" s="653"/>
      <c r="N396" s="653"/>
      <c r="O396" s="653"/>
      <c r="P396" s="666"/>
      <c r="Q396" s="654"/>
    </row>
    <row r="397" spans="1:17" ht="14.4" customHeight="1" x14ac:dyDescent="0.3">
      <c r="A397" s="649" t="s">
        <v>1760</v>
      </c>
      <c r="B397" s="650" t="s">
        <v>1546</v>
      </c>
      <c r="C397" s="650" t="s">
        <v>1590</v>
      </c>
      <c r="D397" s="650" t="s">
        <v>1642</v>
      </c>
      <c r="E397" s="650" t="s">
        <v>1542</v>
      </c>
      <c r="F397" s="653">
        <v>1</v>
      </c>
      <c r="G397" s="653">
        <v>14158</v>
      </c>
      <c r="H397" s="653">
        <v>1</v>
      </c>
      <c r="I397" s="653">
        <v>14158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1760</v>
      </c>
      <c r="B398" s="650" t="s">
        <v>1546</v>
      </c>
      <c r="C398" s="650" t="s">
        <v>1590</v>
      </c>
      <c r="D398" s="650" t="s">
        <v>1659</v>
      </c>
      <c r="E398" s="650" t="s">
        <v>1660</v>
      </c>
      <c r="F398" s="653">
        <v>1</v>
      </c>
      <c r="G398" s="653">
        <v>2529</v>
      </c>
      <c r="H398" s="653">
        <v>1</v>
      </c>
      <c r="I398" s="653">
        <v>2529</v>
      </c>
      <c r="J398" s="653"/>
      <c r="K398" s="653"/>
      <c r="L398" s="653"/>
      <c r="M398" s="653"/>
      <c r="N398" s="653"/>
      <c r="O398" s="653"/>
      <c r="P398" s="666"/>
      <c r="Q398" s="654"/>
    </row>
    <row r="399" spans="1:17" ht="14.4" customHeight="1" x14ac:dyDescent="0.3">
      <c r="A399" s="649" t="s">
        <v>1761</v>
      </c>
      <c r="B399" s="650" t="s">
        <v>1546</v>
      </c>
      <c r="C399" s="650" t="s">
        <v>1547</v>
      </c>
      <c r="D399" s="650" t="s">
        <v>1553</v>
      </c>
      <c r="E399" s="650" t="s">
        <v>837</v>
      </c>
      <c r="F399" s="653"/>
      <c r="G399" s="653"/>
      <c r="H399" s="653"/>
      <c r="I399" s="653"/>
      <c r="J399" s="653">
        <v>0.4</v>
      </c>
      <c r="K399" s="653">
        <v>866.13</v>
      </c>
      <c r="L399" s="653"/>
      <c r="M399" s="653">
        <v>2165.3249999999998</v>
      </c>
      <c r="N399" s="653"/>
      <c r="O399" s="653"/>
      <c r="P399" s="666"/>
      <c r="Q399" s="654"/>
    </row>
    <row r="400" spans="1:17" ht="14.4" customHeight="1" x14ac:dyDescent="0.3">
      <c r="A400" s="649" t="s">
        <v>1761</v>
      </c>
      <c r="B400" s="650" t="s">
        <v>1546</v>
      </c>
      <c r="C400" s="650" t="s">
        <v>1558</v>
      </c>
      <c r="D400" s="650" t="s">
        <v>1560</v>
      </c>
      <c r="E400" s="650" t="s">
        <v>1542</v>
      </c>
      <c r="F400" s="653"/>
      <c r="G400" s="653"/>
      <c r="H400" s="653"/>
      <c r="I400" s="653"/>
      <c r="J400" s="653">
        <v>100</v>
      </c>
      <c r="K400" s="653">
        <v>190</v>
      </c>
      <c r="L400" s="653"/>
      <c r="M400" s="653">
        <v>1.9</v>
      </c>
      <c r="N400" s="653"/>
      <c r="O400" s="653"/>
      <c r="P400" s="666"/>
      <c r="Q400" s="654"/>
    </row>
    <row r="401" spans="1:17" ht="14.4" customHeight="1" x14ac:dyDescent="0.3">
      <c r="A401" s="649" t="s">
        <v>1761</v>
      </c>
      <c r="B401" s="650" t="s">
        <v>1546</v>
      </c>
      <c r="C401" s="650" t="s">
        <v>1558</v>
      </c>
      <c r="D401" s="650" t="s">
        <v>1561</v>
      </c>
      <c r="E401" s="650" t="s">
        <v>1542</v>
      </c>
      <c r="F401" s="653"/>
      <c r="G401" s="653"/>
      <c r="H401" s="653"/>
      <c r="I401" s="653"/>
      <c r="J401" s="653">
        <v>150</v>
      </c>
      <c r="K401" s="653">
        <v>699</v>
      </c>
      <c r="L401" s="653"/>
      <c r="M401" s="653">
        <v>4.66</v>
      </c>
      <c r="N401" s="653">
        <v>600</v>
      </c>
      <c r="O401" s="653">
        <v>3060</v>
      </c>
      <c r="P401" s="666"/>
      <c r="Q401" s="654">
        <v>5.0999999999999996</v>
      </c>
    </row>
    <row r="402" spans="1:17" ht="14.4" customHeight="1" x14ac:dyDescent="0.3">
      <c r="A402" s="649" t="s">
        <v>1761</v>
      </c>
      <c r="B402" s="650" t="s">
        <v>1546</v>
      </c>
      <c r="C402" s="650" t="s">
        <v>1558</v>
      </c>
      <c r="D402" s="650" t="s">
        <v>1564</v>
      </c>
      <c r="E402" s="650" t="s">
        <v>1542</v>
      </c>
      <c r="F402" s="653"/>
      <c r="G402" s="653"/>
      <c r="H402" s="653"/>
      <c r="I402" s="653"/>
      <c r="J402" s="653">
        <v>2500</v>
      </c>
      <c r="K402" s="653">
        <v>13876</v>
      </c>
      <c r="L402" s="653"/>
      <c r="M402" s="653">
        <v>5.5503999999999998</v>
      </c>
      <c r="N402" s="653"/>
      <c r="O402" s="653"/>
      <c r="P402" s="666"/>
      <c r="Q402" s="654"/>
    </row>
    <row r="403" spans="1:17" ht="14.4" customHeight="1" x14ac:dyDescent="0.3">
      <c r="A403" s="649" t="s">
        <v>1761</v>
      </c>
      <c r="B403" s="650" t="s">
        <v>1546</v>
      </c>
      <c r="C403" s="650" t="s">
        <v>1558</v>
      </c>
      <c r="D403" s="650" t="s">
        <v>1565</v>
      </c>
      <c r="E403" s="650" t="s">
        <v>1542</v>
      </c>
      <c r="F403" s="653">
        <v>150</v>
      </c>
      <c r="G403" s="653">
        <v>1084.5</v>
      </c>
      <c r="H403" s="653">
        <v>1</v>
      </c>
      <c r="I403" s="653">
        <v>7.23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1761</v>
      </c>
      <c r="B404" s="650" t="s">
        <v>1546</v>
      </c>
      <c r="C404" s="650" t="s">
        <v>1558</v>
      </c>
      <c r="D404" s="650" t="s">
        <v>1571</v>
      </c>
      <c r="E404" s="650" t="s">
        <v>1542</v>
      </c>
      <c r="F404" s="653">
        <v>580</v>
      </c>
      <c r="G404" s="653">
        <v>9239.4</v>
      </c>
      <c r="H404" s="653">
        <v>1</v>
      </c>
      <c r="I404" s="653">
        <v>15.93</v>
      </c>
      <c r="J404" s="653"/>
      <c r="K404" s="653"/>
      <c r="L404" s="653"/>
      <c r="M404" s="653"/>
      <c r="N404" s="653"/>
      <c r="O404" s="653"/>
      <c r="P404" s="666"/>
      <c r="Q404" s="654"/>
    </row>
    <row r="405" spans="1:17" ht="14.4" customHeight="1" x14ac:dyDescent="0.3">
      <c r="A405" s="649" t="s">
        <v>1761</v>
      </c>
      <c r="B405" s="650" t="s">
        <v>1546</v>
      </c>
      <c r="C405" s="650" t="s">
        <v>1558</v>
      </c>
      <c r="D405" s="650" t="s">
        <v>1574</v>
      </c>
      <c r="E405" s="650" t="s">
        <v>1542</v>
      </c>
      <c r="F405" s="653"/>
      <c r="G405" s="653"/>
      <c r="H405" s="653"/>
      <c r="I405" s="653"/>
      <c r="J405" s="653">
        <v>1</v>
      </c>
      <c r="K405" s="653">
        <v>2261.84</v>
      </c>
      <c r="L405" s="653"/>
      <c r="M405" s="653">
        <v>2261.84</v>
      </c>
      <c r="N405" s="653">
        <v>4</v>
      </c>
      <c r="O405" s="653">
        <v>8777.86</v>
      </c>
      <c r="P405" s="666"/>
      <c r="Q405" s="654">
        <v>2194.4650000000001</v>
      </c>
    </row>
    <row r="406" spans="1:17" ht="14.4" customHeight="1" x14ac:dyDescent="0.3">
      <c r="A406" s="649" t="s">
        <v>1761</v>
      </c>
      <c r="B406" s="650" t="s">
        <v>1546</v>
      </c>
      <c r="C406" s="650" t="s">
        <v>1558</v>
      </c>
      <c r="D406" s="650" t="s">
        <v>1576</v>
      </c>
      <c r="E406" s="650" t="s">
        <v>1542</v>
      </c>
      <c r="F406" s="653"/>
      <c r="G406" s="653"/>
      <c r="H406" s="653"/>
      <c r="I406" s="653"/>
      <c r="J406" s="653"/>
      <c r="K406" s="653"/>
      <c r="L406" s="653"/>
      <c r="M406" s="653"/>
      <c r="N406" s="653">
        <v>780</v>
      </c>
      <c r="O406" s="653">
        <v>2542.8000000000002</v>
      </c>
      <c r="P406" s="666"/>
      <c r="Q406" s="654">
        <v>3.2600000000000002</v>
      </c>
    </row>
    <row r="407" spans="1:17" ht="14.4" customHeight="1" x14ac:dyDescent="0.3">
      <c r="A407" s="649" t="s">
        <v>1761</v>
      </c>
      <c r="B407" s="650" t="s">
        <v>1546</v>
      </c>
      <c r="C407" s="650" t="s">
        <v>1558</v>
      </c>
      <c r="D407" s="650" t="s">
        <v>1578</v>
      </c>
      <c r="E407" s="650" t="s">
        <v>1542</v>
      </c>
      <c r="F407" s="653">
        <v>411</v>
      </c>
      <c r="G407" s="653">
        <v>12790.32</v>
      </c>
      <c r="H407" s="653">
        <v>1</v>
      </c>
      <c r="I407" s="653">
        <v>31.12</v>
      </c>
      <c r="J407" s="653">
        <v>418</v>
      </c>
      <c r="K407" s="653">
        <v>13906.86</v>
      </c>
      <c r="L407" s="653">
        <v>1.0872957048768133</v>
      </c>
      <c r="M407" s="653">
        <v>33.270000000000003</v>
      </c>
      <c r="N407" s="653"/>
      <c r="O407" s="653"/>
      <c r="P407" s="666"/>
      <c r="Q407" s="654"/>
    </row>
    <row r="408" spans="1:17" ht="14.4" customHeight="1" x14ac:dyDescent="0.3">
      <c r="A408" s="649" t="s">
        <v>1761</v>
      </c>
      <c r="B408" s="650" t="s">
        <v>1546</v>
      </c>
      <c r="C408" s="650" t="s">
        <v>1590</v>
      </c>
      <c r="D408" s="650" t="s">
        <v>1593</v>
      </c>
      <c r="E408" s="650" t="s">
        <v>1594</v>
      </c>
      <c r="F408" s="653"/>
      <c r="G408" s="653"/>
      <c r="H408" s="653"/>
      <c r="I408" s="653"/>
      <c r="J408" s="653">
        <v>1</v>
      </c>
      <c r="K408" s="653">
        <v>420</v>
      </c>
      <c r="L408" s="653"/>
      <c r="M408" s="653">
        <v>420</v>
      </c>
      <c r="N408" s="653"/>
      <c r="O408" s="653"/>
      <c r="P408" s="666"/>
      <c r="Q408" s="654"/>
    </row>
    <row r="409" spans="1:17" ht="14.4" customHeight="1" x14ac:dyDescent="0.3">
      <c r="A409" s="649" t="s">
        <v>1761</v>
      </c>
      <c r="B409" s="650" t="s">
        <v>1546</v>
      </c>
      <c r="C409" s="650" t="s">
        <v>1590</v>
      </c>
      <c r="D409" s="650" t="s">
        <v>1595</v>
      </c>
      <c r="E409" s="650" t="s">
        <v>1596</v>
      </c>
      <c r="F409" s="653"/>
      <c r="G409" s="653"/>
      <c r="H409" s="653"/>
      <c r="I409" s="653"/>
      <c r="J409" s="653"/>
      <c r="K409" s="653"/>
      <c r="L409" s="653"/>
      <c r="M409" s="653"/>
      <c r="N409" s="653">
        <v>1</v>
      </c>
      <c r="O409" s="653">
        <v>164</v>
      </c>
      <c r="P409" s="666"/>
      <c r="Q409" s="654">
        <v>164</v>
      </c>
    </row>
    <row r="410" spans="1:17" ht="14.4" customHeight="1" x14ac:dyDescent="0.3">
      <c r="A410" s="649" t="s">
        <v>1761</v>
      </c>
      <c r="B410" s="650" t="s">
        <v>1546</v>
      </c>
      <c r="C410" s="650" t="s">
        <v>1590</v>
      </c>
      <c r="D410" s="650" t="s">
        <v>1604</v>
      </c>
      <c r="E410" s="650" t="s">
        <v>1605</v>
      </c>
      <c r="F410" s="653"/>
      <c r="G410" s="653"/>
      <c r="H410" s="653"/>
      <c r="I410" s="653"/>
      <c r="J410" s="653">
        <v>1</v>
      </c>
      <c r="K410" s="653">
        <v>1965</v>
      </c>
      <c r="L410" s="653"/>
      <c r="M410" s="653">
        <v>1965</v>
      </c>
      <c r="N410" s="653"/>
      <c r="O410" s="653"/>
      <c r="P410" s="666"/>
      <c r="Q410" s="654"/>
    </row>
    <row r="411" spans="1:17" ht="14.4" customHeight="1" x14ac:dyDescent="0.3">
      <c r="A411" s="649" t="s">
        <v>1761</v>
      </c>
      <c r="B411" s="650" t="s">
        <v>1546</v>
      </c>
      <c r="C411" s="650" t="s">
        <v>1590</v>
      </c>
      <c r="D411" s="650" t="s">
        <v>1612</v>
      </c>
      <c r="E411" s="650" t="s">
        <v>1613</v>
      </c>
      <c r="F411" s="653">
        <v>1</v>
      </c>
      <c r="G411" s="653">
        <v>1380</v>
      </c>
      <c r="H411" s="653">
        <v>1</v>
      </c>
      <c r="I411" s="653">
        <v>1380</v>
      </c>
      <c r="J411" s="653"/>
      <c r="K411" s="653"/>
      <c r="L411" s="653"/>
      <c r="M411" s="653"/>
      <c r="N411" s="653"/>
      <c r="O411" s="653"/>
      <c r="P411" s="666"/>
      <c r="Q411" s="654"/>
    </row>
    <row r="412" spans="1:17" ht="14.4" customHeight="1" x14ac:dyDescent="0.3">
      <c r="A412" s="649" t="s">
        <v>1761</v>
      </c>
      <c r="B412" s="650" t="s">
        <v>1546</v>
      </c>
      <c r="C412" s="650" t="s">
        <v>1590</v>
      </c>
      <c r="D412" s="650" t="s">
        <v>1622</v>
      </c>
      <c r="E412" s="650" t="s">
        <v>1623</v>
      </c>
      <c r="F412" s="653"/>
      <c r="G412" s="653"/>
      <c r="H412" s="653"/>
      <c r="I412" s="653"/>
      <c r="J412" s="653">
        <v>1</v>
      </c>
      <c r="K412" s="653">
        <v>654</v>
      </c>
      <c r="L412" s="653"/>
      <c r="M412" s="653">
        <v>654</v>
      </c>
      <c r="N412" s="653">
        <v>4</v>
      </c>
      <c r="O412" s="653">
        <v>2622</v>
      </c>
      <c r="P412" s="666"/>
      <c r="Q412" s="654">
        <v>655.5</v>
      </c>
    </row>
    <row r="413" spans="1:17" ht="14.4" customHeight="1" x14ac:dyDescent="0.3">
      <c r="A413" s="649" t="s">
        <v>1761</v>
      </c>
      <c r="B413" s="650" t="s">
        <v>1546</v>
      </c>
      <c r="C413" s="650" t="s">
        <v>1590</v>
      </c>
      <c r="D413" s="650" t="s">
        <v>1628</v>
      </c>
      <c r="E413" s="650" t="s">
        <v>1629</v>
      </c>
      <c r="F413" s="653">
        <v>1</v>
      </c>
      <c r="G413" s="653">
        <v>1751</v>
      </c>
      <c r="H413" s="653">
        <v>1</v>
      </c>
      <c r="I413" s="653">
        <v>1751</v>
      </c>
      <c r="J413" s="653">
        <v>4</v>
      </c>
      <c r="K413" s="653">
        <v>7016</v>
      </c>
      <c r="L413" s="653">
        <v>4.0068532267275838</v>
      </c>
      <c r="M413" s="653">
        <v>1754</v>
      </c>
      <c r="N413" s="653">
        <v>2</v>
      </c>
      <c r="O413" s="653">
        <v>3508</v>
      </c>
      <c r="P413" s="666">
        <v>2.0034266133637919</v>
      </c>
      <c r="Q413" s="654">
        <v>1754</v>
      </c>
    </row>
    <row r="414" spans="1:17" ht="14.4" customHeight="1" x14ac:dyDescent="0.3">
      <c r="A414" s="649" t="s">
        <v>1761</v>
      </c>
      <c r="B414" s="650" t="s">
        <v>1546</v>
      </c>
      <c r="C414" s="650" t="s">
        <v>1590</v>
      </c>
      <c r="D414" s="650" t="s">
        <v>1630</v>
      </c>
      <c r="E414" s="650" t="s">
        <v>1631</v>
      </c>
      <c r="F414" s="653"/>
      <c r="G414" s="653"/>
      <c r="H414" s="653"/>
      <c r="I414" s="653"/>
      <c r="J414" s="653">
        <v>3</v>
      </c>
      <c r="K414" s="653">
        <v>1230</v>
      </c>
      <c r="L414" s="653"/>
      <c r="M414" s="653">
        <v>410</v>
      </c>
      <c r="N414" s="653"/>
      <c r="O414" s="653"/>
      <c r="P414" s="666"/>
      <c r="Q414" s="654"/>
    </row>
    <row r="415" spans="1:17" ht="14.4" customHeight="1" x14ac:dyDescent="0.3">
      <c r="A415" s="649" t="s">
        <v>1761</v>
      </c>
      <c r="B415" s="650" t="s">
        <v>1546</v>
      </c>
      <c r="C415" s="650" t="s">
        <v>1590</v>
      </c>
      <c r="D415" s="650" t="s">
        <v>1636</v>
      </c>
      <c r="E415" s="650" t="s">
        <v>1637</v>
      </c>
      <c r="F415" s="653"/>
      <c r="G415" s="653"/>
      <c r="H415" s="653"/>
      <c r="I415" s="653"/>
      <c r="J415" s="653">
        <v>1</v>
      </c>
      <c r="K415" s="653">
        <v>14328</v>
      </c>
      <c r="L415" s="653"/>
      <c r="M415" s="653">
        <v>14328</v>
      </c>
      <c r="N415" s="653"/>
      <c r="O415" s="653"/>
      <c r="P415" s="666"/>
      <c r="Q415" s="654"/>
    </row>
    <row r="416" spans="1:17" ht="14.4" customHeight="1" x14ac:dyDescent="0.3">
      <c r="A416" s="649" t="s">
        <v>1761</v>
      </c>
      <c r="B416" s="650" t="s">
        <v>1546</v>
      </c>
      <c r="C416" s="650" t="s">
        <v>1590</v>
      </c>
      <c r="D416" s="650" t="s">
        <v>1653</v>
      </c>
      <c r="E416" s="650" t="s">
        <v>1654</v>
      </c>
      <c r="F416" s="653"/>
      <c r="G416" s="653"/>
      <c r="H416" s="653"/>
      <c r="I416" s="653"/>
      <c r="J416" s="653"/>
      <c r="K416" s="653"/>
      <c r="L416" s="653"/>
      <c r="M416" s="653"/>
      <c r="N416" s="653">
        <v>1</v>
      </c>
      <c r="O416" s="653">
        <v>1286</v>
      </c>
      <c r="P416" s="666"/>
      <c r="Q416" s="654">
        <v>1286</v>
      </c>
    </row>
    <row r="417" spans="1:17" ht="14.4" customHeight="1" x14ac:dyDescent="0.3">
      <c r="A417" s="649" t="s">
        <v>1761</v>
      </c>
      <c r="B417" s="650" t="s">
        <v>1546</v>
      </c>
      <c r="C417" s="650" t="s">
        <v>1590</v>
      </c>
      <c r="D417" s="650" t="s">
        <v>1655</v>
      </c>
      <c r="E417" s="650" t="s">
        <v>1656</v>
      </c>
      <c r="F417" s="653"/>
      <c r="G417" s="653"/>
      <c r="H417" s="653"/>
      <c r="I417" s="653"/>
      <c r="J417" s="653">
        <v>1</v>
      </c>
      <c r="K417" s="653">
        <v>487</v>
      </c>
      <c r="L417" s="653"/>
      <c r="M417" s="653">
        <v>487</v>
      </c>
      <c r="N417" s="653">
        <v>4</v>
      </c>
      <c r="O417" s="653">
        <v>1952</v>
      </c>
      <c r="P417" s="666"/>
      <c r="Q417" s="654">
        <v>488</v>
      </c>
    </row>
    <row r="418" spans="1:17" ht="14.4" customHeight="1" x14ac:dyDescent="0.3">
      <c r="A418" s="649" t="s">
        <v>1761</v>
      </c>
      <c r="B418" s="650" t="s">
        <v>1546</v>
      </c>
      <c r="C418" s="650" t="s">
        <v>1590</v>
      </c>
      <c r="D418" s="650" t="s">
        <v>1657</v>
      </c>
      <c r="E418" s="650" t="s">
        <v>1658</v>
      </c>
      <c r="F418" s="653">
        <v>1</v>
      </c>
      <c r="G418" s="653">
        <v>2236</v>
      </c>
      <c r="H418" s="653">
        <v>1</v>
      </c>
      <c r="I418" s="653">
        <v>2236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1762</v>
      </c>
      <c r="B419" s="650" t="s">
        <v>1546</v>
      </c>
      <c r="C419" s="650" t="s">
        <v>1547</v>
      </c>
      <c r="D419" s="650" t="s">
        <v>1553</v>
      </c>
      <c r="E419" s="650" t="s">
        <v>837</v>
      </c>
      <c r="F419" s="653"/>
      <c r="G419" s="653"/>
      <c r="H419" s="653"/>
      <c r="I419" s="653"/>
      <c r="J419" s="653">
        <v>0.5</v>
      </c>
      <c r="K419" s="653">
        <v>1092.1600000000001</v>
      </c>
      <c r="L419" s="653"/>
      <c r="M419" s="653">
        <v>2184.3200000000002</v>
      </c>
      <c r="N419" s="653">
        <v>0.5</v>
      </c>
      <c r="O419" s="653">
        <v>1092.1600000000001</v>
      </c>
      <c r="P419" s="666"/>
      <c r="Q419" s="654">
        <v>2184.3200000000002</v>
      </c>
    </row>
    <row r="420" spans="1:17" ht="14.4" customHeight="1" x14ac:dyDescent="0.3">
      <c r="A420" s="649" t="s">
        <v>1762</v>
      </c>
      <c r="B420" s="650" t="s">
        <v>1546</v>
      </c>
      <c r="C420" s="650" t="s">
        <v>1547</v>
      </c>
      <c r="D420" s="650" t="s">
        <v>1554</v>
      </c>
      <c r="E420" s="650" t="s">
        <v>833</v>
      </c>
      <c r="F420" s="653">
        <v>0.05</v>
      </c>
      <c r="G420" s="653">
        <v>46.83</v>
      </c>
      <c r="H420" s="653">
        <v>1</v>
      </c>
      <c r="I420" s="653">
        <v>936.59999999999991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1762</v>
      </c>
      <c r="B421" s="650" t="s">
        <v>1546</v>
      </c>
      <c r="C421" s="650" t="s">
        <v>1558</v>
      </c>
      <c r="D421" s="650" t="s">
        <v>1564</v>
      </c>
      <c r="E421" s="650" t="s">
        <v>1542</v>
      </c>
      <c r="F421" s="653"/>
      <c r="G421" s="653"/>
      <c r="H421" s="653"/>
      <c r="I421" s="653"/>
      <c r="J421" s="653">
        <v>1000</v>
      </c>
      <c r="K421" s="653">
        <v>5530</v>
      </c>
      <c r="L421" s="653"/>
      <c r="M421" s="653">
        <v>5.53</v>
      </c>
      <c r="N421" s="653">
        <v>300</v>
      </c>
      <c r="O421" s="653">
        <v>1665</v>
      </c>
      <c r="P421" s="666"/>
      <c r="Q421" s="654">
        <v>5.55</v>
      </c>
    </row>
    <row r="422" spans="1:17" ht="14.4" customHeight="1" x14ac:dyDescent="0.3">
      <c r="A422" s="649" t="s">
        <v>1762</v>
      </c>
      <c r="B422" s="650" t="s">
        <v>1546</v>
      </c>
      <c r="C422" s="650" t="s">
        <v>1558</v>
      </c>
      <c r="D422" s="650" t="s">
        <v>1571</v>
      </c>
      <c r="E422" s="650" t="s">
        <v>1542</v>
      </c>
      <c r="F422" s="653">
        <v>5164</v>
      </c>
      <c r="G422" s="653">
        <v>83083.62000000001</v>
      </c>
      <c r="H422" s="653">
        <v>1</v>
      </c>
      <c r="I422" s="653">
        <v>16.089004647560031</v>
      </c>
      <c r="J422" s="653">
        <v>2306</v>
      </c>
      <c r="K422" s="653">
        <v>39542.47</v>
      </c>
      <c r="L422" s="653">
        <v>0.47593581021144715</v>
      </c>
      <c r="M422" s="653">
        <v>17.147645273200347</v>
      </c>
      <c r="N422" s="653">
        <v>2093</v>
      </c>
      <c r="O422" s="653">
        <v>40018.160000000003</v>
      </c>
      <c r="P422" s="666">
        <v>0.48166124682578826</v>
      </c>
      <c r="Q422" s="654">
        <v>19.12</v>
      </c>
    </row>
    <row r="423" spans="1:17" ht="14.4" customHeight="1" x14ac:dyDescent="0.3">
      <c r="A423" s="649" t="s">
        <v>1762</v>
      </c>
      <c r="B423" s="650" t="s">
        <v>1546</v>
      </c>
      <c r="C423" s="650" t="s">
        <v>1558</v>
      </c>
      <c r="D423" s="650" t="s">
        <v>1576</v>
      </c>
      <c r="E423" s="650" t="s">
        <v>1542</v>
      </c>
      <c r="F423" s="653">
        <v>680</v>
      </c>
      <c r="G423" s="653">
        <v>1999.2</v>
      </c>
      <c r="H423" s="653">
        <v>1</v>
      </c>
      <c r="I423" s="653">
        <v>2.94</v>
      </c>
      <c r="J423" s="653"/>
      <c r="K423" s="653"/>
      <c r="L423" s="653"/>
      <c r="M423" s="653"/>
      <c r="N423" s="653">
        <v>735</v>
      </c>
      <c r="O423" s="653">
        <v>2396.1</v>
      </c>
      <c r="P423" s="666">
        <v>1.1985294117647058</v>
      </c>
      <c r="Q423" s="654">
        <v>3.26</v>
      </c>
    </row>
    <row r="424" spans="1:17" ht="14.4" customHeight="1" x14ac:dyDescent="0.3">
      <c r="A424" s="649" t="s">
        <v>1762</v>
      </c>
      <c r="B424" s="650" t="s">
        <v>1546</v>
      </c>
      <c r="C424" s="650" t="s">
        <v>1558</v>
      </c>
      <c r="D424" s="650" t="s">
        <v>1578</v>
      </c>
      <c r="E424" s="650" t="s">
        <v>1542</v>
      </c>
      <c r="F424" s="653">
        <v>2618</v>
      </c>
      <c r="G424" s="653">
        <v>82995.199999999997</v>
      </c>
      <c r="H424" s="653">
        <v>1</v>
      </c>
      <c r="I424" s="653">
        <v>31.701757066462946</v>
      </c>
      <c r="J424" s="653">
        <v>410</v>
      </c>
      <c r="K424" s="653">
        <v>13497.2</v>
      </c>
      <c r="L424" s="653">
        <v>0.16262627236273908</v>
      </c>
      <c r="M424" s="653">
        <v>32.92</v>
      </c>
      <c r="N424" s="653">
        <v>764</v>
      </c>
      <c r="O424" s="653">
        <v>25441.200000000001</v>
      </c>
      <c r="P424" s="666">
        <v>0.30653820943861815</v>
      </c>
      <c r="Q424" s="654">
        <v>33.300000000000004</v>
      </c>
    </row>
    <row r="425" spans="1:17" ht="14.4" customHeight="1" x14ac:dyDescent="0.3">
      <c r="A425" s="649" t="s">
        <v>1762</v>
      </c>
      <c r="B425" s="650" t="s">
        <v>1546</v>
      </c>
      <c r="C425" s="650" t="s">
        <v>1587</v>
      </c>
      <c r="D425" s="650" t="s">
        <v>1588</v>
      </c>
      <c r="E425" s="650" t="s">
        <v>1589</v>
      </c>
      <c r="F425" s="653"/>
      <c r="G425" s="653"/>
      <c r="H425" s="653"/>
      <c r="I425" s="653"/>
      <c r="J425" s="653"/>
      <c r="K425" s="653"/>
      <c r="L425" s="653"/>
      <c r="M425" s="653"/>
      <c r="N425" s="653">
        <v>1</v>
      </c>
      <c r="O425" s="653">
        <v>884.32</v>
      </c>
      <c r="P425" s="666"/>
      <c r="Q425" s="654">
        <v>884.32</v>
      </c>
    </row>
    <row r="426" spans="1:17" ht="14.4" customHeight="1" x14ac:dyDescent="0.3">
      <c r="A426" s="649" t="s">
        <v>1762</v>
      </c>
      <c r="B426" s="650" t="s">
        <v>1546</v>
      </c>
      <c r="C426" s="650" t="s">
        <v>1590</v>
      </c>
      <c r="D426" s="650" t="s">
        <v>1593</v>
      </c>
      <c r="E426" s="650" t="s">
        <v>1594</v>
      </c>
      <c r="F426" s="653"/>
      <c r="G426" s="653"/>
      <c r="H426" s="653"/>
      <c r="I426" s="653"/>
      <c r="J426" s="653">
        <v>1</v>
      </c>
      <c r="K426" s="653">
        <v>420</v>
      </c>
      <c r="L426" s="653"/>
      <c r="M426" s="653">
        <v>420</v>
      </c>
      <c r="N426" s="653">
        <v>1</v>
      </c>
      <c r="O426" s="653">
        <v>423</v>
      </c>
      <c r="P426" s="666"/>
      <c r="Q426" s="654">
        <v>423</v>
      </c>
    </row>
    <row r="427" spans="1:17" ht="14.4" customHeight="1" x14ac:dyDescent="0.3">
      <c r="A427" s="649" t="s">
        <v>1762</v>
      </c>
      <c r="B427" s="650" t="s">
        <v>1546</v>
      </c>
      <c r="C427" s="650" t="s">
        <v>1590</v>
      </c>
      <c r="D427" s="650" t="s">
        <v>1628</v>
      </c>
      <c r="E427" s="650" t="s">
        <v>1629</v>
      </c>
      <c r="F427" s="653">
        <v>11</v>
      </c>
      <c r="G427" s="653">
        <v>19261</v>
      </c>
      <c r="H427" s="653">
        <v>1</v>
      </c>
      <c r="I427" s="653">
        <v>1751</v>
      </c>
      <c r="J427" s="653">
        <v>6</v>
      </c>
      <c r="K427" s="653">
        <v>10524</v>
      </c>
      <c r="L427" s="653">
        <v>0.54638907637194334</v>
      </c>
      <c r="M427" s="653">
        <v>1754</v>
      </c>
      <c r="N427" s="653">
        <v>8</v>
      </c>
      <c r="O427" s="653">
        <v>14062</v>
      </c>
      <c r="P427" s="666">
        <v>0.73007632002492084</v>
      </c>
      <c r="Q427" s="654">
        <v>1757.75</v>
      </c>
    </row>
    <row r="428" spans="1:17" ht="14.4" customHeight="1" x14ac:dyDescent="0.3">
      <c r="A428" s="649" t="s">
        <v>1762</v>
      </c>
      <c r="B428" s="650" t="s">
        <v>1546</v>
      </c>
      <c r="C428" s="650" t="s">
        <v>1590</v>
      </c>
      <c r="D428" s="650" t="s">
        <v>1630</v>
      </c>
      <c r="E428" s="650" t="s">
        <v>1631</v>
      </c>
      <c r="F428" s="653"/>
      <c r="G428" s="653"/>
      <c r="H428" s="653"/>
      <c r="I428" s="653"/>
      <c r="J428" s="653">
        <v>2</v>
      </c>
      <c r="K428" s="653">
        <v>820</v>
      </c>
      <c r="L428" s="653"/>
      <c r="M428" s="653">
        <v>410</v>
      </c>
      <c r="N428" s="653">
        <v>1</v>
      </c>
      <c r="O428" s="653">
        <v>412</v>
      </c>
      <c r="P428" s="666"/>
      <c r="Q428" s="654">
        <v>412</v>
      </c>
    </row>
    <row r="429" spans="1:17" ht="14.4" customHeight="1" x14ac:dyDescent="0.3">
      <c r="A429" s="649" t="s">
        <v>1762</v>
      </c>
      <c r="B429" s="650" t="s">
        <v>1546</v>
      </c>
      <c r="C429" s="650" t="s">
        <v>1590</v>
      </c>
      <c r="D429" s="650" t="s">
        <v>1636</v>
      </c>
      <c r="E429" s="650" t="s">
        <v>1637</v>
      </c>
      <c r="F429" s="653"/>
      <c r="G429" s="653"/>
      <c r="H429" s="653"/>
      <c r="I429" s="653"/>
      <c r="J429" s="653">
        <v>1</v>
      </c>
      <c r="K429" s="653">
        <v>14328</v>
      </c>
      <c r="L429" s="653"/>
      <c r="M429" s="653">
        <v>14328</v>
      </c>
      <c r="N429" s="653">
        <v>2</v>
      </c>
      <c r="O429" s="653">
        <v>28664</v>
      </c>
      <c r="P429" s="666"/>
      <c r="Q429" s="654">
        <v>14332</v>
      </c>
    </row>
    <row r="430" spans="1:17" ht="14.4" customHeight="1" x14ac:dyDescent="0.3">
      <c r="A430" s="649" t="s">
        <v>1762</v>
      </c>
      <c r="B430" s="650" t="s">
        <v>1546</v>
      </c>
      <c r="C430" s="650" t="s">
        <v>1590</v>
      </c>
      <c r="D430" s="650" t="s">
        <v>1642</v>
      </c>
      <c r="E430" s="650" t="s">
        <v>1542</v>
      </c>
      <c r="F430" s="653">
        <v>8</v>
      </c>
      <c r="G430" s="653">
        <v>115632</v>
      </c>
      <c r="H430" s="653">
        <v>1</v>
      </c>
      <c r="I430" s="653">
        <v>14454</v>
      </c>
      <c r="J430" s="653"/>
      <c r="K430" s="653"/>
      <c r="L430" s="653"/>
      <c r="M430" s="653"/>
      <c r="N430" s="653"/>
      <c r="O430" s="653"/>
      <c r="P430" s="666"/>
      <c r="Q430" s="654"/>
    </row>
    <row r="431" spans="1:17" ht="14.4" customHeight="1" x14ac:dyDescent="0.3">
      <c r="A431" s="649" t="s">
        <v>1762</v>
      </c>
      <c r="B431" s="650" t="s">
        <v>1546</v>
      </c>
      <c r="C431" s="650" t="s">
        <v>1590</v>
      </c>
      <c r="D431" s="650" t="s">
        <v>1653</v>
      </c>
      <c r="E431" s="650" t="s">
        <v>1654</v>
      </c>
      <c r="F431" s="653">
        <v>1</v>
      </c>
      <c r="G431" s="653">
        <v>1283</v>
      </c>
      <c r="H431" s="653">
        <v>1</v>
      </c>
      <c r="I431" s="653">
        <v>1283</v>
      </c>
      <c r="J431" s="653"/>
      <c r="K431" s="653"/>
      <c r="L431" s="653"/>
      <c r="M431" s="653"/>
      <c r="N431" s="653">
        <v>1</v>
      </c>
      <c r="O431" s="653">
        <v>1292</v>
      </c>
      <c r="P431" s="666">
        <v>1.0070148090413094</v>
      </c>
      <c r="Q431" s="654">
        <v>1292</v>
      </c>
    </row>
    <row r="432" spans="1:17" ht="14.4" customHeight="1" x14ac:dyDescent="0.3">
      <c r="A432" s="649" t="s">
        <v>1762</v>
      </c>
      <c r="B432" s="650" t="s">
        <v>1546</v>
      </c>
      <c r="C432" s="650" t="s">
        <v>1590</v>
      </c>
      <c r="D432" s="650" t="s">
        <v>1657</v>
      </c>
      <c r="E432" s="650" t="s">
        <v>1658</v>
      </c>
      <c r="F432" s="653">
        <v>10</v>
      </c>
      <c r="G432" s="653">
        <v>22360</v>
      </c>
      <c r="H432" s="653">
        <v>1</v>
      </c>
      <c r="I432" s="653">
        <v>2236</v>
      </c>
      <c r="J432" s="653">
        <v>4</v>
      </c>
      <c r="K432" s="653">
        <v>8968</v>
      </c>
      <c r="L432" s="653">
        <v>0.40107334525939176</v>
      </c>
      <c r="M432" s="653">
        <v>2242</v>
      </c>
      <c r="N432" s="653">
        <v>4</v>
      </c>
      <c r="O432" s="653">
        <v>8979</v>
      </c>
      <c r="P432" s="666">
        <v>0.40156529516994632</v>
      </c>
      <c r="Q432" s="654">
        <v>2244.75</v>
      </c>
    </row>
    <row r="433" spans="1:17" ht="14.4" customHeight="1" x14ac:dyDescent="0.3">
      <c r="A433" s="649" t="s">
        <v>1763</v>
      </c>
      <c r="B433" s="650" t="s">
        <v>1546</v>
      </c>
      <c r="C433" s="650" t="s">
        <v>1547</v>
      </c>
      <c r="D433" s="650" t="s">
        <v>1548</v>
      </c>
      <c r="E433" s="650" t="s">
        <v>826</v>
      </c>
      <c r="F433" s="653"/>
      <c r="G433" s="653"/>
      <c r="H433" s="653"/>
      <c r="I433" s="653"/>
      <c r="J433" s="653"/>
      <c r="K433" s="653"/>
      <c r="L433" s="653"/>
      <c r="M433" s="653"/>
      <c r="N433" s="653">
        <v>0.1</v>
      </c>
      <c r="O433" s="653">
        <v>197.8</v>
      </c>
      <c r="P433" s="666"/>
      <c r="Q433" s="654">
        <v>1978</v>
      </c>
    </row>
    <row r="434" spans="1:17" ht="14.4" customHeight="1" x14ac:dyDescent="0.3">
      <c r="A434" s="649" t="s">
        <v>1763</v>
      </c>
      <c r="B434" s="650" t="s">
        <v>1546</v>
      </c>
      <c r="C434" s="650" t="s">
        <v>1547</v>
      </c>
      <c r="D434" s="650" t="s">
        <v>1552</v>
      </c>
      <c r="E434" s="650" t="s">
        <v>837</v>
      </c>
      <c r="F434" s="653">
        <v>1.1500000000000001</v>
      </c>
      <c r="G434" s="653">
        <v>1245.04</v>
      </c>
      <c r="H434" s="653">
        <v>1</v>
      </c>
      <c r="I434" s="653">
        <v>1082.6434782608694</v>
      </c>
      <c r="J434" s="653">
        <v>4.2</v>
      </c>
      <c r="K434" s="653">
        <v>4558.53</v>
      </c>
      <c r="L434" s="653">
        <v>3.6613522457109813</v>
      </c>
      <c r="M434" s="653">
        <v>1085.3642857142856</v>
      </c>
      <c r="N434" s="653">
        <v>1</v>
      </c>
      <c r="O434" s="653">
        <v>1092.1500000000001</v>
      </c>
      <c r="P434" s="666">
        <v>0.87720073250658626</v>
      </c>
      <c r="Q434" s="654">
        <v>1092.1500000000001</v>
      </c>
    </row>
    <row r="435" spans="1:17" ht="14.4" customHeight="1" x14ac:dyDescent="0.3">
      <c r="A435" s="649" t="s">
        <v>1763</v>
      </c>
      <c r="B435" s="650" t="s">
        <v>1546</v>
      </c>
      <c r="C435" s="650" t="s">
        <v>1547</v>
      </c>
      <c r="D435" s="650" t="s">
        <v>1553</v>
      </c>
      <c r="E435" s="650" t="s">
        <v>837</v>
      </c>
      <c r="F435" s="653">
        <v>20.200000000000003</v>
      </c>
      <c r="G435" s="653">
        <v>43739.47</v>
      </c>
      <c r="H435" s="653">
        <v>1</v>
      </c>
      <c r="I435" s="653">
        <v>2165.3202970297029</v>
      </c>
      <c r="J435" s="653">
        <v>22.85</v>
      </c>
      <c r="K435" s="653">
        <v>49737.810000000005</v>
      </c>
      <c r="L435" s="653">
        <v>1.137137921424288</v>
      </c>
      <c r="M435" s="653">
        <v>2176.7094091903723</v>
      </c>
      <c r="N435" s="653">
        <v>13.75</v>
      </c>
      <c r="O435" s="653">
        <v>30034.339999999997</v>
      </c>
      <c r="P435" s="666">
        <v>0.68666447032851552</v>
      </c>
      <c r="Q435" s="654">
        <v>2184.3156363636363</v>
      </c>
    </row>
    <row r="436" spans="1:17" ht="14.4" customHeight="1" x14ac:dyDescent="0.3">
      <c r="A436" s="649" t="s">
        <v>1763</v>
      </c>
      <c r="B436" s="650" t="s">
        <v>1546</v>
      </c>
      <c r="C436" s="650" t="s">
        <v>1547</v>
      </c>
      <c r="D436" s="650" t="s">
        <v>1554</v>
      </c>
      <c r="E436" s="650" t="s">
        <v>833</v>
      </c>
      <c r="F436" s="653">
        <v>1.3800000000000001</v>
      </c>
      <c r="G436" s="653">
        <v>1287.8200000000002</v>
      </c>
      <c r="H436" s="653">
        <v>1</v>
      </c>
      <c r="I436" s="653">
        <v>933.20289855072463</v>
      </c>
      <c r="J436" s="653">
        <v>1.1000000000000001</v>
      </c>
      <c r="K436" s="653">
        <v>1038.05</v>
      </c>
      <c r="L436" s="653">
        <v>0.80605208802472383</v>
      </c>
      <c r="M436" s="653">
        <v>943.68181818181802</v>
      </c>
      <c r="N436" s="653">
        <v>1.3</v>
      </c>
      <c r="O436" s="653">
        <v>1228.24</v>
      </c>
      <c r="P436" s="666">
        <v>0.95373577052693692</v>
      </c>
      <c r="Q436" s="654">
        <v>944.8</v>
      </c>
    </row>
    <row r="437" spans="1:17" ht="14.4" customHeight="1" x14ac:dyDescent="0.3">
      <c r="A437" s="649" t="s">
        <v>1763</v>
      </c>
      <c r="B437" s="650" t="s">
        <v>1546</v>
      </c>
      <c r="C437" s="650" t="s">
        <v>1558</v>
      </c>
      <c r="D437" s="650" t="s">
        <v>1564</v>
      </c>
      <c r="E437" s="650" t="s">
        <v>1542</v>
      </c>
      <c r="F437" s="653"/>
      <c r="G437" s="653"/>
      <c r="H437" s="653"/>
      <c r="I437" s="653"/>
      <c r="J437" s="653">
        <v>1000</v>
      </c>
      <c r="K437" s="653">
        <v>5560</v>
      </c>
      <c r="L437" s="653"/>
      <c r="M437" s="653">
        <v>5.56</v>
      </c>
      <c r="N437" s="653"/>
      <c r="O437" s="653"/>
      <c r="P437" s="666"/>
      <c r="Q437" s="654"/>
    </row>
    <row r="438" spans="1:17" ht="14.4" customHeight="1" x14ac:dyDescent="0.3">
      <c r="A438" s="649" t="s">
        <v>1763</v>
      </c>
      <c r="B438" s="650" t="s">
        <v>1546</v>
      </c>
      <c r="C438" s="650" t="s">
        <v>1558</v>
      </c>
      <c r="D438" s="650" t="s">
        <v>1565</v>
      </c>
      <c r="E438" s="650" t="s">
        <v>1542</v>
      </c>
      <c r="F438" s="653"/>
      <c r="G438" s="653"/>
      <c r="H438" s="653"/>
      <c r="I438" s="653"/>
      <c r="J438" s="653">
        <v>130</v>
      </c>
      <c r="K438" s="653">
        <v>1028.3</v>
      </c>
      <c r="L438" s="653"/>
      <c r="M438" s="653">
        <v>7.9099999999999993</v>
      </c>
      <c r="N438" s="653"/>
      <c r="O438" s="653"/>
      <c r="P438" s="666"/>
      <c r="Q438" s="654"/>
    </row>
    <row r="439" spans="1:17" ht="14.4" customHeight="1" x14ac:dyDescent="0.3">
      <c r="A439" s="649" t="s">
        <v>1763</v>
      </c>
      <c r="B439" s="650" t="s">
        <v>1546</v>
      </c>
      <c r="C439" s="650" t="s">
        <v>1558</v>
      </c>
      <c r="D439" s="650" t="s">
        <v>1571</v>
      </c>
      <c r="E439" s="650" t="s">
        <v>1542</v>
      </c>
      <c r="F439" s="653"/>
      <c r="G439" s="653"/>
      <c r="H439" s="653"/>
      <c r="I439" s="653"/>
      <c r="J439" s="653"/>
      <c r="K439" s="653"/>
      <c r="L439" s="653"/>
      <c r="M439" s="653"/>
      <c r="N439" s="653">
        <v>960</v>
      </c>
      <c r="O439" s="653">
        <v>18355.2</v>
      </c>
      <c r="P439" s="666"/>
      <c r="Q439" s="654">
        <v>19.12</v>
      </c>
    </row>
    <row r="440" spans="1:17" ht="14.4" customHeight="1" x14ac:dyDescent="0.3">
      <c r="A440" s="649" t="s">
        <v>1763</v>
      </c>
      <c r="B440" s="650" t="s">
        <v>1546</v>
      </c>
      <c r="C440" s="650" t="s">
        <v>1558</v>
      </c>
      <c r="D440" s="650" t="s">
        <v>1572</v>
      </c>
      <c r="E440" s="650" t="s">
        <v>1542</v>
      </c>
      <c r="F440" s="653">
        <v>4.5</v>
      </c>
      <c r="G440" s="653">
        <v>3986.05</v>
      </c>
      <c r="H440" s="653">
        <v>1</v>
      </c>
      <c r="I440" s="653">
        <v>885.78888888888889</v>
      </c>
      <c r="J440" s="653"/>
      <c r="K440" s="653"/>
      <c r="L440" s="653"/>
      <c r="M440" s="653"/>
      <c r="N440" s="653"/>
      <c r="O440" s="653"/>
      <c r="P440" s="666"/>
      <c r="Q440" s="654"/>
    </row>
    <row r="441" spans="1:17" ht="14.4" customHeight="1" x14ac:dyDescent="0.3">
      <c r="A441" s="649" t="s">
        <v>1763</v>
      </c>
      <c r="B441" s="650" t="s">
        <v>1546</v>
      </c>
      <c r="C441" s="650" t="s">
        <v>1558</v>
      </c>
      <c r="D441" s="650" t="s">
        <v>1573</v>
      </c>
      <c r="E441" s="650" t="s">
        <v>1542</v>
      </c>
      <c r="F441" s="653">
        <v>28.1</v>
      </c>
      <c r="G441" s="653">
        <v>61955.49</v>
      </c>
      <c r="H441" s="653">
        <v>1</v>
      </c>
      <c r="I441" s="653">
        <v>2204.821708185053</v>
      </c>
      <c r="J441" s="653">
        <v>12.9</v>
      </c>
      <c r="K441" s="653">
        <v>38816.74</v>
      </c>
      <c r="L441" s="653">
        <v>0.62652623681936825</v>
      </c>
      <c r="M441" s="653">
        <v>3009.0496124031006</v>
      </c>
      <c r="N441" s="653">
        <v>8.8000000000000007</v>
      </c>
      <c r="O441" s="653">
        <v>38905.410000000003</v>
      </c>
      <c r="P441" s="666">
        <v>0.62795742556470791</v>
      </c>
      <c r="Q441" s="654">
        <v>4421.0693181818178</v>
      </c>
    </row>
    <row r="442" spans="1:17" ht="14.4" customHeight="1" x14ac:dyDescent="0.3">
      <c r="A442" s="649" t="s">
        <v>1763</v>
      </c>
      <c r="B442" s="650" t="s">
        <v>1546</v>
      </c>
      <c r="C442" s="650" t="s">
        <v>1558</v>
      </c>
      <c r="D442" s="650" t="s">
        <v>1576</v>
      </c>
      <c r="E442" s="650" t="s">
        <v>1542</v>
      </c>
      <c r="F442" s="653">
        <v>654</v>
      </c>
      <c r="G442" s="653">
        <v>1922.76</v>
      </c>
      <c r="H442" s="653">
        <v>1</v>
      </c>
      <c r="I442" s="653">
        <v>2.94</v>
      </c>
      <c r="J442" s="653">
        <v>647</v>
      </c>
      <c r="K442" s="653">
        <v>2018.64</v>
      </c>
      <c r="L442" s="653">
        <v>1.0498658178867879</v>
      </c>
      <c r="M442" s="653">
        <v>3.12</v>
      </c>
      <c r="N442" s="653"/>
      <c r="O442" s="653"/>
      <c r="P442" s="666"/>
      <c r="Q442" s="654"/>
    </row>
    <row r="443" spans="1:17" ht="14.4" customHeight="1" x14ac:dyDescent="0.3">
      <c r="A443" s="649" t="s">
        <v>1763</v>
      </c>
      <c r="B443" s="650" t="s">
        <v>1546</v>
      </c>
      <c r="C443" s="650" t="s">
        <v>1558</v>
      </c>
      <c r="D443" s="650" t="s">
        <v>1578</v>
      </c>
      <c r="E443" s="650" t="s">
        <v>1542</v>
      </c>
      <c r="F443" s="653">
        <v>17131</v>
      </c>
      <c r="G443" s="653">
        <v>543023.32000000007</v>
      </c>
      <c r="H443" s="653">
        <v>1</v>
      </c>
      <c r="I443" s="653">
        <v>31.698284980444811</v>
      </c>
      <c r="J443" s="653">
        <v>21944</v>
      </c>
      <c r="K443" s="653">
        <v>727214.92999999982</v>
      </c>
      <c r="L443" s="653">
        <v>1.3391965008058948</v>
      </c>
      <c r="M443" s="653">
        <v>33.13957938388625</v>
      </c>
      <c r="N443" s="653">
        <v>14906</v>
      </c>
      <c r="O443" s="653">
        <v>496369.80000000005</v>
      </c>
      <c r="P443" s="666">
        <v>0.91408560501600555</v>
      </c>
      <c r="Q443" s="654">
        <v>33.300000000000004</v>
      </c>
    </row>
    <row r="444" spans="1:17" ht="14.4" customHeight="1" x14ac:dyDescent="0.3">
      <c r="A444" s="649" t="s">
        <v>1763</v>
      </c>
      <c r="B444" s="650" t="s">
        <v>1546</v>
      </c>
      <c r="C444" s="650" t="s">
        <v>1558</v>
      </c>
      <c r="D444" s="650" t="s">
        <v>1764</v>
      </c>
      <c r="E444" s="650" t="s">
        <v>1765</v>
      </c>
      <c r="F444" s="653"/>
      <c r="G444" s="653"/>
      <c r="H444" s="653"/>
      <c r="I444" s="653"/>
      <c r="J444" s="653"/>
      <c r="K444" s="653"/>
      <c r="L444" s="653"/>
      <c r="M444" s="653"/>
      <c r="N444" s="653">
        <v>0</v>
      </c>
      <c r="O444" s="653">
        <v>0</v>
      </c>
      <c r="P444" s="666"/>
      <c r="Q444" s="654"/>
    </row>
    <row r="445" spans="1:17" ht="14.4" customHeight="1" x14ac:dyDescent="0.3">
      <c r="A445" s="649" t="s">
        <v>1763</v>
      </c>
      <c r="B445" s="650" t="s">
        <v>1546</v>
      </c>
      <c r="C445" s="650" t="s">
        <v>1558</v>
      </c>
      <c r="D445" s="650" t="s">
        <v>1764</v>
      </c>
      <c r="E445" s="650" t="s">
        <v>1542</v>
      </c>
      <c r="F445" s="653"/>
      <c r="G445" s="653"/>
      <c r="H445" s="653"/>
      <c r="I445" s="653"/>
      <c r="J445" s="653"/>
      <c r="K445" s="653"/>
      <c r="L445" s="653"/>
      <c r="M445" s="653"/>
      <c r="N445" s="653">
        <v>1</v>
      </c>
      <c r="O445" s="653">
        <v>449209.69</v>
      </c>
      <c r="P445" s="666"/>
      <c r="Q445" s="654">
        <v>449209.69</v>
      </c>
    </row>
    <row r="446" spans="1:17" ht="14.4" customHeight="1" x14ac:dyDescent="0.3">
      <c r="A446" s="649" t="s">
        <v>1763</v>
      </c>
      <c r="B446" s="650" t="s">
        <v>1546</v>
      </c>
      <c r="C446" s="650" t="s">
        <v>1587</v>
      </c>
      <c r="D446" s="650" t="s">
        <v>1588</v>
      </c>
      <c r="E446" s="650" t="s">
        <v>1589</v>
      </c>
      <c r="F446" s="653">
        <v>3</v>
      </c>
      <c r="G446" s="653">
        <v>2652.96</v>
      </c>
      <c r="H446" s="653">
        <v>1</v>
      </c>
      <c r="I446" s="653">
        <v>884.32</v>
      </c>
      <c r="J446" s="653"/>
      <c r="K446" s="653"/>
      <c r="L446" s="653"/>
      <c r="M446" s="653"/>
      <c r="N446" s="653">
        <v>28</v>
      </c>
      <c r="O446" s="653">
        <v>24760.959999999999</v>
      </c>
      <c r="P446" s="666">
        <v>9.3333333333333321</v>
      </c>
      <c r="Q446" s="654">
        <v>884.31999999999994</v>
      </c>
    </row>
    <row r="447" spans="1:17" ht="14.4" customHeight="1" x14ac:dyDescent="0.3">
      <c r="A447" s="649" t="s">
        <v>1763</v>
      </c>
      <c r="B447" s="650" t="s">
        <v>1546</v>
      </c>
      <c r="C447" s="650" t="s">
        <v>1590</v>
      </c>
      <c r="D447" s="650" t="s">
        <v>1591</v>
      </c>
      <c r="E447" s="650" t="s">
        <v>1592</v>
      </c>
      <c r="F447" s="653"/>
      <c r="G447" s="653"/>
      <c r="H447" s="653"/>
      <c r="I447" s="653"/>
      <c r="J447" s="653"/>
      <c r="K447" s="653"/>
      <c r="L447" s="653"/>
      <c r="M447" s="653"/>
      <c r="N447" s="653">
        <v>1</v>
      </c>
      <c r="O447" s="653">
        <v>35</v>
      </c>
      <c r="P447" s="666"/>
      <c r="Q447" s="654">
        <v>35</v>
      </c>
    </row>
    <row r="448" spans="1:17" ht="14.4" customHeight="1" x14ac:dyDescent="0.3">
      <c r="A448" s="649" t="s">
        <v>1763</v>
      </c>
      <c r="B448" s="650" t="s">
        <v>1546</v>
      </c>
      <c r="C448" s="650" t="s">
        <v>1590</v>
      </c>
      <c r="D448" s="650" t="s">
        <v>1612</v>
      </c>
      <c r="E448" s="650" t="s">
        <v>1613</v>
      </c>
      <c r="F448" s="653"/>
      <c r="G448" s="653"/>
      <c r="H448" s="653"/>
      <c r="I448" s="653"/>
      <c r="J448" s="653">
        <v>1</v>
      </c>
      <c r="K448" s="653">
        <v>1383</v>
      </c>
      <c r="L448" s="653"/>
      <c r="M448" s="653">
        <v>1383</v>
      </c>
      <c r="N448" s="653"/>
      <c r="O448" s="653"/>
      <c r="P448" s="666"/>
      <c r="Q448" s="654"/>
    </row>
    <row r="449" spans="1:17" ht="14.4" customHeight="1" x14ac:dyDescent="0.3">
      <c r="A449" s="649" t="s">
        <v>1763</v>
      </c>
      <c r="B449" s="650" t="s">
        <v>1546</v>
      </c>
      <c r="C449" s="650" t="s">
        <v>1590</v>
      </c>
      <c r="D449" s="650" t="s">
        <v>1616</v>
      </c>
      <c r="E449" s="650" t="s">
        <v>1617</v>
      </c>
      <c r="F449" s="653">
        <v>6</v>
      </c>
      <c r="G449" s="653">
        <v>7152</v>
      </c>
      <c r="H449" s="653">
        <v>1</v>
      </c>
      <c r="I449" s="653">
        <v>1192</v>
      </c>
      <c r="J449" s="653">
        <v>3</v>
      </c>
      <c r="K449" s="653">
        <v>3588</v>
      </c>
      <c r="L449" s="653">
        <v>0.50167785234899331</v>
      </c>
      <c r="M449" s="653">
        <v>1196</v>
      </c>
      <c r="N449" s="653">
        <v>2</v>
      </c>
      <c r="O449" s="653">
        <v>2408</v>
      </c>
      <c r="P449" s="666">
        <v>0.33668903803131989</v>
      </c>
      <c r="Q449" s="654">
        <v>1204</v>
      </c>
    </row>
    <row r="450" spans="1:17" ht="14.4" customHeight="1" x14ac:dyDescent="0.3">
      <c r="A450" s="649" t="s">
        <v>1763</v>
      </c>
      <c r="B450" s="650" t="s">
        <v>1546</v>
      </c>
      <c r="C450" s="650" t="s">
        <v>1590</v>
      </c>
      <c r="D450" s="650" t="s">
        <v>1618</v>
      </c>
      <c r="E450" s="650" t="s">
        <v>1619</v>
      </c>
      <c r="F450" s="653"/>
      <c r="G450" s="653"/>
      <c r="H450" s="653"/>
      <c r="I450" s="653"/>
      <c r="J450" s="653">
        <v>1</v>
      </c>
      <c r="K450" s="653">
        <v>1169</v>
      </c>
      <c r="L450" s="653"/>
      <c r="M450" s="653">
        <v>1169</v>
      </c>
      <c r="N450" s="653"/>
      <c r="O450" s="653"/>
      <c r="P450" s="666"/>
      <c r="Q450" s="654"/>
    </row>
    <row r="451" spans="1:17" ht="14.4" customHeight="1" x14ac:dyDescent="0.3">
      <c r="A451" s="649" t="s">
        <v>1763</v>
      </c>
      <c r="B451" s="650" t="s">
        <v>1546</v>
      </c>
      <c r="C451" s="650" t="s">
        <v>1590</v>
      </c>
      <c r="D451" s="650" t="s">
        <v>1628</v>
      </c>
      <c r="E451" s="650" t="s">
        <v>1629</v>
      </c>
      <c r="F451" s="653">
        <v>2</v>
      </c>
      <c r="G451" s="653">
        <v>3502</v>
      </c>
      <c r="H451" s="653">
        <v>1</v>
      </c>
      <c r="I451" s="653">
        <v>1751</v>
      </c>
      <c r="J451" s="653">
        <v>4</v>
      </c>
      <c r="K451" s="653">
        <v>7016</v>
      </c>
      <c r="L451" s="653">
        <v>2.0034266133637919</v>
      </c>
      <c r="M451" s="653">
        <v>1754</v>
      </c>
      <c r="N451" s="653">
        <v>2</v>
      </c>
      <c r="O451" s="653">
        <v>3514</v>
      </c>
      <c r="P451" s="666">
        <v>1.0034266133637921</v>
      </c>
      <c r="Q451" s="654">
        <v>1757</v>
      </c>
    </row>
    <row r="452" spans="1:17" ht="14.4" customHeight="1" x14ac:dyDescent="0.3">
      <c r="A452" s="649" t="s">
        <v>1763</v>
      </c>
      <c r="B452" s="650" t="s">
        <v>1546</v>
      </c>
      <c r="C452" s="650" t="s">
        <v>1590</v>
      </c>
      <c r="D452" s="650" t="s">
        <v>1630</v>
      </c>
      <c r="E452" s="650" t="s">
        <v>1631</v>
      </c>
      <c r="F452" s="653"/>
      <c r="G452" s="653"/>
      <c r="H452" s="653"/>
      <c r="I452" s="653"/>
      <c r="J452" s="653">
        <v>2</v>
      </c>
      <c r="K452" s="653">
        <v>820</v>
      </c>
      <c r="L452" s="653"/>
      <c r="M452" s="653">
        <v>410</v>
      </c>
      <c r="N452" s="653"/>
      <c r="O452" s="653"/>
      <c r="P452" s="666"/>
      <c r="Q452" s="654"/>
    </row>
    <row r="453" spans="1:17" ht="14.4" customHeight="1" x14ac:dyDescent="0.3">
      <c r="A453" s="649" t="s">
        <v>1763</v>
      </c>
      <c r="B453" s="650" t="s">
        <v>1546</v>
      </c>
      <c r="C453" s="650" t="s">
        <v>1590</v>
      </c>
      <c r="D453" s="650" t="s">
        <v>1636</v>
      </c>
      <c r="E453" s="650" t="s">
        <v>1637</v>
      </c>
      <c r="F453" s="653"/>
      <c r="G453" s="653"/>
      <c r="H453" s="653"/>
      <c r="I453" s="653"/>
      <c r="J453" s="653">
        <v>52</v>
      </c>
      <c r="K453" s="653">
        <v>745056</v>
      </c>
      <c r="L453" s="653"/>
      <c r="M453" s="653">
        <v>14328</v>
      </c>
      <c r="N453" s="653">
        <v>35</v>
      </c>
      <c r="O453" s="653">
        <v>501568</v>
      </c>
      <c r="P453" s="666"/>
      <c r="Q453" s="654">
        <v>14330.514285714286</v>
      </c>
    </row>
    <row r="454" spans="1:17" ht="14.4" customHeight="1" x14ac:dyDescent="0.3">
      <c r="A454" s="649" t="s">
        <v>1763</v>
      </c>
      <c r="B454" s="650" t="s">
        <v>1546</v>
      </c>
      <c r="C454" s="650" t="s">
        <v>1590</v>
      </c>
      <c r="D454" s="650" t="s">
        <v>1766</v>
      </c>
      <c r="E454" s="650" t="s">
        <v>1767</v>
      </c>
      <c r="F454" s="653"/>
      <c r="G454" s="653"/>
      <c r="H454" s="653"/>
      <c r="I454" s="653"/>
      <c r="J454" s="653"/>
      <c r="K454" s="653"/>
      <c r="L454" s="653"/>
      <c r="M454" s="653"/>
      <c r="N454" s="653">
        <v>1</v>
      </c>
      <c r="O454" s="653">
        <v>0</v>
      </c>
      <c r="P454" s="666"/>
      <c r="Q454" s="654">
        <v>0</v>
      </c>
    </row>
    <row r="455" spans="1:17" ht="14.4" customHeight="1" x14ac:dyDescent="0.3">
      <c r="A455" s="649" t="s">
        <v>1763</v>
      </c>
      <c r="B455" s="650" t="s">
        <v>1546</v>
      </c>
      <c r="C455" s="650" t="s">
        <v>1590</v>
      </c>
      <c r="D455" s="650" t="s">
        <v>1642</v>
      </c>
      <c r="E455" s="650" t="s">
        <v>1542</v>
      </c>
      <c r="F455" s="653">
        <v>48</v>
      </c>
      <c r="G455" s="653">
        <v>700896</v>
      </c>
      <c r="H455" s="653">
        <v>1</v>
      </c>
      <c r="I455" s="653">
        <v>14602</v>
      </c>
      <c r="J455" s="653"/>
      <c r="K455" s="653"/>
      <c r="L455" s="653"/>
      <c r="M455" s="653"/>
      <c r="N455" s="653"/>
      <c r="O455" s="653"/>
      <c r="P455" s="666"/>
      <c r="Q455" s="654"/>
    </row>
    <row r="456" spans="1:17" ht="14.4" customHeight="1" x14ac:dyDescent="0.3">
      <c r="A456" s="649" t="s">
        <v>1763</v>
      </c>
      <c r="B456" s="650" t="s">
        <v>1546</v>
      </c>
      <c r="C456" s="650" t="s">
        <v>1590</v>
      </c>
      <c r="D456" s="650" t="s">
        <v>1647</v>
      </c>
      <c r="E456" s="650" t="s">
        <v>1648</v>
      </c>
      <c r="F456" s="653"/>
      <c r="G456" s="653"/>
      <c r="H456" s="653"/>
      <c r="I456" s="653"/>
      <c r="J456" s="653">
        <v>1</v>
      </c>
      <c r="K456" s="653">
        <v>580</v>
      </c>
      <c r="L456" s="653"/>
      <c r="M456" s="653">
        <v>580</v>
      </c>
      <c r="N456" s="653"/>
      <c r="O456" s="653"/>
      <c r="P456" s="666"/>
      <c r="Q456" s="654"/>
    </row>
    <row r="457" spans="1:17" ht="14.4" customHeight="1" x14ac:dyDescent="0.3">
      <c r="A457" s="649" t="s">
        <v>1763</v>
      </c>
      <c r="B457" s="650" t="s">
        <v>1546</v>
      </c>
      <c r="C457" s="650" t="s">
        <v>1590</v>
      </c>
      <c r="D457" s="650" t="s">
        <v>1653</v>
      </c>
      <c r="E457" s="650" t="s">
        <v>1654</v>
      </c>
      <c r="F457" s="653">
        <v>1</v>
      </c>
      <c r="G457" s="653">
        <v>1283</v>
      </c>
      <c r="H457" s="653">
        <v>1</v>
      </c>
      <c r="I457" s="653">
        <v>1283</v>
      </c>
      <c r="J457" s="653">
        <v>1</v>
      </c>
      <c r="K457" s="653">
        <v>1286</v>
      </c>
      <c r="L457" s="653">
        <v>1.0023382696804364</v>
      </c>
      <c r="M457" s="653">
        <v>1286</v>
      </c>
      <c r="N457" s="653"/>
      <c r="O457" s="653"/>
      <c r="P457" s="666"/>
      <c r="Q457" s="654"/>
    </row>
    <row r="458" spans="1:17" ht="14.4" customHeight="1" x14ac:dyDescent="0.3">
      <c r="A458" s="649" t="s">
        <v>1763</v>
      </c>
      <c r="B458" s="650" t="s">
        <v>1546</v>
      </c>
      <c r="C458" s="650" t="s">
        <v>1590</v>
      </c>
      <c r="D458" s="650" t="s">
        <v>1657</v>
      </c>
      <c r="E458" s="650" t="s">
        <v>1658</v>
      </c>
      <c r="F458" s="653"/>
      <c r="G458" s="653"/>
      <c r="H458" s="653"/>
      <c r="I458" s="653"/>
      <c r="J458" s="653"/>
      <c r="K458" s="653"/>
      <c r="L458" s="653"/>
      <c r="M458" s="653"/>
      <c r="N458" s="653">
        <v>2</v>
      </c>
      <c r="O458" s="653">
        <v>4495</v>
      </c>
      <c r="P458" s="666"/>
      <c r="Q458" s="654">
        <v>2247.5</v>
      </c>
    </row>
    <row r="459" spans="1:17" ht="14.4" customHeight="1" x14ac:dyDescent="0.3">
      <c r="A459" s="649" t="s">
        <v>1763</v>
      </c>
      <c r="B459" s="650" t="s">
        <v>1546</v>
      </c>
      <c r="C459" s="650" t="s">
        <v>1590</v>
      </c>
      <c r="D459" s="650" t="s">
        <v>1671</v>
      </c>
      <c r="E459" s="650" t="s">
        <v>1672</v>
      </c>
      <c r="F459" s="653">
        <v>1</v>
      </c>
      <c r="G459" s="653">
        <v>2379</v>
      </c>
      <c r="H459" s="653">
        <v>1</v>
      </c>
      <c r="I459" s="653">
        <v>2379</v>
      </c>
      <c r="J459" s="653"/>
      <c r="K459" s="653"/>
      <c r="L459" s="653"/>
      <c r="M459" s="653"/>
      <c r="N459" s="653"/>
      <c r="O459" s="653"/>
      <c r="P459" s="666"/>
      <c r="Q459" s="654"/>
    </row>
    <row r="460" spans="1:17" ht="14.4" customHeight="1" x14ac:dyDescent="0.3">
      <c r="A460" s="649" t="s">
        <v>1763</v>
      </c>
      <c r="B460" s="650" t="s">
        <v>1546</v>
      </c>
      <c r="C460" s="650" t="s">
        <v>1590</v>
      </c>
      <c r="D460" s="650" t="s">
        <v>1768</v>
      </c>
      <c r="E460" s="650" t="s">
        <v>1769</v>
      </c>
      <c r="F460" s="653"/>
      <c r="G460" s="653"/>
      <c r="H460" s="653"/>
      <c r="I460" s="653"/>
      <c r="J460" s="653"/>
      <c r="K460" s="653"/>
      <c r="L460" s="653"/>
      <c r="M460" s="653"/>
      <c r="N460" s="653">
        <v>1</v>
      </c>
      <c r="O460" s="653">
        <v>1126</v>
      </c>
      <c r="P460" s="666"/>
      <c r="Q460" s="654">
        <v>1126</v>
      </c>
    </row>
    <row r="461" spans="1:17" ht="14.4" customHeight="1" x14ac:dyDescent="0.3">
      <c r="A461" s="649" t="s">
        <v>1770</v>
      </c>
      <c r="B461" s="650" t="s">
        <v>1546</v>
      </c>
      <c r="C461" s="650" t="s">
        <v>1558</v>
      </c>
      <c r="D461" s="650" t="s">
        <v>1564</v>
      </c>
      <c r="E461" s="650" t="s">
        <v>1542</v>
      </c>
      <c r="F461" s="653">
        <v>900</v>
      </c>
      <c r="G461" s="653">
        <v>4779</v>
      </c>
      <c r="H461" s="653">
        <v>1</v>
      </c>
      <c r="I461" s="653">
        <v>5.31</v>
      </c>
      <c r="J461" s="653">
        <v>800</v>
      </c>
      <c r="K461" s="653">
        <v>4424</v>
      </c>
      <c r="L461" s="653">
        <v>0.92571667712910655</v>
      </c>
      <c r="M461" s="653">
        <v>5.53</v>
      </c>
      <c r="N461" s="653">
        <v>1600</v>
      </c>
      <c r="O461" s="653">
        <v>8880</v>
      </c>
      <c r="P461" s="666">
        <v>1.8581293157564345</v>
      </c>
      <c r="Q461" s="654">
        <v>5.55</v>
      </c>
    </row>
    <row r="462" spans="1:17" ht="14.4" customHeight="1" x14ac:dyDescent="0.3">
      <c r="A462" s="649" t="s">
        <v>1770</v>
      </c>
      <c r="B462" s="650" t="s">
        <v>1546</v>
      </c>
      <c r="C462" s="650" t="s">
        <v>1558</v>
      </c>
      <c r="D462" s="650" t="s">
        <v>1566</v>
      </c>
      <c r="E462" s="650" t="s">
        <v>1542</v>
      </c>
      <c r="F462" s="653"/>
      <c r="G462" s="653"/>
      <c r="H462" s="653"/>
      <c r="I462" s="653"/>
      <c r="J462" s="653">
        <v>500</v>
      </c>
      <c r="K462" s="653">
        <v>3995</v>
      </c>
      <c r="L462" s="653"/>
      <c r="M462" s="653">
        <v>7.99</v>
      </c>
      <c r="N462" s="653"/>
      <c r="O462" s="653"/>
      <c r="P462" s="666"/>
      <c r="Q462" s="654"/>
    </row>
    <row r="463" spans="1:17" ht="14.4" customHeight="1" x14ac:dyDescent="0.3">
      <c r="A463" s="649" t="s">
        <v>1770</v>
      </c>
      <c r="B463" s="650" t="s">
        <v>1546</v>
      </c>
      <c r="C463" s="650" t="s">
        <v>1590</v>
      </c>
      <c r="D463" s="650" t="s">
        <v>1593</v>
      </c>
      <c r="E463" s="650" t="s">
        <v>1594</v>
      </c>
      <c r="F463" s="653"/>
      <c r="G463" s="653"/>
      <c r="H463" s="653"/>
      <c r="I463" s="653"/>
      <c r="J463" s="653"/>
      <c r="K463" s="653"/>
      <c r="L463" s="653"/>
      <c r="M463" s="653"/>
      <c r="N463" s="653">
        <v>1</v>
      </c>
      <c r="O463" s="653">
        <v>420</v>
      </c>
      <c r="P463" s="666"/>
      <c r="Q463" s="654">
        <v>420</v>
      </c>
    </row>
    <row r="464" spans="1:17" ht="14.4" customHeight="1" x14ac:dyDescent="0.3">
      <c r="A464" s="649" t="s">
        <v>1770</v>
      </c>
      <c r="B464" s="650" t="s">
        <v>1546</v>
      </c>
      <c r="C464" s="650" t="s">
        <v>1590</v>
      </c>
      <c r="D464" s="650" t="s">
        <v>1595</v>
      </c>
      <c r="E464" s="650" t="s">
        <v>1596</v>
      </c>
      <c r="F464" s="653"/>
      <c r="G464" s="653"/>
      <c r="H464" s="653"/>
      <c r="I464" s="653"/>
      <c r="J464" s="653">
        <v>1</v>
      </c>
      <c r="K464" s="653">
        <v>163</v>
      </c>
      <c r="L464" s="653"/>
      <c r="M464" s="653">
        <v>163</v>
      </c>
      <c r="N464" s="653"/>
      <c r="O464" s="653"/>
      <c r="P464" s="666"/>
      <c r="Q464" s="654"/>
    </row>
    <row r="465" spans="1:17" ht="14.4" customHeight="1" x14ac:dyDescent="0.3">
      <c r="A465" s="649" t="s">
        <v>1770</v>
      </c>
      <c r="B465" s="650" t="s">
        <v>1546</v>
      </c>
      <c r="C465" s="650" t="s">
        <v>1590</v>
      </c>
      <c r="D465" s="650" t="s">
        <v>1599</v>
      </c>
      <c r="E465" s="650" t="s">
        <v>1600</v>
      </c>
      <c r="F465" s="653"/>
      <c r="G465" s="653"/>
      <c r="H465" s="653"/>
      <c r="I465" s="653"/>
      <c r="J465" s="653">
        <v>1</v>
      </c>
      <c r="K465" s="653">
        <v>1376</v>
      </c>
      <c r="L465" s="653"/>
      <c r="M465" s="653">
        <v>1376</v>
      </c>
      <c r="N465" s="653"/>
      <c r="O465" s="653"/>
      <c r="P465" s="666"/>
      <c r="Q465" s="654"/>
    </row>
    <row r="466" spans="1:17" ht="14.4" customHeight="1" x14ac:dyDescent="0.3">
      <c r="A466" s="649" t="s">
        <v>1770</v>
      </c>
      <c r="B466" s="650" t="s">
        <v>1546</v>
      </c>
      <c r="C466" s="650" t="s">
        <v>1590</v>
      </c>
      <c r="D466" s="650" t="s">
        <v>1628</v>
      </c>
      <c r="E466" s="650" t="s">
        <v>1629</v>
      </c>
      <c r="F466" s="653">
        <v>1</v>
      </c>
      <c r="G466" s="653">
        <v>1751</v>
      </c>
      <c r="H466" s="653">
        <v>1</v>
      </c>
      <c r="I466" s="653">
        <v>1751</v>
      </c>
      <c r="J466" s="653">
        <v>1</v>
      </c>
      <c r="K466" s="653">
        <v>1754</v>
      </c>
      <c r="L466" s="653">
        <v>1.001713306681896</v>
      </c>
      <c r="M466" s="653">
        <v>1754</v>
      </c>
      <c r="N466" s="653">
        <v>4</v>
      </c>
      <c r="O466" s="653">
        <v>7016</v>
      </c>
      <c r="P466" s="666">
        <v>4.0068532267275838</v>
      </c>
      <c r="Q466" s="654">
        <v>1754</v>
      </c>
    </row>
    <row r="467" spans="1:17" ht="14.4" customHeight="1" x14ac:dyDescent="0.3">
      <c r="A467" s="649" t="s">
        <v>1770</v>
      </c>
      <c r="B467" s="650" t="s">
        <v>1546</v>
      </c>
      <c r="C467" s="650" t="s">
        <v>1590</v>
      </c>
      <c r="D467" s="650" t="s">
        <v>1630</v>
      </c>
      <c r="E467" s="650" t="s">
        <v>1631</v>
      </c>
      <c r="F467" s="653">
        <v>1</v>
      </c>
      <c r="G467" s="653">
        <v>409</v>
      </c>
      <c r="H467" s="653">
        <v>1</v>
      </c>
      <c r="I467" s="653">
        <v>409</v>
      </c>
      <c r="J467" s="653">
        <v>1</v>
      </c>
      <c r="K467" s="653">
        <v>410</v>
      </c>
      <c r="L467" s="653">
        <v>1.0024449877750612</v>
      </c>
      <c r="M467" s="653">
        <v>410</v>
      </c>
      <c r="N467" s="653">
        <v>4</v>
      </c>
      <c r="O467" s="653">
        <v>1640</v>
      </c>
      <c r="P467" s="666">
        <v>4.0097799511002448</v>
      </c>
      <c r="Q467" s="654">
        <v>410</v>
      </c>
    </row>
    <row r="468" spans="1:17" ht="14.4" customHeight="1" x14ac:dyDescent="0.3">
      <c r="A468" s="649" t="s">
        <v>1770</v>
      </c>
      <c r="B468" s="650" t="s">
        <v>1546</v>
      </c>
      <c r="C468" s="650" t="s">
        <v>1590</v>
      </c>
      <c r="D468" s="650" t="s">
        <v>1647</v>
      </c>
      <c r="E468" s="650" t="s">
        <v>1648</v>
      </c>
      <c r="F468" s="653"/>
      <c r="G468" s="653"/>
      <c r="H468" s="653"/>
      <c r="I468" s="653"/>
      <c r="J468" s="653"/>
      <c r="K468" s="653"/>
      <c r="L468" s="653"/>
      <c r="M468" s="653"/>
      <c r="N468" s="653">
        <v>1</v>
      </c>
      <c r="O468" s="653">
        <v>580</v>
      </c>
      <c r="P468" s="666"/>
      <c r="Q468" s="654">
        <v>580</v>
      </c>
    </row>
    <row r="469" spans="1:17" ht="14.4" customHeight="1" x14ac:dyDescent="0.3">
      <c r="A469" s="649" t="s">
        <v>1771</v>
      </c>
      <c r="B469" s="650" t="s">
        <v>1546</v>
      </c>
      <c r="C469" s="650" t="s">
        <v>1547</v>
      </c>
      <c r="D469" s="650" t="s">
        <v>1553</v>
      </c>
      <c r="E469" s="650" t="s">
        <v>837</v>
      </c>
      <c r="F469" s="653">
        <v>0.45</v>
      </c>
      <c r="G469" s="653">
        <v>974.39</v>
      </c>
      <c r="H469" s="653">
        <v>1</v>
      </c>
      <c r="I469" s="653">
        <v>2165.3111111111111</v>
      </c>
      <c r="J469" s="653">
        <v>0.5</v>
      </c>
      <c r="K469" s="653">
        <v>1092.1600000000001</v>
      </c>
      <c r="L469" s="653">
        <v>1.120865361918739</v>
      </c>
      <c r="M469" s="653">
        <v>2184.3200000000002</v>
      </c>
      <c r="N469" s="653"/>
      <c r="O469" s="653"/>
      <c r="P469" s="666"/>
      <c r="Q469" s="654"/>
    </row>
    <row r="470" spans="1:17" ht="14.4" customHeight="1" x14ac:dyDescent="0.3">
      <c r="A470" s="649" t="s">
        <v>1771</v>
      </c>
      <c r="B470" s="650" t="s">
        <v>1546</v>
      </c>
      <c r="C470" s="650" t="s">
        <v>1558</v>
      </c>
      <c r="D470" s="650" t="s">
        <v>1561</v>
      </c>
      <c r="E470" s="650" t="s">
        <v>1542</v>
      </c>
      <c r="F470" s="653">
        <v>150</v>
      </c>
      <c r="G470" s="653">
        <v>679.5</v>
      </c>
      <c r="H470" s="653">
        <v>1</v>
      </c>
      <c r="I470" s="653">
        <v>4.53</v>
      </c>
      <c r="J470" s="653">
        <v>150</v>
      </c>
      <c r="K470" s="653">
        <v>726</v>
      </c>
      <c r="L470" s="653">
        <v>1.0684326710816776</v>
      </c>
      <c r="M470" s="653">
        <v>4.84</v>
      </c>
      <c r="N470" s="653"/>
      <c r="O470" s="653"/>
      <c r="P470" s="666"/>
      <c r="Q470" s="654"/>
    </row>
    <row r="471" spans="1:17" ht="14.4" customHeight="1" x14ac:dyDescent="0.3">
      <c r="A471" s="649" t="s">
        <v>1771</v>
      </c>
      <c r="B471" s="650" t="s">
        <v>1546</v>
      </c>
      <c r="C471" s="650" t="s">
        <v>1558</v>
      </c>
      <c r="D471" s="650" t="s">
        <v>1574</v>
      </c>
      <c r="E471" s="650" t="s">
        <v>1542</v>
      </c>
      <c r="F471" s="653">
        <v>1</v>
      </c>
      <c r="G471" s="653">
        <v>2135.09</v>
      </c>
      <c r="H471" s="653">
        <v>1</v>
      </c>
      <c r="I471" s="653">
        <v>2135.09</v>
      </c>
      <c r="J471" s="653">
        <v>1</v>
      </c>
      <c r="K471" s="653">
        <v>2299.5500000000002</v>
      </c>
      <c r="L471" s="653">
        <v>1.0770271979167154</v>
      </c>
      <c r="M471" s="653">
        <v>2299.5500000000002</v>
      </c>
      <c r="N471" s="653"/>
      <c r="O471" s="653"/>
      <c r="P471" s="666"/>
      <c r="Q471" s="654"/>
    </row>
    <row r="472" spans="1:17" ht="14.4" customHeight="1" x14ac:dyDescent="0.3">
      <c r="A472" s="649" t="s">
        <v>1771</v>
      </c>
      <c r="B472" s="650" t="s">
        <v>1546</v>
      </c>
      <c r="C472" s="650" t="s">
        <v>1558</v>
      </c>
      <c r="D472" s="650" t="s">
        <v>1578</v>
      </c>
      <c r="E472" s="650" t="s">
        <v>1542</v>
      </c>
      <c r="F472" s="653">
        <v>449</v>
      </c>
      <c r="G472" s="653">
        <v>13972.88</v>
      </c>
      <c r="H472" s="653">
        <v>1</v>
      </c>
      <c r="I472" s="653">
        <v>31.119999999999997</v>
      </c>
      <c r="J472" s="653">
        <v>388</v>
      </c>
      <c r="K472" s="653">
        <v>12908.76</v>
      </c>
      <c r="L472" s="653">
        <v>0.9238439033327418</v>
      </c>
      <c r="M472" s="653">
        <v>33.270000000000003</v>
      </c>
      <c r="N472" s="653"/>
      <c r="O472" s="653"/>
      <c r="P472" s="666"/>
      <c r="Q472" s="654"/>
    </row>
    <row r="473" spans="1:17" ht="14.4" customHeight="1" x14ac:dyDescent="0.3">
      <c r="A473" s="649" t="s">
        <v>1771</v>
      </c>
      <c r="B473" s="650" t="s">
        <v>1546</v>
      </c>
      <c r="C473" s="650" t="s">
        <v>1558</v>
      </c>
      <c r="D473" s="650" t="s">
        <v>1581</v>
      </c>
      <c r="E473" s="650" t="s">
        <v>1542</v>
      </c>
      <c r="F473" s="653"/>
      <c r="G473" s="653"/>
      <c r="H473" s="653"/>
      <c r="I473" s="653"/>
      <c r="J473" s="653"/>
      <c r="K473" s="653"/>
      <c r="L473" s="653"/>
      <c r="M473" s="653"/>
      <c r="N473" s="653">
        <v>110</v>
      </c>
      <c r="O473" s="653">
        <v>2127.4</v>
      </c>
      <c r="P473" s="666"/>
      <c r="Q473" s="654">
        <v>19.34</v>
      </c>
    </row>
    <row r="474" spans="1:17" ht="14.4" customHeight="1" x14ac:dyDescent="0.3">
      <c r="A474" s="649" t="s">
        <v>1771</v>
      </c>
      <c r="B474" s="650" t="s">
        <v>1546</v>
      </c>
      <c r="C474" s="650" t="s">
        <v>1590</v>
      </c>
      <c r="D474" s="650" t="s">
        <v>1622</v>
      </c>
      <c r="E474" s="650" t="s">
        <v>1623</v>
      </c>
      <c r="F474" s="653">
        <v>1</v>
      </c>
      <c r="G474" s="653">
        <v>653</v>
      </c>
      <c r="H474" s="653">
        <v>1</v>
      </c>
      <c r="I474" s="653">
        <v>653</v>
      </c>
      <c r="J474" s="653">
        <v>1</v>
      </c>
      <c r="K474" s="653">
        <v>654</v>
      </c>
      <c r="L474" s="653">
        <v>1.0015313935681469</v>
      </c>
      <c r="M474" s="653">
        <v>654</v>
      </c>
      <c r="N474" s="653"/>
      <c r="O474" s="653"/>
      <c r="P474" s="666"/>
      <c r="Q474" s="654"/>
    </row>
    <row r="475" spans="1:17" ht="14.4" customHeight="1" x14ac:dyDescent="0.3">
      <c r="A475" s="649" t="s">
        <v>1771</v>
      </c>
      <c r="B475" s="650" t="s">
        <v>1546</v>
      </c>
      <c r="C475" s="650" t="s">
        <v>1590</v>
      </c>
      <c r="D475" s="650" t="s">
        <v>1632</v>
      </c>
      <c r="E475" s="650" t="s">
        <v>1633</v>
      </c>
      <c r="F475" s="653"/>
      <c r="G475" s="653"/>
      <c r="H475" s="653"/>
      <c r="I475" s="653"/>
      <c r="J475" s="653"/>
      <c r="K475" s="653"/>
      <c r="L475" s="653"/>
      <c r="M475" s="653"/>
      <c r="N475" s="653">
        <v>2</v>
      </c>
      <c r="O475" s="653">
        <v>6900</v>
      </c>
      <c r="P475" s="666"/>
      <c r="Q475" s="654">
        <v>3450</v>
      </c>
    </row>
    <row r="476" spans="1:17" ht="14.4" customHeight="1" x14ac:dyDescent="0.3">
      <c r="A476" s="649" t="s">
        <v>1771</v>
      </c>
      <c r="B476" s="650" t="s">
        <v>1546</v>
      </c>
      <c r="C476" s="650" t="s">
        <v>1590</v>
      </c>
      <c r="D476" s="650" t="s">
        <v>1636</v>
      </c>
      <c r="E476" s="650" t="s">
        <v>1637</v>
      </c>
      <c r="F476" s="653"/>
      <c r="G476" s="653"/>
      <c r="H476" s="653"/>
      <c r="I476" s="653"/>
      <c r="J476" s="653">
        <v>1</v>
      </c>
      <c r="K476" s="653">
        <v>14328</v>
      </c>
      <c r="L476" s="653"/>
      <c r="M476" s="653">
        <v>14328</v>
      </c>
      <c r="N476" s="653"/>
      <c r="O476" s="653"/>
      <c r="P476" s="666"/>
      <c r="Q476" s="654"/>
    </row>
    <row r="477" spans="1:17" ht="14.4" customHeight="1" x14ac:dyDescent="0.3">
      <c r="A477" s="649" t="s">
        <v>1771</v>
      </c>
      <c r="B477" s="650" t="s">
        <v>1546</v>
      </c>
      <c r="C477" s="650" t="s">
        <v>1590</v>
      </c>
      <c r="D477" s="650" t="s">
        <v>1642</v>
      </c>
      <c r="E477" s="650" t="s">
        <v>1542</v>
      </c>
      <c r="F477" s="653">
        <v>1</v>
      </c>
      <c r="G477" s="653">
        <v>16526</v>
      </c>
      <c r="H477" s="653">
        <v>1</v>
      </c>
      <c r="I477" s="653">
        <v>16526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thickBot="1" x14ac:dyDescent="0.35">
      <c r="A478" s="655" t="s">
        <v>1771</v>
      </c>
      <c r="B478" s="656" t="s">
        <v>1546</v>
      </c>
      <c r="C478" s="656" t="s">
        <v>1590</v>
      </c>
      <c r="D478" s="656" t="s">
        <v>1655</v>
      </c>
      <c r="E478" s="656" t="s">
        <v>1656</v>
      </c>
      <c r="F478" s="659">
        <v>1</v>
      </c>
      <c r="G478" s="659">
        <v>486</v>
      </c>
      <c r="H478" s="659">
        <v>1</v>
      </c>
      <c r="I478" s="659">
        <v>486</v>
      </c>
      <c r="J478" s="659">
        <v>1</v>
      </c>
      <c r="K478" s="659">
        <v>487</v>
      </c>
      <c r="L478" s="659">
        <v>1.0020576131687242</v>
      </c>
      <c r="M478" s="659">
        <v>487</v>
      </c>
      <c r="N478" s="659"/>
      <c r="O478" s="659"/>
      <c r="P478" s="667"/>
      <c r="Q478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315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76.878</v>
      </c>
      <c r="C5" s="114">
        <v>60.298999999999999</v>
      </c>
      <c r="D5" s="114">
        <v>50.476999999999997</v>
      </c>
      <c r="E5" s="131">
        <v>0.65658575925492335</v>
      </c>
      <c r="F5" s="132">
        <v>98</v>
      </c>
      <c r="G5" s="114">
        <v>82</v>
      </c>
      <c r="H5" s="114">
        <v>80</v>
      </c>
      <c r="I5" s="133">
        <v>0.81632653061224492</v>
      </c>
      <c r="J5" s="123"/>
      <c r="K5" s="123"/>
      <c r="L5" s="7">
        <f>D5-B5</f>
        <v>-26.401000000000003</v>
      </c>
      <c r="M5" s="8">
        <f>H5-F5</f>
        <v>-18</v>
      </c>
    </row>
    <row r="6" spans="1:13" ht="14.4" hidden="1" customHeight="1" outlineLevel="1" x14ac:dyDescent="0.3">
      <c r="A6" s="119" t="s">
        <v>170</v>
      </c>
      <c r="B6" s="122">
        <v>15.648</v>
      </c>
      <c r="C6" s="113">
        <v>10.273999999999999</v>
      </c>
      <c r="D6" s="113">
        <v>12.901</v>
      </c>
      <c r="E6" s="134">
        <v>0.82445040899795496</v>
      </c>
      <c r="F6" s="135">
        <v>20</v>
      </c>
      <c r="G6" s="113">
        <v>15</v>
      </c>
      <c r="H6" s="113">
        <v>20</v>
      </c>
      <c r="I6" s="136">
        <v>1</v>
      </c>
      <c r="J6" s="123"/>
      <c r="K6" s="123"/>
      <c r="L6" s="5">
        <f t="shared" ref="L6:L11" si="0">D6-B6</f>
        <v>-2.7469999999999999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48.738999999999997</v>
      </c>
      <c r="C7" s="113">
        <v>36.655999999999999</v>
      </c>
      <c r="D7" s="113">
        <v>45.353000000000002</v>
      </c>
      <c r="E7" s="134">
        <v>0.93052791399084933</v>
      </c>
      <c r="F7" s="135">
        <v>59</v>
      </c>
      <c r="G7" s="113">
        <v>46</v>
      </c>
      <c r="H7" s="113">
        <v>56</v>
      </c>
      <c r="I7" s="136">
        <v>0.94915254237288138</v>
      </c>
      <c r="J7" s="123"/>
      <c r="K7" s="123"/>
      <c r="L7" s="5">
        <f t="shared" si="0"/>
        <v>-3.3859999999999957</v>
      </c>
      <c r="M7" s="6">
        <f t="shared" si="1"/>
        <v>-3</v>
      </c>
    </row>
    <row r="8" spans="1:13" ht="14.4" hidden="1" customHeight="1" outlineLevel="1" x14ac:dyDescent="0.3">
      <c r="A8" s="119" t="s">
        <v>172</v>
      </c>
      <c r="B8" s="122">
        <v>4.3360000000000003</v>
      </c>
      <c r="C8" s="113">
        <v>5.1150000000000002</v>
      </c>
      <c r="D8" s="113">
        <v>6.5789999999999997</v>
      </c>
      <c r="E8" s="134">
        <v>1.5172970479704795</v>
      </c>
      <c r="F8" s="135">
        <v>5</v>
      </c>
      <c r="G8" s="113">
        <v>7</v>
      </c>
      <c r="H8" s="113">
        <v>5</v>
      </c>
      <c r="I8" s="136">
        <v>1</v>
      </c>
      <c r="J8" s="123"/>
      <c r="K8" s="123"/>
      <c r="L8" s="5">
        <f t="shared" si="0"/>
        <v>2.2429999999999994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528</v>
      </c>
      <c r="F9" s="135">
        <v>0</v>
      </c>
      <c r="G9" s="113">
        <v>0</v>
      </c>
      <c r="H9" s="113">
        <v>0</v>
      </c>
      <c r="I9" s="136" t="s">
        <v>528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16.992999999999999</v>
      </c>
      <c r="C10" s="113">
        <v>21.57</v>
      </c>
      <c r="D10" s="113">
        <v>15.324</v>
      </c>
      <c r="E10" s="134">
        <v>0.90178308715353384</v>
      </c>
      <c r="F10" s="135">
        <v>22</v>
      </c>
      <c r="G10" s="113">
        <v>27</v>
      </c>
      <c r="H10" s="113">
        <v>25</v>
      </c>
      <c r="I10" s="136">
        <v>1.1363636363636365</v>
      </c>
      <c r="J10" s="123"/>
      <c r="K10" s="123"/>
      <c r="L10" s="5">
        <f t="shared" si="0"/>
        <v>-1.6689999999999987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2.843</v>
      </c>
      <c r="C11" s="113">
        <v>0.28799999999999998</v>
      </c>
      <c r="D11" s="113">
        <v>3.0030000000000001</v>
      </c>
      <c r="E11" s="134">
        <v>1.0562785789658811</v>
      </c>
      <c r="F11" s="135">
        <v>6</v>
      </c>
      <c r="G11" s="113">
        <v>1</v>
      </c>
      <c r="H11" s="113">
        <v>4</v>
      </c>
      <c r="I11" s="136">
        <v>0.66666666666666663</v>
      </c>
      <c r="J11" s="123"/>
      <c r="K11" s="123"/>
      <c r="L11" s="5">
        <f t="shared" si="0"/>
        <v>0.16000000000000014</v>
      </c>
      <c r="M11" s="6">
        <f t="shared" si="1"/>
        <v>-2</v>
      </c>
    </row>
    <row r="12" spans="1:13" ht="14.4" hidden="1" customHeight="1" outlineLevel="1" thickBot="1" x14ac:dyDescent="0.35">
      <c r="A12" s="244" t="s">
        <v>233</v>
      </c>
      <c r="B12" s="245">
        <v>0.59199999999999997</v>
      </c>
      <c r="C12" s="246">
        <v>0</v>
      </c>
      <c r="D12" s="246">
        <v>0.29499999999999998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-0.29699999999999999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166.029</v>
      </c>
      <c r="C13" s="116">
        <f>SUM(C5:C12)</f>
        <v>134.202</v>
      </c>
      <c r="D13" s="116">
        <f>SUM(D5:D12)</f>
        <v>133.93199999999999</v>
      </c>
      <c r="E13" s="137">
        <f>IF(OR(D13=0,B13=0),0,D13/B13)</f>
        <v>0.80667835137235055</v>
      </c>
      <c r="F13" s="138">
        <f>SUM(F5:F12)</f>
        <v>211</v>
      </c>
      <c r="G13" s="116">
        <f>SUM(G5:G12)</f>
        <v>178</v>
      </c>
      <c r="H13" s="116">
        <f>SUM(H5:H12)</f>
        <v>191</v>
      </c>
      <c r="I13" s="139">
        <f>IF(OR(H13=0,F13=0),0,H13/F13)</f>
        <v>0.90521327014218012</v>
      </c>
      <c r="J13" s="123"/>
      <c r="K13" s="123"/>
      <c r="L13" s="129">
        <f>D13-B13</f>
        <v>-32.097000000000008</v>
      </c>
      <c r="M13" s="140">
        <f t="shared" si="1"/>
        <v>-20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315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76.878</v>
      </c>
      <c r="C18" s="114">
        <v>60.298999999999999</v>
      </c>
      <c r="D18" s="114">
        <v>50.476999999999997</v>
      </c>
      <c r="E18" s="131">
        <v>0.65658575925492335</v>
      </c>
      <c r="F18" s="121">
        <v>98</v>
      </c>
      <c r="G18" s="114">
        <v>82</v>
      </c>
      <c r="H18" s="114">
        <v>80</v>
      </c>
      <c r="I18" s="133">
        <v>0.81632653061224492</v>
      </c>
      <c r="J18" s="560">
        <f>0.97*0.976</f>
        <v>0.94672000000000001</v>
      </c>
      <c r="K18" s="561"/>
      <c r="L18" s="147">
        <f>D18-B18</f>
        <v>-26.401000000000003</v>
      </c>
      <c r="M18" s="148">
        <f>H18-F18</f>
        <v>-18</v>
      </c>
    </row>
    <row r="19" spans="1:13" ht="14.4" hidden="1" customHeight="1" outlineLevel="1" x14ac:dyDescent="0.3">
      <c r="A19" s="119" t="s">
        <v>170</v>
      </c>
      <c r="B19" s="122">
        <v>15.648</v>
      </c>
      <c r="C19" s="113">
        <v>10.273999999999999</v>
      </c>
      <c r="D19" s="113">
        <v>12.901</v>
      </c>
      <c r="E19" s="134">
        <v>0.82445040899795496</v>
      </c>
      <c r="F19" s="122">
        <v>20</v>
      </c>
      <c r="G19" s="113">
        <v>15</v>
      </c>
      <c r="H19" s="113">
        <v>20</v>
      </c>
      <c r="I19" s="136">
        <v>1</v>
      </c>
      <c r="J19" s="560">
        <f>0.97*1.096</f>
        <v>1.0631200000000001</v>
      </c>
      <c r="K19" s="561"/>
      <c r="L19" s="149">
        <f t="shared" ref="L19:L26" si="2">D19-B19</f>
        <v>-2.7469999999999999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48.738999999999997</v>
      </c>
      <c r="C20" s="113">
        <v>36.655999999999999</v>
      </c>
      <c r="D20" s="113">
        <v>45.353000000000002</v>
      </c>
      <c r="E20" s="134">
        <v>0.93052791399084933</v>
      </c>
      <c r="F20" s="122">
        <v>59</v>
      </c>
      <c r="G20" s="113">
        <v>46</v>
      </c>
      <c r="H20" s="113">
        <v>56</v>
      </c>
      <c r="I20" s="136">
        <v>0.94915254237288138</v>
      </c>
      <c r="J20" s="560">
        <f>0.97*1.047</f>
        <v>1.01559</v>
      </c>
      <c r="K20" s="561"/>
      <c r="L20" s="149">
        <f t="shared" si="2"/>
        <v>-3.3859999999999957</v>
      </c>
      <c r="M20" s="150">
        <f t="shared" si="3"/>
        <v>-3</v>
      </c>
    </row>
    <row r="21" spans="1:13" ht="14.4" hidden="1" customHeight="1" outlineLevel="1" x14ac:dyDescent="0.3">
      <c r="A21" s="119" t="s">
        <v>172</v>
      </c>
      <c r="B21" s="122">
        <v>4.3360000000000003</v>
      </c>
      <c r="C21" s="113">
        <v>5.1150000000000002</v>
      </c>
      <c r="D21" s="113">
        <v>6.5789999999999997</v>
      </c>
      <c r="E21" s="134">
        <v>1.5172970479704795</v>
      </c>
      <c r="F21" s="122">
        <v>5</v>
      </c>
      <c r="G21" s="113">
        <v>7</v>
      </c>
      <c r="H21" s="113">
        <v>5</v>
      </c>
      <c r="I21" s="136">
        <v>1</v>
      </c>
      <c r="J21" s="560">
        <f>0.97*1.091</f>
        <v>1.05827</v>
      </c>
      <c r="K21" s="561"/>
      <c r="L21" s="149">
        <f t="shared" si="2"/>
        <v>2.2429999999999994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528</v>
      </c>
      <c r="F22" s="122">
        <v>0</v>
      </c>
      <c r="G22" s="113">
        <v>0</v>
      </c>
      <c r="H22" s="113">
        <v>0</v>
      </c>
      <c r="I22" s="136" t="s">
        <v>528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16.992999999999999</v>
      </c>
      <c r="C23" s="113">
        <v>21.57</v>
      </c>
      <c r="D23" s="113">
        <v>15.324</v>
      </c>
      <c r="E23" s="134">
        <v>0.90178308715353384</v>
      </c>
      <c r="F23" s="122">
        <v>22</v>
      </c>
      <c r="G23" s="113">
        <v>27</v>
      </c>
      <c r="H23" s="113">
        <v>25</v>
      </c>
      <c r="I23" s="136">
        <v>1.1363636363636365</v>
      </c>
      <c r="J23" s="560">
        <f>0.97*1.096</f>
        <v>1.0631200000000001</v>
      </c>
      <c r="K23" s="561"/>
      <c r="L23" s="149">
        <f t="shared" si="2"/>
        <v>-1.6689999999999987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2.843</v>
      </c>
      <c r="C24" s="113">
        <v>0.28799999999999998</v>
      </c>
      <c r="D24" s="113">
        <v>3.0030000000000001</v>
      </c>
      <c r="E24" s="134">
        <v>1.0562785789658811</v>
      </c>
      <c r="F24" s="122">
        <v>6</v>
      </c>
      <c r="G24" s="113">
        <v>1</v>
      </c>
      <c r="H24" s="113">
        <v>4</v>
      </c>
      <c r="I24" s="136">
        <v>0.66666666666666663</v>
      </c>
      <c r="J24" s="560">
        <f>0.97*0.989</f>
        <v>0.95933000000000002</v>
      </c>
      <c r="K24" s="561"/>
      <c r="L24" s="149">
        <f t="shared" si="2"/>
        <v>0.16000000000000014</v>
      </c>
      <c r="M24" s="150">
        <f t="shared" si="3"/>
        <v>-2</v>
      </c>
    </row>
    <row r="25" spans="1:13" ht="14.4" hidden="1" customHeight="1" outlineLevel="1" thickBot="1" x14ac:dyDescent="0.35">
      <c r="A25" s="244" t="s">
        <v>233</v>
      </c>
      <c r="B25" s="245">
        <v>0.59199999999999997</v>
      </c>
      <c r="C25" s="246">
        <v>0</v>
      </c>
      <c r="D25" s="246">
        <v>0.29499999999999998</v>
      </c>
      <c r="E25" s="247"/>
      <c r="F25" s="245">
        <v>1</v>
      </c>
      <c r="G25" s="246">
        <v>0</v>
      </c>
      <c r="H25" s="246">
        <v>1</v>
      </c>
      <c r="I25" s="249"/>
      <c r="J25" s="365"/>
      <c r="K25" s="366"/>
      <c r="L25" s="252">
        <f>D25-B25</f>
        <v>-0.29699999999999999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166.029</v>
      </c>
      <c r="C26" s="153">
        <f>SUM(C18:C25)</f>
        <v>134.202</v>
      </c>
      <c r="D26" s="153">
        <f>SUM(D18:D25)</f>
        <v>133.93199999999999</v>
      </c>
      <c r="E26" s="154">
        <f>IF(OR(D26=0,B26=0),0,D26/B26)</f>
        <v>0.80667835137235055</v>
      </c>
      <c r="F26" s="152">
        <f>SUM(F18:F25)</f>
        <v>211</v>
      </c>
      <c r="G26" s="153">
        <f>SUM(G18:G25)</f>
        <v>178</v>
      </c>
      <c r="H26" s="153">
        <f>SUM(H18:H25)</f>
        <v>191</v>
      </c>
      <c r="I26" s="155">
        <f>IF(OR(H26=0,F26=0),0,H26/F26)</f>
        <v>0.90521327014218012</v>
      </c>
      <c r="J26" s="123"/>
      <c r="K26" s="123"/>
      <c r="L26" s="145">
        <f t="shared" si="2"/>
        <v>-32.097000000000008</v>
      </c>
      <c r="M26" s="156">
        <f t="shared" si="3"/>
        <v>-20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315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528</v>
      </c>
      <c r="F31" s="132">
        <v>0</v>
      </c>
      <c r="G31" s="114">
        <v>0</v>
      </c>
      <c r="H31" s="114">
        <v>0</v>
      </c>
      <c r="I31" s="133" t="s">
        <v>528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528</v>
      </c>
      <c r="F32" s="135">
        <v>0</v>
      </c>
      <c r="G32" s="113">
        <v>0</v>
      </c>
      <c r="H32" s="113">
        <v>0</v>
      </c>
      <c r="I32" s="136" t="s">
        <v>528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528</v>
      </c>
      <c r="F33" s="135">
        <v>0</v>
      </c>
      <c r="G33" s="113">
        <v>0</v>
      </c>
      <c r="H33" s="113">
        <v>0</v>
      </c>
      <c r="I33" s="136" t="s">
        <v>528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528</v>
      </c>
      <c r="F34" s="135">
        <v>0</v>
      </c>
      <c r="G34" s="113">
        <v>0</v>
      </c>
      <c r="H34" s="113">
        <v>0</v>
      </c>
      <c r="I34" s="136" t="s">
        <v>528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528</v>
      </c>
      <c r="F35" s="135">
        <v>0</v>
      </c>
      <c r="G35" s="113">
        <v>0</v>
      </c>
      <c r="H35" s="113">
        <v>0</v>
      </c>
      <c r="I35" s="136" t="s">
        <v>528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528</v>
      </c>
      <c r="F36" s="135">
        <v>0</v>
      </c>
      <c r="G36" s="113">
        <v>0</v>
      </c>
      <c r="H36" s="113">
        <v>0</v>
      </c>
      <c r="I36" s="136" t="s">
        <v>528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528</v>
      </c>
      <c r="F37" s="135">
        <v>0</v>
      </c>
      <c r="G37" s="113">
        <v>0</v>
      </c>
      <c r="H37" s="113">
        <v>0</v>
      </c>
      <c r="I37" s="136" t="s">
        <v>528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318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314</v>
      </c>
    </row>
    <row r="43" spans="1:13" ht="14.4" customHeight="1" x14ac:dyDescent="0.25">
      <c r="A43" s="450" t="s">
        <v>320</v>
      </c>
    </row>
    <row r="44" spans="1:13" ht="14.4" customHeight="1" x14ac:dyDescent="0.25">
      <c r="A44" s="449" t="s">
        <v>316</v>
      </c>
    </row>
    <row r="45" spans="1:13" ht="14.4" customHeight="1" x14ac:dyDescent="0.25">
      <c r="A45" s="450" t="s">
        <v>317</v>
      </c>
    </row>
    <row r="46" spans="1:13" ht="14.4" customHeight="1" x14ac:dyDescent="0.3">
      <c r="A46" s="243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179.7</v>
      </c>
      <c r="C33" s="203">
        <v>173</v>
      </c>
      <c r="D33" s="84">
        <f>IF(C33="","",C33-B33)</f>
        <v>-6.6999999999999886</v>
      </c>
      <c r="E33" s="85">
        <f>IF(C33="","",C33/B33)</f>
        <v>0.9627156371730663</v>
      </c>
      <c r="F33" s="86">
        <v>39.74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305.72000000000003</v>
      </c>
      <c r="C34" s="204">
        <v>350</v>
      </c>
      <c r="D34" s="87">
        <f t="shared" ref="D34:D45" si="0">IF(C34="","",C34-B34)</f>
        <v>44.279999999999973</v>
      </c>
      <c r="E34" s="88">
        <f t="shared" ref="E34:E45" si="1">IF(C34="","",C34/B34)</f>
        <v>1.1448384142352479</v>
      </c>
      <c r="F34" s="89">
        <v>101.08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553.42999999999995</v>
      </c>
      <c r="C35" s="204">
        <v>604</v>
      </c>
      <c r="D35" s="87">
        <f t="shared" si="0"/>
        <v>50.57000000000005</v>
      </c>
      <c r="E35" s="88">
        <f t="shared" si="1"/>
        <v>1.0913756030572974</v>
      </c>
      <c r="F35" s="89">
        <v>162.41999999999999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874.55</v>
      </c>
      <c r="C36" s="204">
        <v>863</v>
      </c>
      <c r="D36" s="87">
        <f t="shared" si="0"/>
        <v>-11.549999999999955</v>
      </c>
      <c r="E36" s="88">
        <f t="shared" si="1"/>
        <v>0.98679320793550973</v>
      </c>
      <c r="F36" s="89">
        <v>202.16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996.53</v>
      </c>
      <c r="C37" s="204">
        <v>990</v>
      </c>
      <c r="D37" s="87">
        <f t="shared" si="0"/>
        <v>-6.5299999999999727</v>
      </c>
      <c r="E37" s="88">
        <f t="shared" si="1"/>
        <v>0.99344726199913702</v>
      </c>
      <c r="F37" s="89">
        <v>235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1360.29</v>
      </c>
      <c r="C38" s="204">
        <v>1306</v>
      </c>
      <c r="D38" s="87">
        <f t="shared" si="0"/>
        <v>-54.289999999999964</v>
      </c>
      <c r="E38" s="88">
        <f t="shared" si="1"/>
        <v>0.96008939270302662</v>
      </c>
      <c r="F38" s="89">
        <v>295.89999999999998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1790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59" t="s">
        <v>1773</v>
      </c>
      <c r="B5" s="834">
        <v>1</v>
      </c>
      <c r="C5" s="835">
        <v>0.66</v>
      </c>
      <c r="D5" s="836">
        <v>2</v>
      </c>
      <c r="E5" s="837"/>
      <c r="F5" s="838"/>
      <c r="G5" s="839"/>
      <c r="H5" s="840"/>
      <c r="I5" s="838"/>
      <c r="J5" s="839"/>
      <c r="K5" s="841">
        <v>0.48</v>
      </c>
      <c r="L5" s="840">
        <v>2</v>
      </c>
      <c r="M5" s="840">
        <v>18</v>
      </c>
      <c r="N5" s="842">
        <v>5.95</v>
      </c>
      <c r="O5" s="840" t="s">
        <v>1774</v>
      </c>
      <c r="P5" s="843" t="s">
        <v>1775</v>
      </c>
      <c r="Q5" s="844">
        <f>H5-B5</f>
        <v>-1</v>
      </c>
      <c r="R5" s="844">
        <f>I5-C5</f>
        <v>-0.66</v>
      </c>
      <c r="S5" s="845" t="str">
        <f>IF(H5=0,"",H5*N5)</f>
        <v/>
      </c>
      <c r="T5" s="845" t="str">
        <f>IF(H5=0,"",H5*J5)</f>
        <v/>
      </c>
      <c r="U5" s="845" t="str">
        <f>IF(H5=0,"",T5-S5)</f>
        <v/>
      </c>
      <c r="V5" s="846" t="str">
        <f>IF(H5=0,"",T5/S5)</f>
        <v/>
      </c>
      <c r="W5" s="847"/>
    </row>
    <row r="6" spans="1:23" ht="14.4" customHeight="1" x14ac:dyDescent="0.3">
      <c r="A6" s="860" t="s">
        <v>1776</v>
      </c>
      <c r="B6" s="816"/>
      <c r="C6" s="818"/>
      <c r="D6" s="819"/>
      <c r="E6" s="814"/>
      <c r="F6" s="800"/>
      <c r="G6" s="801"/>
      <c r="H6" s="807">
        <v>1</v>
      </c>
      <c r="I6" s="808">
        <v>0.52</v>
      </c>
      <c r="J6" s="809">
        <v>2</v>
      </c>
      <c r="K6" s="803">
        <v>0.31</v>
      </c>
      <c r="L6" s="802">
        <v>1</v>
      </c>
      <c r="M6" s="802">
        <v>12</v>
      </c>
      <c r="N6" s="804">
        <v>3.97</v>
      </c>
      <c r="O6" s="802" t="s">
        <v>1774</v>
      </c>
      <c r="P6" s="815" t="s">
        <v>1777</v>
      </c>
      <c r="Q6" s="805">
        <f t="shared" ref="Q6:R12" si="0">H6-B6</f>
        <v>1</v>
      </c>
      <c r="R6" s="805">
        <f t="shared" si="0"/>
        <v>0.52</v>
      </c>
      <c r="S6" s="816">
        <f t="shared" ref="S6:S12" si="1">IF(H6=0,"",H6*N6)</f>
        <v>3.97</v>
      </c>
      <c r="T6" s="816">
        <f t="shared" ref="T6:T12" si="2">IF(H6=0,"",H6*J6)</f>
        <v>2</v>
      </c>
      <c r="U6" s="816">
        <f t="shared" ref="U6:U12" si="3">IF(H6=0,"",T6-S6)</f>
        <v>-1.9700000000000002</v>
      </c>
      <c r="V6" s="817">
        <f t="shared" ref="V6:V12" si="4">IF(H6=0,"",T6/S6)</f>
        <v>0.50377833753148615</v>
      </c>
      <c r="W6" s="806"/>
    </row>
    <row r="7" spans="1:23" ht="14.4" customHeight="1" x14ac:dyDescent="0.3">
      <c r="A7" s="860" t="s">
        <v>1778</v>
      </c>
      <c r="B7" s="797">
        <v>61</v>
      </c>
      <c r="C7" s="798">
        <v>37.229999999999997</v>
      </c>
      <c r="D7" s="799">
        <v>6.8</v>
      </c>
      <c r="E7" s="814">
        <v>12</v>
      </c>
      <c r="F7" s="800">
        <v>7.1</v>
      </c>
      <c r="G7" s="801">
        <v>7.6</v>
      </c>
      <c r="H7" s="802">
        <v>25</v>
      </c>
      <c r="I7" s="800">
        <v>16.010000000000002</v>
      </c>
      <c r="J7" s="801">
        <v>6.4</v>
      </c>
      <c r="K7" s="803">
        <v>0.59</v>
      </c>
      <c r="L7" s="802">
        <v>2</v>
      </c>
      <c r="M7" s="802">
        <v>20</v>
      </c>
      <c r="N7" s="804">
        <v>6.66</v>
      </c>
      <c r="O7" s="802" t="s">
        <v>1774</v>
      </c>
      <c r="P7" s="815" t="s">
        <v>1779</v>
      </c>
      <c r="Q7" s="805">
        <f t="shared" si="0"/>
        <v>-36</v>
      </c>
      <c r="R7" s="805">
        <f t="shared" si="0"/>
        <v>-21.219999999999995</v>
      </c>
      <c r="S7" s="816">
        <f t="shared" si="1"/>
        <v>166.5</v>
      </c>
      <c r="T7" s="816">
        <f t="shared" si="2"/>
        <v>160</v>
      </c>
      <c r="U7" s="816">
        <f t="shared" si="3"/>
        <v>-6.5</v>
      </c>
      <c r="V7" s="817">
        <f t="shared" si="4"/>
        <v>0.96096096096096095</v>
      </c>
      <c r="W7" s="806">
        <v>28.7</v>
      </c>
    </row>
    <row r="8" spans="1:23" ht="14.4" customHeight="1" x14ac:dyDescent="0.3">
      <c r="A8" s="861" t="s">
        <v>1780</v>
      </c>
      <c r="B8" s="848">
        <v>3</v>
      </c>
      <c r="C8" s="849">
        <v>1.99</v>
      </c>
      <c r="D8" s="810">
        <v>9.3000000000000007</v>
      </c>
      <c r="E8" s="850">
        <v>1</v>
      </c>
      <c r="F8" s="851">
        <v>0.59</v>
      </c>
      <c r="G8" s="811">
        <v>4</v>
      </c>
      <c r="H8" s="852"/>
      <c r="I8" s="851"/>
      <c r="J8" s="811"/>
      <c r="K8" s="853">
        <v>0.59</v>
      </c>
      <c r="L8" s="852">
        <v>2</v>
      </c>
      <c r="M8" s="852">
        <v>20</v>
      </c>
      <c r="N8" s="854">
        <v>6.66</v>
      </c>
      <c r="O8" s="852" t="s">
        <v>1774</v>
      </c>
      <c r="P8" s="855" t="s">
        <v>1781</v>
      </c>
      <c r="Q8" s="856">
        <f t="shared" si="0"/>
        <v>-3</v>
      </c>
      <c r="R8" s="856">
        <f t="shared" si="0"/>
        <v>-1.99</v>
      </c>
      <c r="S8" s="857" t="str">
        <f t="shared" si="1"/>
        <v/>
      </c>
      <c r="T8" s="857" t="str">
        <f t="shared" si="2"/>
        <v/>
      </c>
      <c r="U8" s="857" t="str">
        <f t="shared" si="3"/>
        <v/>
      </c>
      <c r="V8" s="858" t="str">
        <f t="shared" si="4"/>
        <v/>
      </c>
      <c r="W8" s="812"/>
    </row>
    <row r="9" spans="1:23" ht="14.4" customHeight="1" x14ac:dyDescent="0.3">
      <c r="A9" s="860" t="s">
        <v>1782</v>
      </c>
      <c r="B9" s="797">
        <v>63</v>
      </c>
      <c r="C9" s="798">
        <v>97.07</v>
      </c>
      <c r="D9" s="799">
        <v>9.9</v>
      </c>
      <c r="E9" s="814">
        <v>54</v>
      </c>
      <c r="F9" s="800">
        <v>81.97</v>
      </c>
      <c r="G9" s="801">
        <v>9.3000000000000007</v>
      </c>
      <c r="H9" s="802">
        <v>53</v>
      </c>
      <c r="I9" s="800">
        <v>84.15</v>
      </c>
      <c r="J9" s="801">
        <v>9.3000000000000007</v>
      </c>
      <c r="K9" s="803">
        <v>1.36</v>
      </c>
      <c r="L9" s="802">
        <v>5</v>
      </c>
      <c r="M9" s="802">
        <v>46</v>
      </c>
      <c r="N9" s="804">
        <v>15.18</v>
      </c>
      <c r="O9" s="802" t="s">
        <v>1774</v>
      </c>
      <c r="P9" s="815" t="s">
        <v>1783</v>
      </c>
      <c r="Q9" s="805">
        <f t="shared" si="0"/>
        <v>-10</v>
      </c>
      <c r="R9" s="805">
        <f t="shared" si="0"/>
        <v>-12.919999999999987</v>
      </c>
      <c r="S9" s="816">
        <f t="shared" si="1"/>
        <v>804.54</v>
      </c>
      <c r="T9" s="816">
        <f t="shared" si="2"/>
        <v>492.90000000000003</v>
      </c>
      <c r="U9" s="816">
        <f t="shared" si="3"/>
        <v>-311.63999999999993</v>
      </c>
      <c r="V9" s="817">
        <f t="shared" si="4"/>
        <v>0.61264822134387353</v>
      </c>
      <c r="W9" s="806"/>
    </row>
    <row r="10" spans="1:23" ht="14.4" customHeight="1" x14ac:dyDescent="0.3">
      <c r="A10" s="861" t="s">
        <v>1784</v>
      </c>
      <c r="B10" s="848">
        <v>1</v>
      </c>
      <c r="C10" s="849">
        <v>1.92</v>
      </c>
      <c r="D10" s="810">
        <v>9</v>
      </c>
      <c r="E10" s="850">
        <v>5</v>
      </c>
      <c r="F10" s="851">
        <v>9.6199999999999992</v>
      </c>
      <c r="G10" s="811">
        <v>8.8000000000000007</v>
      </c>
      <c r="H10" s="852"/>
      <c r="I10" s="851"/>
      <c r="J10" s="811"/>
      <c r="K10" s="853">
        <v>1.87</v>
      </c>
      <c r="L10" s="852">
        <v>7</v>
      </c>
      <c r="M10" s="852">
        <v>59</v>
      </c>
      <c r="N10" s="854">
        <v>19.52</v>
      </c>
      <c r="O10" s="852" t="s">
        <v>1774</v>
      </c>
      <c r="P10" s="855" t="s">
        <v>1785</v>
      </c>
      <c r="Q10" s="856">
        <f t="shared" si="0"/>
        <v>-1</v>
      </c>
      <c r="R10" s="856">
        <f t="shared" si="0"/>
        <v>-1.92</v>
      </c>
      <c r="S10" s="857" t="str">
        <f t="shared" si="1"/>
        <v/>
      </c>
      <c r="T10" s="857" t="str">
        <f t="shared" si="2"/>
        <v/>
      </c>
      <c r="U10" s="857" t="str">
        <f t="shared" si="3"/>
        <v/>
      </c>
      <c r="V10" s="858" t="str">
        <f t="shared" si="4"/>
        <v/>
      </c>
      <c r="W10" s="812"/>
    </row>
    <row r="11" spans="1:23" ht="14.4" customHeight="1" x14ac:dyDescent="0.3">
      <c r="A11" s="860" t="s">
        <v>1786</v>
      </c>
      <c r="B11" s="816">
        <v>81</v>
      </c>
      <c r="C11" s="818">
        <v>26.67</v>
      </c>
      <c r="D11" s="819">
        <v>5.7</v>
      </c>
      <c r="E11" s="814">
        <v>104</v>
      </c>
      <c r="F11" s="800">
        <v>33.67</v>
      </c>
      <c r="G11" s="801">
        <v>5.4</v>
      </c>
      <c r="H11" s="807">
        <v>112</v>
      </c>
      <c r="I11" s="808">
        <v>33.26</v>
      </c>
      <c r="J11" s="813">
        <v>5.8</v>
      </c>
      <c r="K11" s="803">
        <v>0.24</v>
      </c>
      <c r="L11" s="802">
        <v>1</v>
      </c>
      <c r="M11" s="802">
        <v>10</v>
      </c>
      <c r="N11" s="804">
        <v>3.44</v>
      </c>
      <c r="O11" s="802" t="s">
        <v>1774</v>
      </c>
      <c r="P11" s="815" t="s">
        <v>1787</v>
      </c>
      <c r="Q11" s="805">
        <f t="shared" si="0"/>
        <v>31</v>
      </c>
      <c r="R11" s="805">
        <f t="shared" si="0"/>
        <v>6.5899999999999963</v>
      </c>
      <c r="S11" s="816">
        <f t="shared" si="1"/>
        <v>385.28</v>
      </c>
      <c r="T11" s="816">
        <f t="shared" si="2"/>
        <v>649.6</v>
      </c>
      <c r="U11" s="816">
        <f t="shared" si="3"/>
        <v>264.32000000000005</v>
      </c>
      <c r="V11" s="817">
        <f t="shared" si="4"/>
        <v>1.6860465116279071</v>
      </c>
      <c r="W11" s="806">
        <v>267.06</v>
      </c>
    </row>
    <row r="12" spans="1:23" ht="14.4" customHeight="1" thickBot="1" x14ac:dyDescent="0.35">
      <c r="A12" s="862" t="s">
        <v>1788</v>
      </c>
      <c r="B12" s="863">
        <v>1</v>
      </c>
      <c r="C12" s="864">
        <v>0.46</v>
      </c>
      <c r="D12" s="865">
        <v>6</v>
      </c>
      <c r="E12" s="866">
        <v>2</v>
      </c>
      <c r="F12" s="867">
        <v>1.25</v>
      </c>
      <c r="G12" s="868">
        <v>5</v>
      </c>
      <c r="H12" s="869"/>
      <c r="I12" s="870"/>
      <c r="J12" s="871"/>
      <c r="K12" s="872">
        <v>0.46</v>
      </c>
      <c r="L12" s="873">
        <v>2</v>
      </c>
      <c r="M12" s="873">
        <v>17</v>
      </c>
      <c r="N12" s="874">
        <v>5.5</v>
      </c>
      <c r="O12" s="873" t="s">
        <v>1774</v>
      </c>
      <c r="P12" s="875" t="s">
        <v>1789</v>
      </c>
      <c r="Q12" s="876">
        <f t="shared" si="0"/>
        <v>-1</v>
      </c>
      <c r="R12" s="876">
        <f t="shared" si="0"/>
        <v>-0.46</v>
      </c>
      <c r="S12" s="863" t="str">
        <f t="shared" si="1"/>
        <v/>
      </c>
      <c r="T12" s="863" t="str">
        <f t="shared" si="2"/>
        <v/>
      </c>
      <c r="U12" s="863" t="str">
        <f t="shared" si="3"/>
        <v/>
      </c>
      <c r="V12" s="877" t="str">
        <f t="shared" si="4"/>
        <v/>
      </c>
      <c r="W12" s="87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895673</v>
      </c>
      <c r="C3" s="352">
        <f t="shared" ref="C3:L3" si="0">SUBTOTAL(9,C6:C1048576)</f>
        <v>7</v>
      </c>
      <c r="D3" s="352">
        <f t="shared" si="0"/>
        <v>976515</v>
      </c>
      <c r="E3" s="352">
        <f t="shared" si="0"/>
        <v>7.103383064210961</v>
      </c>
      <c r="F3" s="352">
        <f t="shared" si="0"/>
        <v>947976</v>
      </c>
      <c r="G3" s="355">
        <f>IF(B3&lt;&gt;0,F3/B3,"")</f>
        <v>1.0583951955680253</v>
      </c>
      <c r="H3" s="351">
        <f t="shared" si="0"/>
        <v>683784.22000000009</v>
      </c>
      <c r="I3" s="352">
        <f t="shared" si="0"/>
        <v>2</v>
      </c>
      <c r="J3" s="352">
        <f t="shared" si="0"/>
        <v>513772.9200000001</v>
      </c>
      <c r="K3" s="352">
        <f t="shared" si="0"/>
        <v>0.75231997442035847</v>
      </c>
      <c r="L3" s="352">
        <f t="shared" si="0"/>
        <v>470358.22000000003</v>
      </c>
      <c r="M3" s="353">
        <f>IF(H3&lt;&gt;0,L3/H3,"")</f>
        <v>0.68787521888118441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79"/>
      <c r="B5" s="880">
        <v>2012</v>
      </c>
      <c r="C5" s="881"/>
      <c r="D5" s="881">
        <v>2013</v>
      </c>
      <c r="E5" s="881"/>
      <c r="F5" s="881">
        <v>2014</v>
      </c>
      <c r="G5" s="774" t="s">
        <v>2</v>
      </c>
      <c r="H5" s="880">
        <v>2012</v>
      </c>
      <c r="I5" s="881"/>
      <c r="J5" s="881">
        <v>2013</v>
      </c>
      <c r="K5" s="881"/>
      <c r="L5" s="881">
        <v>2014</v>
      </c>
      <c r="M5" s="774" t="s">
        <v>2</v>
      </c>
    </row>
    <row r="6" spans="1:13" ht="14.4" customHeight="1" x14ac:dyDescent="0.3">
      <c r="A6" s="737" t="s">
        <v>1682</v>
      </c>
      <c r="B6" s="789"/>
      <c r="C6" s="723"/>
      <c r="D6" s="789">
        <v>46</v>
      </c>
      <c r="E6" s="723"/>
      <c r="F6" s="789"/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1687</v>
      </c>
      <c r="B7" s="790">
        <v>124</v>
      </c>
      <c r="C7" s="650">
        <v>1</v>
      </c>
      <c r="D7" s="790"/>
      <c r="E7" s="650"/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875</v>
      </c>
      <c r="B8" s="790">
        <v>697465</v>
      </c>
      <c r="C8" s="650">
        <v>1</v>
      </c>
      <c r="D8" s="790">
        <v>802344</v>
      </c>
      <c r="E8" s="650">
        <v>1.150371703239589</v>
      </c>
      <c r="F8" s="790">
        <v>760781</v>
      </c>
      <c r="G8" s="666">
        <v>1.0907801825181191</v>
      </c>
      <c r="H8" s="790">
        <v>682918.09000000008</v>
      </c>
      <c r="I8" s="650">
        <v>1</v>
      </c>
      <c r="J8" s="790">
        <v>513772.9200000001</v>
      </c>
      <c r="K8" s="650">
        <v>0.75231997442035847</v>
      </c>
      <c r="L8" s="790">
        <v>470358.22000000003</v>
      </c>
      <c r="M8" s="689">
        <v>0.68874763589876487</v>
      </c>
    </row>
    <row r="9" spans="1:13" ht="14.4" customHeight="1" x14ac:dyDescent="0.3">
      <c r="A9" s="676" t="s">
        <v>1704</v>
      </c>
      <c r="B9" s="790">
        <v>12978</v>
      </c>
      <c r="C9" s="650">
        <v>1</v>
      </c>
      <c r="D9" s="790">
        <v>10127</v>
      </c>
      <c r="E9" s="650">
        <v>0.78032054245646476</v>
      </c>
      <c r="F9" s="790">
        <v>11971</v>
      </c>
      <c r="G9" s="666">
        <v>0.92240715056249034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1791</v>
      </c>
      <c r="B10" s="790">
        <v>180990</v>
      </c>
      <c r="C10" s="650">
        <v>1</v>
      </c>
      <c r="D10" s="790">
        <v>157908</v>
      </c>
      <c r="E10" s="650">
        <v>0.87246809215978782</v>
      </c>
      <c r="F10" s="790">
        <v>171189</v>
      </c>
      <c r="G10" s="666">
        <v>0.94584783689706609</v>
      </c>
      <c r="H10" s="790"/>
      <c r="I10" s="650"/>
      <c r="J10" s="790"/>
      <c r="K10" s="650"/>
      <c r="L10" s="790"/>
      <c r="M10" s="689"/>
    </row>
    <row r="11" spans="1:13" ht="14.4" customHeight="1" x14ac:dyDescent="0.3">
      <c r="A11" s="676" t="s">
        <v>1792</v>
      </c>
      <c r="B11" s="790">
        <v>3362</v>
      </c>
      <c r="C11" s="650">
        <v>1</v>
      </c>
      <c r="D11" s="790">
        <v>4338</v>
      </c>
      <c r="E11" s="650">
        <v>1.2903033908387864</v>
      </c>
      <c r="F11" s="790">
        <v>173</v>
      </c>
      <c r="G11" s="666">
        <v>5.145746579417014E-2</v>
      </c>
      <c r="H11" s="790">
        <v>866.13</v>
      </c>
      <c r="I11" s="650">
        <v>1</v>
      </c>
      <c r="J11" s="790"/>
      <c r="K11" s="650"/>
      <c r="L11" s="790"/>
      <c r="M11" s="689"/>
    </row>
    <row r="12" spans="1:13" ht="14.4" customHeight="1" x14ac:dyDescent="0.3">
      <c r="A12" s="676" t="s">
        <v>1793</v>
      </c>
      <c r="B12" s="790">
        <v>659</v>
      </c>
      <c r="C12" s="650">
        <v>1</v>
      </c>
      <c r="D12" s="790">
        <v>1713</v>
      </c>
      <c r="E12" s="650">
        <v>2.5993930197268589</v>
      </c>
      <c r="F12" s="790"/>
      <c r="G12" s="666"/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1794</v>
      </c>
      <c r="B13" s="790">
        <v>95</v>
      </c>
      <c r="C13" s="650">
        <v>1</v>
      </c>
      <c r="D13" s="790">
        <v>39</v>
      </c>
      <c r="E13" s="650">
        <v>0.41052631578947368</v>
      </c>
      <c r="F13" s="790">
        <v>1461</v>
      </c>
      <c r="G13" s="666">
        <v>15.378947368421052</v>
      </c>
      <c r="H13" s="790"/>
      <c r="I13" s="650"/>
      <c r="J13" s="790"/>
      <c r="K13" s="650"/>
      <c r="L13" s="790"/>
      <c r="M13" s="689"/>
    </row>
    <row r="14" spans="1:13" ht="14.4" customHeight="1" thickBot="1" x14ac:dyDescent="0.35">
      <c r="A14" s="792" t="s">
        <v>1795</v>
      </c>
      <c r="B14" s="791"/>
      <c r="C14" s="656"/>
      <c r="D14" s="791"/>
      <c r="E14" s="656"/>
      <c r="F14" s="791">
        <v>2401</v>
      </c>
      <c r="G14" s="667"/>
      <c r="H14" s="791"/>
      <c r="I14" s="656"/>
      <c r="J14" s="791"/>
      <c r="K14" s="656"/>
      <c r="L14" s="791"/>
      <c r="M14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1944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32051.61</v>
      </c>
      <c r="G3" s="215">
        <f t="shared" si="0"/>
        <v>1579457.22</v>
      </c>
      <c r="H3" s="216"/>
      <c r="I3" s="216"/>
      <c r="J3" s="211">
        <f t="shared" si="0"/>
        <v>25301.559999999998</v>
      </c>
      <c r="K3" s="215">
        <f t="shared" si="0"/>
        <v>1490287.92</v>
      </c>
      <c r="L3" s="216"/>
      <c r="M3" s="216"/>
      <c r="N3" s="211">
        <f t="shared" si="0"/>
        <v>22918.15</v>
      </c>
      <c r="O3" s="215">
        <f t="shared" si="0"/>
        <v>1418334.22</v>
      </c>
      <c r="P3" s="181">
        <f>IF(G3=0,"",O3/G3)</f>
        <v>0.89798837349960003</v>
      </c>
      <c r="Q3" s="213">
        <f>IF(N3=0,"",O3/N3)</f>
        <v>61.886942008844514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1709</v>
      </c>
      <c r="B6" s="723" t="s">
        <v>238</v>
      </c>
      <c r="C6" s="723" t="s">
        <v>1590</v>
      </c>
      <c r="D6" s="723" t="s">
        <v>1796</v>
      </c>
      <c r="E6" s="723" t="s">
        <v>1797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28"/>
      <c r="Q6" s="736"/>
    </row>
    <row r="7" spans="1:17" ht="14.4" customHeight="1" x14ac:dyDescent="0.3">
      <c r="A7" s="649" t="s">
        <v>1715</v>
      </c>
      <c r="B7" s="650" t="s">
        <v>1798</v>
      </c>
      <c r="C7" s="650" t="s">
        <v>1590</v>
      </c>
      <c r="D7" s="650" t="s">
        <v>1799</v>
      </c>
      <c r="E7" s="650" t="s">
        <v>1800</v>
      </c>
      <c r="F7" s="653">
        <v>2</v>
      </c>
      <c r="G7" s="653">
        <v>124</v>
      </c>
      <c r="H7" s="653">
        <v>1</v>
      </c>
      <c r="I7" s="653">
        <v>62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526</v>
      </c>
      <c r="B8" s="650" t="s">
        <v>1546</v>
      </c>
      <c r="C8" s="650" t="s">
        <v>1547</v>
      </c>
      <c r="D8" s="650" t="s">
        <v>1552</v>
      </c>
      <c r="E8" s="650" t="s">
        <v>837</v>
      </c>
      <c r="F8" s="653"/>
      <c r="G8" s="653"/>
      <c r="H8" s="653"/>
      <c r="I8" s="653"/>
      <c r="J8" s="653">
        <v>1.2000000000000002</v>
      </c>
      <c r="K8" s="653">
        <v>1301.08</v>
      </c>
      <c r="L8" s="653"/>
      <c r="M8" s="653">
        <v>1084.2333333333331</v>
      </c>
      <c r="N8" s="653"/>
      <c r="O8" s="653"/>
      <c r="P8" s="666"/>
      <c r="Q8" s="654"/>
    </row>
    <row r="9" spans="1:17" ht="14.4" customHeight="1" x14ac:dyDescent="0.3">
      <c r="A9" s="649" t="s">
        <v>526</v>
      </c>
      <c r="B9" s="650" t="s">
        <v>1546</v>
      </c>
      <c r="C9" s="650" t="s">
        <v>1547</v>
      </c>
      <c r="D9" s="650" t="s">
        <v>1553</v>
      </c>
      <c r="E9" s="650" t="s">
        <v>837</v>
      </c>
      <c r="F9" s="653">
        <v>6.95</v>
      </c>
      <c r="G9" s="653">
        <v>15048.990000000002</v>
      </c>
      <c r="H9" s="653">
        <v>1</v>
      </c>
      <c r="I9" s="653">
        <v>2165.3223021582735</v>
      </c>
      <c r="J9" s="653">
        <v>4.6500000000000004</v>
      </c>
      <c r="K9" s="653">
        <v>10107.68</v>
      </c>
      <c r="L9" s="653">
        <v>0.67165171881966823</v>
      </c>
      <c r="M9" s="653">
        <v>2173.6946236559138</v>
      </c>
      <c r="N9" s="653">
        <v>2.5499999999999998</v>
      </c>
      <c r="O9" s="653">
        <v>5570.01</v>
      </c>
      <c r="P9" s="666">
        <v>0.3701251711908905</v>
      </c>
      <c r="Q9" s="654">
        <v>2184.3176470588237</v>
      </c>
    </row>
    <row r="10" spans="1:17" ht="14.4" customHeight="1" x14ac:dyDescent="0.3">
      <c r="A10" s="649" t="s">
        <v>526</v>
      </c>
      <c r="B10" s="650" t="s">
        <v>1546</v>
      </c>
      <c r="C10" s="650" t="s">
        <v>1547</v>
      </c>
      <c r="D10" s="650" t="s">
        <v>1554</v>
      </c>
      <c r="E10" s="650" t="s">
        <v>833</v>
      </c>
      <c r="F10" s="653">
        <v>0.8</v>
      </c>
      <c r="G10" s="653">
        <v>749.28</v>
      </c>
      <c r="H10" s="653">
        <v>1</v>
      </c>
      <c r="I10" s="653">
        <v>936.59999999999991</v>
      </c>
      <c r="J10" s="653">
        <v>0.30000000000000004</v>
      </c>
      <c r="K10" s="653">
        <v>283.44</v>
      </c>
      <c r="L10" s="653">
        <v>0.37828315182575273</v>
      </c>
      <c r="M10" s="653">
        <v>944.79999999999984</v>
      </c>
      <c r="N10" s="653">
        <v>0.15000000000000002</v>
      </c>
      <c r="O10" s="653">
        <v>141.72</v>
      </c>
      <c r="P10" s="666">
        <v>0.18914157591287636</v>
      </c>
      <c r="Q10" s="654">
        <v>944.79999999999984</v>
      </c>
    </row>
    <row r="11" spans="1:17" ht="14.4" customHeight="1" x14ac:dyDescent="0.3">
      <c r="A11" s="649" t="s">
        <v>526</v>
      </c>
      <c r="B11" s="650" t="s">
        <v>1546</v>
      </c>
      <c r="C11" s="650" t="s">
        <v>1547</v>
      </c>
      <c r="D11" s="650" t="s">
        <v>1557</v>
      </c>
      <c r="E11" s="650" t="s">
        <v>1542</v>
      </c>
      <c r="F11" s="653">
        <v>0.2</v>
      </c>
      <c r="G11" s="653">
        <v>196.08</v>
      </c>
      <c r="H11" s="653">
        <v>1</v>
      </c>
      <c r="I11" s="653">
        <v>980.4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526</v>
      </c>
      <c r="B12" s="650" t="s">
        <v>1546</v>
      </c>
      <c r="C12" s="650" t="s">
        <v>1558</v>
      </c>
      <c r="D12" s="650" t="s">
        <v>1560</v>
      </c>
      <c r="E12" s="650" t="s">
        <v>1542</v>
      </c>
      <c r="F12" s="653">
        <v>10350</v>
      </c>
      <c r="G12" s="653">
        <v>19077</v>
      </c>
      <c r="H12" s="653">
        <v>1</v>
      </c>
      <c r="I12" s="653">
        <v>1.8431884057971015</v>
      </c>
      <c r="J12" s="653">
        <v>9360</v>
      </c>
      <c r="K12" s="653">
        <v>17847.499999999996</v>
      </c>
      <c r="L12" s="653">
        <v>0.93555066310216473</v>
      </c>
      <c r="M12" s="653">
        <v>1.9067841880341876</v>
      </c>
      <c r="N12" s="653">
        <v>8310</v>
      </c>
      <c r="O12" s="653">
        <v>16620</v>
      </c>
      <c r="P12" s="666">
        <v>0.87120616449127219</v>
      </c>
      <c r="Q12" s="654">
        <v>2</v>
      </c>
    </row>
    <row r="13" spans="1:17" ht="14.4" customHeight="1" x14ac:dyDescent="0.3">
      <c r="A13" s="649" t="s">
        <v>526</v>
      </c>
      <c r="B13" s="650" t="s">
        <v>1546</v>
      </c>
      <c r="C13" s="650" t="s">
        <v>1558</v>
      </c>
      <c r="D13" s="650" t="s">
        <v>1564</v>
      </c>
      <c r="E13" s="650" t="s">
        <v>1542</v>
      </c>
      <c r="F13" s="653">
        <v>800</v>
      </c>
      <c r="G13" s="653">
        <v>4248</v>
      </c>
      <c r="H13" s="653">
        <v>1</v>
      </c>
      <c r="I13" s="653">
        <v>5.31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526</v>
      </c>
      <c r="B14" s="650" t="s">
        <v>1546</v>
      </c>
      <c r="C14" s="650" t="s">
        <v>1558</v>
      </c>
      <c r="D14" s="650" t="s">
        <v>1569</v>
      </c>
      <c r="E14" s="650" t="s">
        <v>1542</v>
      </c>
      <c r="F14" s="653">
        <v>8510.58</v>
      </c>
      <c r="G14" s="653">
        <v>377572.56</v>
      </c>
      <c r="H14" s="653">
        <v>1</v>
      </c>
      <c r="I14" s="653">
        <v>44.365079700795953</v>
      </c>
      <c r="J14" s="653">
        <v>7919.41</v>
      </c>
      <c r="K14" s="653">
        <v>274940.45</v>
      </c>
      <c r="L14" s="653">
        <v>0.72817910814281639</v>
      </c>
      <c r="M14" s="653">
        <v>34.717289545559581</v>
      </c>
      <c r="N14" s="653">
        <v>9695.4500000000007</v>
      </c>
      <c r="O14" s="653">
        <v>361861.29</v>
      </c>
      <c r="P14" s="666">
        <v>0.95838873990207329</v>
      </c>
      <c r="Q14" s="654">
        <v>37.322794712983921</v>
      </c>
    </row>
    <row r="15" spans="1:17" ht="14.4" customHeight="1" x14ac:dyDescent="0.3">
      <c r="A15" s="649" t="s">
        <v>526</v>
      </c>
      <c r="B15" s="650" t="s">
        <v>1546</v>
      </c>
      <c r="C15" s="650" t="s">
        <v>1558</v>
      </c>
      <c r="D15" s="650" t="s">
        <v>1576</v>
      </c>
      <c r="E15" s="650" t="s">
        <v>1542</v>
      </c>
      <c r="F15" s="653">
        <v>828</v>
      </c>
      <c r="G15" s="653">
        <v>2525.4</v>
      </c>
      <c r="H15" s="653">
        <v>1</v>
      </c>
      <c r="I15" s="653">
        <v>3.0500000000000003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526</v>
      </c>
      <c r="B16" s="650" t="s">
        <v>1546</v>
      </c>
      <c r="C16" s="650" t="s">
        <v>1558</v>
      </c>
      <c r="D16" s="650" t="s">
        <v>1578</v>
      </c>
      <c r="E16" s="650" t="s">
        <v>1542</v>
      </c>
      <c r="F16" s="653">
        <v>7483</v>
      </c>
      <c r="G16" s="653">
        <v>236732.13999999998</v>
      </c>
      <c r="H16" s="653">
        <v>1</v>
      </c>
      <c r="I16" s="653">
        <v>31.635993585460376</v>
      </c>
      <c r="J16" s="653">
        <v>6306</v>
      </c>
      <c r="K16" s="653">
        <v>209292.77</v>
      </c>
      <c r="L16" s="653">
        <v>0.88409106596172371</v>
      </c>
      <c r="M16" s="653">
        <v>33.189465588328574</v>
      </c>
      <c r="N16" s="653">
        <v>2192</v>
      </c>
      <c r="O16" s="653">
        <v>72993.599999999991</v>
      </c>
      <c r="P16" s="666">
        <v>0.30833836081573035</v>
      </c>
      <c r="Q16" s="654">
        <v>33.299999999999997</v>
      </c>
    </row>
    <row r="17" spans="1:17" ht="14.4" customHeight="1" x14ac:dyDescent="0.3">
      <c r="A17" s="649" t="s">
        <v>526</v>
      </c>
      <c r="B17" s="650" t="s">
        <v>1546</v>
      </c>
      <c r="C17" s="650" t="s">
        <v>1558</v>
      </c>
      <c r="D17" s="650" t="s">
        <v>1582</v>
      </c>
      <c r="E17" s="650" t="s">
        <v>1542</v>
      </c>
      <c r="F17" s="653">
        <v>2000</v>
      </c>
      <c r="G17" s="653">
        <v>25000</v>
      </c>
      <c r="H17" s="653">
        <v>1</v>
      </c>
      <c r="I17" s="653">
        <v>12.5</v>
      </c>
      <c r="J17" s="653"/>
      <c r="K17" s="653"/>
      <c r="L17" s="653"/>
      <c r="M17" s="653"/>
      <c r="N17" s="653"/>
      <c r="O17" s="653"/>
      <c r="P17" s="666"/>
      <c r="Q17" s="654"/>
    </row>
    <row r="18" spans="1:17" ht="14.4" customHeight="1" x14ac:dyDescent="0.3">
      <c r="A18" s="649" t="s">
        <v>526</v>
      </c>
      <c r="B18" s="650" t="s">
        <v>1546</v>
      </c>
      <c r="C18" s="650" t="s">
        <v>1558</v>
      </c>
      <c r="D18" s="650" t="s">
        <v>1583</v>
      </c>
      <c r="E18" s="650" t="s">
        <v>1542</v>
      </c>
      <c r="F18" s="653"/>
      <c r="G18" s="653"/>
      <c r="H18" s="653"/>
      <c r="I18" s="653"/>
      <c r="J18" s="653"/>
      <c r="K18" s="653"/>
      <c r="L18" s="653"/>
      <c r="M18" s="653"/>
      <c r="N18" s="653">
        <v>700</v>
      </c>
      <c r="O18" s="653">
        <v>8750</v>
      </c>
      <c r="P18" s="666"/>
      <c r="Q18" s="654">
        <v>12.5</v>
      </c>
    </row>
    <row r="19" spans="1:17" ht="14.4" customHeight="1" x14ac:dyDescent="0.3">
      <c r="A19" s="649" t="s">
        <v>526</v>
      </c>
      <c r="B19" s="650" t="s">
        <v>1546</v>
      </c>
      <c r="C19" s="650" t="s">
        <v>1587</v>
      </c>
      <c r="D19" s="650" t="s">
        <v>1588</v>
      </c>
      <c r="E19" s="650" t="s">
        <v>1589</v>
      </c>
      <c r="F19" s="653">
        <v>2</v>
      </c>
      <c r="G19" s="653">
        <v>1768.64</v>
      </c>
      <c r="H19" s="653">
        <v>1</v>
      </c>
      <c r="I19" s="653">
        <v>884.32</v>
      </c>
      <c r="J19" s="653"/>
      <c r="K19" s="653"/>
      <c r="L19" s="653"/>
      <c r="M19" s="653"/>
      <c r="N19" s="653">
        <v>5</v>
      </c>
      <c r="O19" s="653">
        <v>4421.6000000000004</v>
      </c>
      <c r="P19" s="666">
        <v>2.5</v>
      </c>
      <c r="Q19" s="654">
        <v>884.32</v>
      </c>
    </row>
    <row r="20" spans="1:17" ht="14.4" customHeight="1" x14ac:dyDescent="0.3">
      <c r="A20" s="649" t="s">
        <v>526</v>
      </c>
      <c r="B20" s="650" t="s">
        <v>1546</v>
      </c>
      <c r="C20" s="650" t="s">
        <v>1590</v>
      </c>
      <c r="D20" s="650" t="s">
        <v>1604</v>
      </c>
      <c r="E20" s="650" t="s">
        <v>1605</v>
      </c>
      <c r="F20" s="653">
        <v>1</v>
      </c>
      <c r="G20" s="653">
        <v>1961</v>
      </c>
      <c r="H20" s="653">
        <v>1</v>
      </c>
      <c r="I20" s="653">
        <v>1961</v>
      </c>
      <c r="J20" s="653"/>
      <c r="K20" s="653"/>
      <c r="L20" s="653"/>
      <c r="M20" s="653"/>
      <c r="N20" s="653"/>
      <c r="O20" s="653"/>
      <c r="P20" s="666"/>
      <c r="Q20" s="654"/>
    </row>
    <row r="21" spans="1:17" ht="14.4" customHeight="1" x14ac:dyDescent="0.3">
      <c r="A21" s="649" t="s">
        <v>526</v>
      </c>
      <c r="B21" s="650" t="s">
        <v>1546</v>
      </c>
      <c r="C21" s="650" t="s">
        <v>1590</v>
      </c>
      <c r="D21" s="650" t="s">
        <v>1628</v>
      </c>
      <c r="E21" s="650" t="s">
        <v>1629</v>
      </c>
      <c r="F21" s="653">
        <v>31</v>
      </c>
      <c r="G21" s="653">
        <v>54281</v>
      </c>
      <c r="H21" s="653">
        <v>1</v>
      </c>
      <c r="I21" s="653">
        <v>1751</v>
      </c>
      <c r="J21" s="653">
        <v>40</v>
      </c>
      <c r="K21" s="653">
        <v>70160</v>
      </c>
      <c r="L21" s="653">
        <v>1.2925332989443821</v>
      </c>
      <c r="M21" s="653">
        <v>1754</v>
      </c>
      <c r="N21" s="653">
        <v>47</v>
      </c>
      <c r="O21" s="653">
        <v>82624</v>
      </c>
      <c r="P21" s="666">
        <v>1.522153239623441</v>
      </c>
      <c r="Q21" s="654">
        <v>1757.9574468085107</v>
      </c>
    </row>
    <row r="22" spans="1:17" ht="14.4" customHeight="1" x14ac:dyDescent="0.3">
      <c r="A22" s="649" t="s">
        <v>526</v>
      </c>
      <c r="B22" s="650" t="s">
        <v>1546</v>
      </c>
      <c r="C22" s="650" t="s">
        <v>1590</v>
      </c>
      <c r="D22" s="650" t="s">
        <v>1636</v>
      </c>
      <c r="E22" s="650" t="s">
        <v>1637</v>
      </c>
      <c r="F22" s="653"/>
      <c r="G22" s="653"/>
      <c r="H22" s="653"/>
      <c r="I22" s="653"/>
      <c r="J22" s="653">
        <v>14</v>
      </c>
      <c r="K22" s="653">
        <v>200592</v>
      </c>
      <c r="L22" s="653"/>
      <c r="M22" s="653">
        <v>14328</v>
      </c>
      <c r="N22" s="653">
        <v>5</v>
      </c>
      <c r="O22" s="653">
        <v>71656</v>
      </c>
      <c r="P22" s="666"/>
      <c r="Q22" s="654">
        <v>14331.2</v>
      </c>
    </row>
    <row r="23" spans="1:17" ht="14.4" customHeight="1" x14ac:dyDescent="0.3">
      <c r="A23" s="649" t="s">
        <v>526</v>
      </c>
      <c r="B23" s="650" t="s">
        <v>1546</v>
      </c>
      <c r="C23" s="650" t="s">
        <v>1590</v>
      </c>
      <c r="D23" s="650" t="s">
        <v>1649</v>
      </c>
      <c r="E23" s="650" t="s">
        <v>1650</v>
      </c>
      <c r="F23" s="653">
        <v>174</v>
      </c>
      <c r="G23" s="653">
        <v>338082</v>
      </c>
      <c r="H23" s="653">
        <v>1</v>
      </c>
      <c r="I23" s="653">
        <v>1943</v>
      </c>
      <c r="J23" s="653">
        <v>145</v>
      </c>
      <c r="K23" s="653">
        <v>282605</v>
      </c>
      <c r="L23" s="653">
        <v>0.83590667352890724</v>
      </c>
      <c r="M23" s="653">
        <v>1949</v>
      </c>
      <c r="N23" s="653">
        <v>172</v>
      </c>
      <c r="O23" s="653">
        <v>336273</v>
      </c>
      <c r="P23" s="666">
        <v>0.99464922711058268</v>
      </c>
      <c r="Q23" s="654">
        <v>1955.0755813953488</v>
      </c>
    </row>
    <row r="24" spans="1:17" ht="14.4" customHeight="1" x14ac:dyDescent="0.3">
      <c r="A24" s="649" t="s">
        <v>526</v>
      </c>
      <c r="B24" s="650" t="s">
        <v>1546</v>
      </c>
      <c r="C24" s="650" t="s">
        <v>1590</v>
      </c>
      <c r="D24" s="650" t="s">
        <v>1651</v>
      </c>
      <c r="E24" s="650" t="s">
        <v>1652</v>
      </c>
      <c r="F24" s="653">
        <v>119</v>
      </c>
      <c r="G24" s="653">
        <v>49623</v>
      </c>
      <c r="H24" s="653">
        <v>1</v>
      </c>
      <c r="I24" s="653">
        <v>417</v>
      </c>
      <c r="J24" s="653">
        <v>100</v>
      </c>
      <c r="K24" s="653">
        <v>41800</v>
      </c>
      <c r="L24" s="653">
        <v>0.842351329020817</v>
      </c>
      <c r="M24" s="653">
        <v>418</v>
      </c>
      <c r="N24" s="653">
        <v>96</v>
      </c>
      <c r="O24" s="653">
        <v>40238</v>
      </c>
      <c r="P24" s="666">
        <v>0.81087398988372328</v>
      </c>
      <c r="Q24" s="654">
        <v>419.14583333333331</v>
      </c>
    </row>
    <row r="25" spans="1:17" ht="14.4" customHeight="1" x14ac:dyDescent="0.3">
      <c r="A25" s="649" t="s">
        <v>526</v>
      </c>
      <c r="B25" s="650" t="s">
        <v>1546</v>
      </c>
      <c r="C25" s="650" t="s">
        <v>1590</v>
      </c>
      <c r="D25" s="650" t="s">
        <v>1653</v>
      </c>
      <c r="E25" s="650" t="s">
        <v>1654</v>
      </c>
      <c r="F25" s="653">
        <v>1</v>
      </c>
      <c r="G25" s="653">
        <v>1283</v>
      </c>
      <c r="H25" s="653">
        <v>1</v>
      </c>
      <c r="I25" s="653">
        <v>1283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526</v>
      </c>
      <c r="B26" s="650" t="s">
        <v>1546</v>
      </c>
      <c r="C26" s="650" t="s">
        <v>1590</v>
      </c>
      <c r="D26" s="650" t="s">
        <v>1659</v>
      </c>
      <c r="E26" s="650" t="s">
        <v>1660</v>
      </c>
      <c r="F26" s="653">
        <v>2</v>
      </c>
      <c r="G26" s="653">
        <v>5058</v>
      </c>
      <c r="H26" s="653">
        <v>1</v>
      </c>
      <c r="I26" s="653">
        <v>2529</v>
      </c>
      <c r="J26" s="653"/>
      <c r="K26" s="653"/>
      <c r="L26" s="653"/>
      <c r="M26" s="653"/>
      <c r="N26" s="653">
        <v>1</v>
      </c>
      <c r="O26" s="653">
        <v>2535</v>
      </c>
      <c r="P26" s="666">
        <v>0.50118623962040332</v>
      </c>
      <c r="Q26" s="654">
        <v>2535</v>
      </c>
    </row>
    <row r="27" spans="1:17" ht="14.4" customHeight="1" x14ac:dyDescent="0.3">
      <c r="A27" s="649" t="s">
        <v>526</v>
      </c>
      <c r="B27" s="650" t="s">
        <v>1546</v>
      </c>
      <c r="C27" s="650" t="s">
        <v>1590</v>
      </c>
      <c r="D27" s="650" t="s">
        <v>1665</v>
      </c>
      <c r="E27" s="650" t="s">
        <v>1666</v>
      </c>
      <c r="F27" s="653">
        <v>3</v>
      </c>
      <c r="G27" s="653">
        <v>2913</v>
      </c>
      <c r="H27" s="653">
        <v>1</v>
      </c>
      <c r="I27" s="653">
        <v>971</v>
      </c>
      <c r="J27" s="653">
        <v>6</v>
      </c>
      <c r="K27" s="653">
        <v>5892</v>
      </c>
      <c r="L27" s="653">
        <v>2.0226570545829041</v>
      </c>
      <c r="M27" s="653">
        <v>982</v>
      </c>
      <c r="N27" s="653">
        <v>7</v>
      </c>
      <c r="O27" s="653">
        <v>6912</v>
      </c>
      <c r="P27" s="666">
        <v>2.372811534500515</v>
      </c>
      <c r="Q27" s="654">
        <v>987.42857142857144</v>
      </c>
    </row>
    <row r="28" spans="1:17" ht="14.4" customHeight="1" x14ac:dyDescent="0.3">
      <c r="A28" s="649" t="s">
        <v>526</v>
      </c>
      <c r="B28" s="650" t="s">
        <v>1732</v>
      </c>
      <c r="C28" s="650" t="s">
        <v>1590</v>
      </c>
      <c r="D28" s="650" t="s">
        <v>1740</v>
      </c>
      <c r="E28" s="650" t="s">
        <v>1741</v>
      </c>
      <c r="F28" s="653">
        <v>41</v>
      </c>
      <c r="G28" s="653">
        <v>26199</v>
      </c>
      <c r="H28" s="653">
        <v>1</v>
      </c>
      <c r="I28" s="653">
        <v>639</v>
      </c>
      <c r="J28" s="653">
        <v>32</v>
      </c>
      <c r="K28" s="653">
        <v>20544</v>
      </c>
      <c r="L28" s="653">
        <v>0.78415206687278138</v>
      </c>
      <c r="M28" s="653">
        <v>642</v>
      </c>
      <c r="N28" s="653">
        <v>35</v>
      </c>
      <c r="O28" s="653">
        <v>22578</v>
      </c>
      <c r="P28" s="666">
        <v>0.86178861788617889</v>
      </c>
      <c r="Q28" s="654">
        <v>645.08571428571429</v>
      </c>
    </row>
    <row r="29" spans="1:17" ht="14.4" customHeight="1" x14ac:dyDescent="0.3">
      <c r="A29" s="649" t="s">
        <v>526</v>
      </c>
      <c r="B29" s="650" t="s">
        <v>1732</v>
      </c>
      <c r="C29" s="650" t="s">
        <v>1590</v>
      </c>
      <c r="D29" s="650" t="s">
        <v>1661</v>
      </c>
      <c r="E29" s="650" t="s">
        <v>1662</v>
      </c>
      <c r="F29" s="653">
        <v>225</v>
      </c>
      <c r="G29" s="653">
        <v>73350</v>
      </c>
      <c r="H29" s="653">
        <v>1</v>
      </c>
      <c r="I29" s="653">
        <v>326</v>
      </c>
      <c r="J29" s="653">
        <v>189</v>
      </c>
      <c r="K29" s="653">
        <v>61803</v>
      </c>
      <c r="L29" s="653">
        <v>0.84257668711656442</v>
      </c>
      <c r="M29" s="653">
        <v>327</v>
      </c>
      <c r="N29" s="653">
        <v>195</v>
      </c>
      <c r="O29" s="653">
        <v>64101</v>
      </c>
      <c r="P29" s="666">
        <v>0.8739059304703477</v>
      </c>
      <c r="Q29" s="654">
        <v>328.72307692307692</v>
      </c>
    </row>
    <row r="30" spans="1:17" ht="14.4" customHeight="1" x14ac:dyDescent="0.3">
      <c r="A30" s="649" t="s">
        <v>526</v>
      </c>
      <c r="B30" s="650" t="s">
        <v>1732</v>
      </c>
      <c r="C30" s="650" t="s">
        <v>1590</v>
      </c>
      <c r="D30" s="650" t="s">
        <v>1752</v>
      </c>
      <c r="E30" s="650" t="s">
        <v>1753</v>
      </c>
      <c r="F30" s="653">
        <v>19</v>
      </c>
      <c r="G30" s="653">
        <v>6118</v>
      </c>
      <c r="H30" s="653">
        <v>1</v>
      </c>
      <c r="I30" s="653">
        <v>322</v>
      </c>
      <c r="J30" s="653">
        <v>11</v>
      </c>
      <c r="K30" s="653">
        <v>3553</v>
      </c>
      <c r="L30" s="653">
        <v>0.58074534161490687</v>
      </c>
      <c r="M30" s="653">
        <v>323</v>
      </c>
      <c r="N30" s="653">
        <v>11</v>
      </c>
      <c r="O30" s="653">
        <v>3568</v>
      </c>
      <c r="P30" s="666">
        <v>0.58319712324288986</v>
      </c>
      <c r="Q30" s="654">
        <v>324.36363636363637</v>
      </c>
    </row>
    <row r="31" spans="1:17" ht="14.4" customHeight="1" x14ac:dyDescent="0.3">
      <c r="A31" s="649" t="s">
        <v>526</v>
      </c>
      <c r="B31" s="650" t="s">
        <v>1732</v>
      </c>
      <c r="C31" s="650" t="s">
        <v>1590</v>
      </c>
      <c r="D31" s="650" t="s">
        <v>1754</v>
      </c>
      <c r="E31" s="650" t="s">
        <v>1755</v>
      </c>
      <c r="F31" s="653">
        <v>191</v>
      </c>
      <c r="G31" s="653">
        <v>122622</v>
      </c>
      <c r="H31" s="653">
        <v>1</v>
      </c>
      <c r="I31" s="653">
        <v>642</v>
      </c>
      <c r="J31" s="653">
        <v>159</v>
      </c>
      <c r="K31" s="653">
        <v>102555</v>
      </c>
      <c r="L31" s="653">
        <v>0.83635073640945345</v>
      </c>
      <c r="M31" s="653">
        <v>645</v>
      </c>
      <c r="N31" s="653">
        <v>184</v>
      </c>
      <c r="O31" s="653">
        <v>119286</v>
      </c>
      <c r="P31" s="666">
        <v>0.97279444145422522</v>
      </c>
      <c r="Q31" s="654">
        <v>648.29347826086962</v>
      </c>
    </row>
    <row r="32" spans="1:17" ht="14.4" customHeight="1" x14ac:dyDescent="0.3">
      <c r="A32" s="649" t="s">
        <v>526</v>
      </c>
      <c r="B32" s="650" t="s">
        <v>1732</v>
      </c>
      <c r="C32" s="650" t="s">
        <v>1590</v>
      </c>
      <c r="D32" s="650" t="s">
        <v>1756</v>
      </c>
      <c r="E32" s="650" t="s">
        <v>1757</v>
      </c>
      <c r="F32" s="653">
        <v>25</v>
      </c>
      <c r="G32" s="653">
        <v>15975</v>
      </c>
      <c r="H32" s="653">
        <v>1</v>
      </c>
      <c r="I32" s="653">
        <v>639</v>
      </c>
      <c r="J32" s="653">
        <v>20</v>
      </c>
      <c r="K32" s="653">
        <v>12840</v>
      </c>
      <c r="L32" s="653">
        <v>0.8037558685446009</v>
      </c>
      <c r="M32" s="653">
        <v>642</v>
      </c>
      <c r="N32" s="653">
        <v>17</v>
      </c>
      <c r="O32" s="653">
        <v>11010</v>
      </c>
      <c r="P32" s="666">
        <v>0.68920187793427234</v>
      </c>
      <c r="Q32" s="654">
        <v>647.64705882352939</v>
      </c>
    </row>
    <row r="33" spans="1:17" ht="14.4" customHeight="1" x14ac:dyDescent="0.3">
      <c r="A33" s="649" t="s">
        <v>1763</v>
      </c>
      <c r="B33" s="650" t="s">
        <v>1801</v>
      </c>
      <c r="C33" s="650" t="s">
        <v>1590</v>
      </c>
      <c r="D33" s="650" t="s">
        <v>1802</v>
      </c>
      <c r="E33" s="650" t="s">
        <v>1803</v>
      </c>
      <c r="F33" s="653">
        <v>184</v>
      </c>
      <c r="G33" s="653">
        <v>11776</v>
      </c>
      <c r="H33" s="653">
        <v>1</v>
      </c>
      <c r="I33" s="653">
        <v>64</v>
      </c>
      <c r="J33" s="653">
        <v>151</v>
      </c>
      <c r="K33" s="653">
        <v>9815</v>
      </c>
      <c r="L33" s="653">
        <v>0.83347486413043481</v>
      </c>
      <c r="M33" s="653">
        <v>65</v>
      </c>
      <c r="N33" s="653">
        <v>176</v>
      </c>
      <c r="O33" s="653">
        <v>11440</v>
      </c>
      <c r="P33" s="666">
        <v>0.97146739130434778</v>
      </c>
      <c r="Q33" s="654">
        <v>65</v>
      </c>
    </row>
    <row r="34" spans="1:17" ht="14.4" customHeight="1" x14ac:dyDescent="0.3">
      <c r="A34" s="649" t="s">
        <v>1763</v>
      </c>
      <c r="B34" s="650" t="s">
        <v>1801</v>
      </c>
      <c r="C34" s="650" t="s">
        <v>1590</v>
      </c>
      <c r="D34" s="650" t="s">
        <v>1804</v>
      </c>
      <c r="E34" s="650" t="s">
        <v>1805</v>
      </c>
      <c r="F34" s="653">
        <v>2</v>
      </c>
      <c r="G34" s="653">
        <v>154</v>
      </c>
      <c r="H34" s="653">
        <v>1</v>
      </c>
      <c r="I34" s="653">
        <v>77</v>
      </c>
      <c r="J34" s="653">
        <v>2</v>
      </c>
      <c r="K34" s="653">
        <v>154</v>
      </c>
      <c r="L34" s="653">
        <v>1</v>
      </c>
      <c r="M34" s="653">
        <v>77</v>
      </c>
      <c r="N34" s="653"/>
      <c r="O34" s="653"/>
      <c r="P34" s="666"/>
      <c r="Q34" s="654"/>
    </row>
    <row r="35" spans="1:17" ht="14.4" customHeight="1" x14ac:dyDescent="0.3">
      <c r="A35" s="649" t="s">
        <v>1763</v>
      </c>
      <c r="B35" s="650" t="s">
        <v>1801</v>
      </c>
      <c r="C35" s="650" t="s">
        <v>1590</v>
      </c>
      <c r="D35" s="650" t="s">
        <v>1806</v>
      </c>
      <c r="E35" s="650" t="s">
        <v>1807</v>
      </c>
      <c r="F35" s="653">
        <v>14</v>
      </c>
      <c r="G35" s="653">
        <v>308</v>
      </c>
      <c r="H35" s="653">
        <v>1</v>
      </c>
      <c r="I35" s="653">
        <v>22</v>
      </c>
      <c r="J35" s="653">
        <v>2</v>
      </c>
      <c r="K35" s="653">
        <v>44</v>
      </c>
      <c r="L35" s="653">
        <v>0.14285714285714285</v>
      </c>
      <c r="M35" s="653">
        <v>22</v>
      </c>
      <c r="N35" s="653">
        <v>10</v>
      </c>
      <c r="O35" s="653">
        <v>225</v>
      </c>
      <c r="P35" s="666">
        <v>0.73051948051948057</v>
      </c>
      <c r="Q35" s="654">
        <v>22.5</v>
      </c>
    </row>
    <row r="36" spans="1:17" ht="14.4" customHeight="1" x14ac:dyDescent="0.3">
      <c r="A36" s="649" t="s">
        <v>1763</v>
      </c>
      <c r="B36" s="650" t="s">
        <v>1801</v>
      </c>
      <c r="C36" s="650" t="s">
        <v>1590</v>
      </c>
      <c r="D36" s="650" t="s">
        <v>1808</v>
      </c>
      <c r="E36" s="650" t="s">
        <v>1809</v>
      </c>
      <c r="F36" s="653">
        <v>2</v>
      </c>
      <c r="G36" s="653">
        <v>418</v>
      </c>
      <c r="H36" s="653">
        <v>1</v>
      </c>
      <c r="I36" s="653">
        <v>209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1763</v>
      </c>
      <c r="B37" s="650" t="s">
        <v>1801</v>
      </c>
      <c r="C37" s="650" t="s">
        <v>1590</v>
      </c>
      <c r="D37" s="650" t="s">
        <v>1810</v>
      </c>
      <c r="E37" s="650" t="s">
        <v>1811</v>
      </c>
      <c r="F37" s="653"/>
      <c r="G37" s="653"/>
      <c r="H37" s="653"/>
      <c r="I37" s="653"/>
      <c r="J37" s="653">
        <v>1</v>
      </c>
      <c r="K37" s="653">
        <v>66</v>
      </c>
      <c r="L37" s="653"/>
      <c r="M37" s="653">
        <v>66</v>
      </c>
      <c r="N37" s="653">
        <v>1</v>
      </c>
      <c r="O37" s="653">
        <v>66</v>
      </c>
      <c r="P37" s="666"/>
      <c r="Q37" s="654">
        <v>66</v>
      </c>
    </row>
    <row r="38" spans="1:17" ht="14.4" customHeight="1" x14ac:dyDescent="0.3">
      <c r="A38" s="649" t="s">
        <v>1763</v>
      </c>
      <c r="B38" s="650" t="s">
        <v>1801</v>
      </c>
      <c r="C38" s="650" t="s">
        <v>1590</v>
      </c>
      <c r="D38" s="650" t="s">
        <v>1812</v>
      </c>
      <c r="E38" s="650" t="s">
        <v>1813</v>
      </c>
      <c r="F38" s="653">
        <v>14</v>
      </c>
      <c r="G38" s="653">
        <v>322</v>
      </c>
      <c r="H38" s="653">
        <v>1</v>
      </c>
      <c r="I38" s="653">
        <v>23</v>
      </c>
      <c r="J38" s="653">
        <v>2</v>
      </c>
      <c r="K38" s="653">
        <v>48</v>
      </c>
      <c r="L38" s="653">
        <v>0.14906832298136646</v>
      </c>
      <c r="M38" s="653">
        <v>24</v>
      </c>
      <c r="N38" s="653">
        <v>10</v>
      </c>
      <c r="O38" s="653">
        <v>240</v>
      </c>
      <c r="P38" s="666">
        <v>0.74534161490683226</v>
      </c>
      <c r="Q38" s="654">
        <v>24</v>
      </c>
    </row>
    <row r="39" spans="1:17" ht="14.4" customHeight="1" x14ac:dyDescent="0.3">
      <c r="A39" s="649" t="s">
        <v>1814</v>
      </c>
      <c r="B39" s="650" t="s">
        <v>1815</v>
      </c>
      <c r="C39" s="650" t="s">
        <v>1590</v>
      </c>
      <c r="D39" s="650" t="s">
        <v>1816</v>
      </c>
      <c r="E39" s="650" t="s">
        <v>1817</v>
      </c>
      <c r="F39" s="653">
        <v>2</v>
      </c>
      <c r="G39" s="653">
        <v>54</v>
      </c>
      <c r="H39" s="653">
        <v>1</v>
      </c>
      <c r="I39" s="653">
        <v>27</v>
      </c>
      <c r="J39" s="653"/>
      <c r="K39" s="653"/>
      <c r="L39" s="653"/>
      <c r="M39" s="653"/>
      <c r="N39" s="653"/>
      <c r="O39" s="653"/>
      <c r="P39" s="666"/>
      <c r="Q39" s="654"/>
    </row>
    <row r="40" spans="1:17" ht="14.4" customHeight="1" x14ac:dyDescent="0.3">
      <c r="A40" s="649" t="s">
        <v>1814</v>
      </c>
      <c r="B40" s="650" t="s">
        <v>1815</v>
      </c>
      <c r="C40" s="650" t="s">
        <v>1590</v>
      </c>
      <c r="D40" s="650" t="s">
        <v>1818</v>
      </c>
      <c r="E40" s="650" t="s">
        <v>1819</v>
      </c>
      <c r="F40" s="653">
        <v>2</v>
      </c>
      <c r="G40" s="653">
        <v>48</v>
      </c>
      <c r="H40" s="653">
        <v>1</v>
      </c>
      <c r="I40" s="653">
        <v>24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1814</v>
      </c>
      <c r="B41" s="650" t="s">
        <v>1815</v>
      </c>
      <c r="C41" s="650" t="s">
        <v>1590</v>
      </c>
      <c r="D41" s="650" t="s">
        <v>1820</v>
      </c>
      <c r="E41" s="650" t="s">
        <v>1821</v>
      </c>
      <c r="F41" s="653">
        <v>2</v>
      </c>
      <c r="G41" s="653">
        <v>54</v>
      </c>
      <c r="H41" s="653">
        <v>1</v>
      </c>
      <c r="I41" s="653">
        <v>27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1814</v>
      </c>
      <c r="B42" s="650" t="s">
        <v>1815</v>
      </c>
      <c r="C42" s="650" t="s">
        <v>1590</v>
      </c>
      <c r="D42" s="650" t="s">
        <v>1822</v>
      </c>
      <c r="E42" s="650" t="s">
        <v>1823</v>
      </c>
      <c r="F42" s="653">
        <v>2</v>
      </c>
      <c r="G42" s="653">
        <v>44</v>
      </c>
      <c r="H42" s="653">
        <v>1</v>
      </c>
      <c r="I42" s="653">
        <v>22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1814</v>
      </c>
      <c r="B43" s="650" t="s">
        <v>1815</v>
      </c>
      <c r="C43" s="650" t="s">
        <v>1590</v>
      </c>
      <c r="D43" s="650" t="s">
        <v>1824</v>
      </c>
      <c r="E43" s="650" t="s">
        <v>1825</v>
      </c>
      <c r="F43" s="653"/>
      <c r="G43" s="653"/>
      <c r="H43" s="653"/>
      <c r="I43" s="653"/>
      <c r="J43" s="653">
        <v>4</v>
      </c>
      <c r="K43" s="653">
        <v>3948</v>
      </c>
      <c r="L43" s="653"/>
      <c r="M43" s="653">
        <v>987</v>
      </c>
      <c r="N43" s="653"/>
      <c r="O43" s="653"/>
      <c r="P43" s="666"/>
      <c r="Q43" s="654"/>
    </row>
    <row r="44" spans="1:17" ht="14.4" customHeight="1" x14ac:dyDescent="0.3">
      <c r="A44" s="649" t="s">
        <v>1814</v>
      </c>
      <c r="B44" s="650" t="s">
        <v>1815</v>
      </c>
      <c r="C44" s="650" t="s">
        <v>1590</v>
      </c>
      <c r="D44" s="650" t="s">
        <v>1826</v>
      </c>
      <c r="E44" s="650" t="s">
        <v>1827</v>
      </c>
      <c r="F44" s="653">
        <v>10</v>
      </c>
      <c r="G44" s="653">
        <v>170</v>
      </c>
      <c r="H44" s="653">
        <v>1</v>
      </c>
      <c r="I44" s="653">
        <v>17</v>
      </c>
      <c r="J44" s="653">
        <v>14</v>
      </c>
      <c r="K44" s="653">
        <v>238</v>
      </c>
      <c r="L44" s="653">
        <v>1.4</v>
      </c>
      <c r="M44" s="653">
        <v>17</v>
      </c>
      <c r="N44" s="653"/>
      <c r="O44" s="653"/>
      <c r="P44" s="666"/>
      <c r="Q44" s="654"/>
    </row>
    <row r="45" spans="1:17" ht="14.4" customHeight="1" x14ac:dyDescent="0.3">
      <c r="A45" s="649" t="s">
        <v>1814</v>
      </c>
      <c r="B45" s="650" t="s">
        <v>1815</v>
      </c>
      <c r="C45" s="650" t="s">
        <v>1590</v>
      </c>
      <c r="D45" s="650" t="s">
        <v>1828</v>
      </c>
      <c r="E45" s="650" t="s">
        <v>1829</v>
      </c>
      <c r="F45" s="653">
        <v>1</v>
      </c>
      <c r="G45" s="653">
        <v>60</v>
      </c>
      <c r="H45" s="653">
        <v>1</v>
      </c>
      <c r="I45" s="653">
        <v>60</v>
      </c>
      <c r="J45" s="653"/>
      <c r="K45" s="653"/>
      <c r="L45" s="653"/>
      <c r="M45" s="653"/>
      <c r="N45" s="653"/>
      <c r="O45" s="653"/>
      <c r="P45" s="666"/>
      <c r="Q45" s="654"/>
    </row>
    <row r="46" spans="1:17" ht="14.4" customHeight="1" x14ac:dyDescent="0.3">
      <c r="A46" s="649" t="s">
        <v>1814</v>
      </c>
      <c r="B46" s="650" t="s">
        <v>1815</v>
      </c>
      <c r="C46" s="650" t="s">
        <v>1590</v>
      </c>
      <c r="D46" s="650" t="s">
        <v>1830</v>
      </c>
      <c r="E46" s="650" t="s">
        <v>1831</v>
      </c>
      <c r="F46" s="653">
        <v>2</v>
      </c>
      <c r="G46" s="653">
        <v>1700</v>
      </c>
      <c r="H46" s="653">
        <v>1</v>
      </c>
      <c r="I46" s="653">
        <v>850</v>
      </c>
      <c r="J46" s="653"/>
      <c r="K46" s="653"/>
      <c r="L46" s="653"/>
      <c r="M46" s="653"/>
      <c r="N46" s="653">
        <v>1</v>
      </c>
      <c r="O46" s="653">
        <v>851</v>
      </c>
      <c r="P46" s="666">
        <v>0.50058823529411767</v>
      </c>
      <c r="Q46" s="654">
        <v>851</v>
      </c>
    </row>
    <row r="47" spans="1:17" ht="14.4" customHeight="1" x14ac:dyDescent="0.3">
      <c r="A47" s="649" t="s">
        <v>1814</v>
      </c>
      <c r="B47" s="650" t="s">
        <v>1815</v>
      </c>
      <c r="C47" s="650" t="s">
        <v>1590</v>
      </c>
      <c r="D47" s="650" t="s">
        <v>1832</v>
      </c>
      <c r="E47" s="650" t="s">
        <v>1833</v>
      </c>
      <c r="F47" s="653">
        <v>3</v>
      </c>
      <c r="G47" s="653">
        <v>1083</v>
      </c>
      <c r="H47" s="653">
        <v>1</v>
      </c>
      <c r="I47" s="653">
        <v>361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1814</v>
      </c>
      <c r="B48" s="650" t="s">
        <v>1815</v>
      </c>
      <c r="C48" s="650" t="s">
        <v>1590</v>
      </c>
      <c r="D48" s="650" t="s">
        <v>1834</v>
      </c>
      <c r="E48" s="650" t="s">
        <v>1835</v>
      </c>
      <c r="F48" s="653"/>
      <c r="G48" s="653"/>
      <c r="H48" s="653"/>
      <c r="I48" s="653"/>
      <c r="J48" s="653"/>
      <c r="K48" s="653"/>
      <c r="L48" s="653"/>
      <c r="M48" s="653"/>
      <c r="N48" s="653">
        <v>1</v>
      </c>
      <c r="O48" s="653">
        <v>228</v>
      </c>
      <c r="P48" s="666"/>
      <c r="Q48" s="654">
        <v>228</v>
      </c>
    </row>
    <row r="49" spans="1:17" ht="14.4" customHeight="1" x14ac:dyDescent="0.3">
      <c r="A49" s="649" t="s">
        <v>1814</v>
      </c>
      <c r="B49" s="650" t="s">
        <v>1815</v>
      </c>
      <c r="C49" s="650" t="s">
        <v>1590</v>
      </c>
      <c r="D49" s="650" t="s">
        <v>1836</v>
      </c>
      <c r="E49" s="650" t="s">
        <v>1837</v>
      </c>
      <c r="F49" s="653">
        <v>8</v>
      </c>
      <c r="G49" s="653">
        <v>4472</v>
      </c>
      <c r="H49" s="653">
        <v>1</v>
      </c>
      <c r="I49" s="653">
        <v>559</v>
      </c>
      <c r="J49" s="653">
        <v>3</v>
      </c>
      <c r="K49" s="653">
        <v>1680</v>
      </c>
      <c r="L49" s="653">
        <v>0.37567084078711988</v>
      </c>
      <c r="M49" s="653">
        <v>560</v>
      </c>
      <c r="N49" s="653">
        <v>1</v>
      </c>
      <c r="O49" s="653">
        <v>560</v>
      </c>
      <c r="P49" s="666">
        <v>0.12522361359570661</v>
      </c>
      <c r="Q49" s="654">
        <v>560</v>
      </c>
    </row>
    <row r="50" spans="1:17" ht="14.4" customHeight="1" x14ac:dyDescent="0.3">
      <c r="A50" s="649" t="s">
        <v>1814</v>
      </c>
      <c r="B50" s="650" t="s">
        <v>1815</v>
      </c>
      <c r="C50" s="650" t="s">
        <v>1590</v>
      </c>
      <c r="D50" s="650" t="s">
        <v>1838</v>
      </c>
      <c r="E50" s="650" t="s">
        <v>1839</v>
      </c>
      <c r="F50" s="653">
        <v>1</v>
      </c>
      <c r="G50" s="653">
        <v>130</v>
      </c>
      <c r="H50" s="653">
        <v>1</v>
      </c>
      <c r="I50" s="653">
        <v>130</v>
      </c>
      <c r="J50" s="653">
        <v>2</v>
      </c>
      <c r="K50" s="653">
        <v>262</v>
      </c>
      <c r="L50" s="653">
        <v>2.0153846153846153</v>
      </c>
      <c r="M50" s="653">
        <v>131</v>
      </c>
      <c r="N50" s="653"/>
      <c r="O50" s="653"/>
      <c r="P50" s="666"/>
      <c r="Q50" s="654"/>
    </row>
    <row r="51" spans="1:17" ht="14.4" customHeight="1" x14ac:dyDescent="0.3">
      <c r="A51" s="649" t="s">
        <v>1814</v>
      </c>
      <c r="B51" s="650" t="s">
        <v>1815</v>
      </c>
      <c r="C51" s="650" t="s">
        <v>1590</v>
      </c>
      <c r="D51" s="650" t="s">
        <v>1840</v>
      </c>
      <c r="E51" s="650" t="s">
        <v>1841</v>
      </c>
      <c r="F51" s="653">
        <v>6</v>
      </c>
      <c r="G51" s="653">
        <v>2466</v>
      </c>
      <c r="H51" s="653">
        <v>1</v>
      </c>
      <c r="I51" s="653">
        <v>411</v>
      </c>
      <c r="J51" s="653"/>
      <c r="K51" s="653"/>
      <c r="L51" s="653"/>
      <c r="M51" s="653"/>
      <c r="N51" s="653">
        <v>4</v>
      </c>
      <c r="O51" s="653">
        <v>1650</v>
      </c>
      <c r="P51" s="666">
        <v>0.66909975669099753</v>
      </c>
      <c r="Q51" s="654">
        <v>412.5</v>
      </c>
    </row>
    <row r="52" spans="1:17" ht="14.4" customHeight="1" x14ac:dyDescent="0.3">
      <c r="A52" s="649" t="s">
        <v>1814</v>
      </c>
      <c r="B52" s="650" t="s">
        <v>1815</v>
      </c>
      <c r="C52" s="650" t="s">
        <v>1590</v>
      </c>
      <c r="D52" s="650" t="s">
        <v>1842</v>
      </c>
      <c r="E52" s="650" t="s">
        <v>1843</v>
      </c>
      <c r="F52" s="653"/>
      <c r="G52" s="653"/>
      <c r="H52" s="653"/>
      <c r="I52" s="653"/>
      <c r="J52" s="653"/>
      <c r="K52" s="653"/>
      <c r="L52" s="653"/>
      <c r="M52" s="653"/>
      <c r="N52" s="653">
        <v>1</v>
      </c>
      <c r="O52" s="653">
        <v>939</v>
      </c>
      <c r="P52" s="666"/>
      <c r="Q52" s="654">
        <v>939</v>
      </c>
    </row>
    <row r="53" spans="1:17" ht="14.4" customHeight="1" x14ac:dyDescent="0.3">
      <c r="A53" s="649" t="s">
        <v>1814</v>
      </c>
      <c r="B53" s="650" t="s">
        <v>1815</v>
      </c>
      <c r="C53" s="650" t="s">
        <v>1590</v>
      </c>
      <c r="D53" s="650" t="s">
        <v>1844</v>
      </c>
      <c r="E53" s="650" t="s">
        <v>1845</v>
      </c>
      <c r="F53" s="653">
        <v>182</v>
      </c>
      <c r="G53" s="653">
        <v>71526</v>
      </c>
      <c r="H53" s="653">
        <v>1</v>
      </c>
      <c r="I53" s="653">
        <v>393</v>
      </c>
      <c r="J53" s="653">
        <v>162</v>
      </c>
      <c r="K53" s="653">
        <v>63828</v>
      </c>
      <c r="L53" s="653">
        <v>0.89237480077174736</v>
      </c>
      <c r="M53" s="653">
        <v>394</v>
      </c>
      <c r="N53" s="653">
        <v>175</v>
      </c>
      <c r="O53" s="653">
        <v>69041</v>
      </c>
      <c r="P53" s="666">
        <v>0.96525738892151103</v>
      </c>
      <c r="Q53" s="654">
        <v>394.52</v>
      </c>
    </row>
    <row r="54" spans="1:17" ht="14.4" customHeight="1" x14ac:dyDescent="0.3">
      <c r="A54" s="649" t="s">
        <v>1814</v>
      </c>
      <c r="B54" s="650" t="s">
        <v>1815</v>
      </c>
      <c r="C54" s="650" t="s">
        <v>1590</v>
      </c>
      <c r="D54" s="650" t="s">
        <v>1846</v>
      </c>
      <c r="E54" s="650" t="s">
        <v>1847</v>
      </c>
      <c r="F54" s="653">
        <v>2</v>
      </c>
      <c r="G54" s="653">
        <v>58</v>
      </c>
      <c r="H54" s="653">
        <v>1</v>
      </c>
      <c r="I54" s="653">
        <v>29</v>
      </c>
      <c r="J54" s="653"/>
      <c r="K54" s="653"/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1814</v>
      </c>
      <c r="B55" s="650" t="s">
        <v>1815</v>
      </c>
      <c r="C55" s="650" t="s">
        <v>1590</v>
      </c>
      <c r="D55" s="650" t="s">
        <v>1848</v>
      </c>
      <c r="E55" s="650" t="s">
        <v>1849</v>
      </c>
      <c r="F55" s="653">
        <v>1</v>
      </c>
      <c r="G55" s="653">
        <v>50</v>
      </c>
      <c r="H55" s="653">
        <v>1</v>
      </c>
      <c r="I55" s="653">
        <v>50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1814</v>
      </c>
      <c r="B56" s="650" t="s">
        <v>1815</v>
      </c>
      <c r="C56" s="650" t="s">
        <v>1590</v>
      </c>
      <c r="D56" s="650" t="s">
        <v>1850</v>
      </c>
      <c r="E56" s="650" t="s">
        <v>1851</v>
      </c>
      <c r="F56" s="653">
        <v>21</v>
      </c>
      <c r="G56" s="653">
        <v>3780</v>
      </c>
      <c r="H56" s="653">
        <v>1</v>
      </c>
      <c r="I56" s="653">
        <v>180</v>
      </c>
      <c r="J56" s="653">
        <v>29</v>
      </c>
      <c r="K56" s="653">
        <v>5249</v>
      </c>
      <c r="L56" s="653">
        <v>1.3886243386243386</v>
      </c>
      <c r="M56" s="653">
        <v>181</v>
      </c>
      <c r="N56" s="653">
        <v>18</v>
      </c>
      <c r="O56" s="653">
        <v>3262</v>
      </c>
      <c r="P56" s="666">
        <v>0.86296296296296293</v>
      </c>
      <c r="Q56" s="654">
        <v>181.22222222222223</v>
      </c>
    </row>
    <row r="57" spans="1:17" ht="14.4" customHeight="1" x14ac:dyDescent="0.3">
      <c r="A57" s="649" t="s">
        <v>1814</v>
      </c>
      <c r="B57" s="650" t="s">
        <v>1815</v>
      </c>
      <c r="C57" s="650" t="s">
        <v>1590</v>
      </c>
      <c r="D57" s="650" t="s">
        <v>1852</v>
      </c>
      <c r="E57" s="650" t="s">
        <v>1853</v>
      </c>
      <c r="F57" s="653">
        <v>8</v>
      </c>
      <c r="G57" s="653">
        <v>1448</v>
      </c>
      <c r="H57" s="653">
        <v>1</v>
      </c>
      <c r="I57" s="653">
        <v>181</v>
      </c>
      <c r="J57" s="653">
        <v>3</v>
      </c>
      <c r="K57" s="653">
        <v>546</v>
      </c>
      <c r="L57" s="653">
        <v>0.3770718232044199</v>
      </c>
      <c r="M57" s="653">
        <v>182</v>
      </c>
      <c r="N57" s="653">
        <v>7</v>
      </c>
      <c r="O57" s="653">
        <v>1278</v>
      </c>
      <c r="P57" s="666">
        <v>0.88259668508287292</v>
      </c>
      <c r="Q57" s="654">
        <v>182.57142857142858</v>
      </c>
    </row>
    <row r="58" spans="1:17" ht="14.4" customHeight="1" x14ac:dyDescent="0.3">
      <c r="A58" s="649" t="s">
        <v>1814</v>
      </c>
      <c r="B58" s="650" t="s">
        <v>1815</v>
      </c>
      <c r="C58" s="650" t="s">
        <v>1590</v>
      </c>
      <c r="D58" s="650" t="s">
        <v>1854</v>
      </c>
      <c r="E58" s="650" t="s">
        <v>1855</v>
      </c>
      <c r="F58" s="653"/>
      <c r="G58" s="653"/>
      <c r="H58" s="653"/>
      <c r="I58" s="653"/>
      <c r="J58" s="653">
        <v>2</v>
      </c>
      <c r="K58" s="653">
        <v>294</v>
      </c>
      <c r="L58" s="653"/>
      <c r="M58" s="653">
        <v>147</v>
      </c>
      <c r="N58" s="653">
        <v>2</v>
      </c>
      <c r="O58" s="653">
        <v>295</v>
      </c>
      <c r="P58" s="666"/>
      <c r="Q58" s="654">
        <v>147.5</v>
      </c>
    </row>
    <row r="59" spans="1:17" ht="14.4" customHeight="1" x14ac:dyDescent="0.3">
      <c r="A59" s="649" t="s">
        <v>1814</v>
      </c>
      <c r="B59" s="650" t="s">
        <v>1815</v>
      </c>
      <c r="C59" s="650" t="s">
        <v>1590</v>
      </c>
      <c r="D59" s="650" t="s">
        <v>1856</v>
      </c>
      <c r="E59" s="650" t="s">
        <v>1857</v>
      </c>
      <c r="F59" s="653">
        <v>2</v>
      </c>
      <c r="G59" s="653">
        <v>58</v>
      </c>
      <c r="H59" s="653">
        <v>1</v>
      </c>
      <c r="I59" s="653">
        <v>29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1814</v>
      </c>
      <c r="B60" s="650" t="s">
        <v>1815</v>
      </c>
      <c r="C60" s="650" t="s">
        <v>1590</v>
      </c>
      <c r="D60" s="650" t="s">
        <v>1858</v>
      </c>
      <c r="E60" s="650" t="s">
        <v>1859</v>
      </c>
      <c r="F60" s="653">
        <v>2</v>
      </c>
      <c r="G60" s="653">
        <v>54</v>
      </c>
      <c r="H60" s="653">
        <v>1</v>
      </c>
      <c r="I60" s="653">
        <v>27</v>
      </c>
      <c r="J60" s="653"/>
      <c r="K60" s="653"/>
      <c r="L60" s="653"/>
      <c r="M60" s="653"/>
      <c r="N60" s="653"/>
      <c r="O60" s="653"/>
      <c r="P60" s="666"/>
      <c r="Q60" s="654"/>
    </row>
    <row r="61" spans="1:17" ht="14.4" customHeight="1" x14ac:dyDescent="0.3">
      <c r="A61" s="649" t="s">
        <v>1814</v>
      </c>
      <c r="B61" s="650" t="s">
        <v>1815</v>
      </c>
      <c r="C61" s="650" t="s">
        <v>1590</v>
      </c>
      <c r="D61" s="650" t="s">
        <v>1860</v>
      </c>
      <c r="E61" s="650" t="s">
        <v>1861</v>
      </c>
      <c r="F61" s="653"/>
      <c r="G61" s="653"/>
      <c r="H61" s="653"/>
      <c r="I61" s="653"/>
      <c r="J61" s="653"/>
      <c r="K61" s="653"/>
      <c r="L61" s="653"/>
      <c r="M61" s="653"/>
      <c r="N61" s="653">
        <v>1</v>
      </c>
      <c r="O61" s="653">
        <v>22</v>
      </c>
      <c r="P61" s="666"/>
      <c r="Q61" s="654">
        <v>22</v>
      </c>
    </row>
    <row r="62" spans="1:17" ht="14.4" customHeight="1" x14ac:dyDescent="0.3">
      <c r="A62" s="649" t="s">
        <v>1814</v>
      </c>
      <c r="B62" s="650" t="s">
        <v>1815</v>
      </c>
      <c r="C62" s="650" t="s">
        <v>1590</v>
      </c>
      <c r="D62" s="650" t="s">
        <v>1862</v>
      </c>
      <c r="E62" s="650" t="s">
        <v>1863</v>
      </c>
      <c r="F62" s="653">
        <v>2</v>
      </c>
      <c r="G62" s="653">
        <v>50</v>
      </c>
      <c r="H62" s="653">
        <v>1</v>
      </c>
      <c r="I62" s="653">
        <v>25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1814</v>
      </c>
      <c r="B63" s="650" t="s">
        <v>1815</v>
      </c>
      <c r="C63" s="650" t="s">
        <v>1590</v>
      </c>
      <c r="D63" s="650" t="s">
        <v>1864</v>
      </c>
      <c r="E63" s="650" t="s">
        <v>1865</v>
      </c>
      <c r="F63" s="653">
        <v>200</v>
      </c>
      <c r="G63" s="653">
        <v>34600</v>
      </c>
      <c r="H63" s="653">
        <v>1</v>
      </c>
      <c r="I63" s="653">
        <v>173</v>
      </c>
      <c r="J63" s="653">
        <v>185</v>
      </c>
      <c r="K63" s="653">
        <v>32190</v>
      </c>
      <c r="L63" s="653">
        <v>0.93034682080924858</v>
      </c>
      <c r="M63" s="653">
        <v>174</v>
      </c>
      <c r="N63" s="653">
        <v>189</v>
      </c>
      <c r="O63" s="653">
        <v>32981</v>
      </c>
      <c r="P63" s="666">
        <v>0.95320809248554916</v>
      </c>
      <c r="Q63" s="654">
        <v>174.50264550264549</v>
      </c>
    </row>
    <row r="64" spans="1:17" ht="14.4" customHeight="1" x14ac:dyDescent="0.3">
      <c r="A64" s="649" t="s">
        <v>1814</v>
      </c>
      <c r="B64" s="650" t="s">
        <v>1815</v>
      </c>
      <c r="C64" s="650" t="s">
        <v>1590</v>
      </c>
      <c r="D64" s="650" t="s">
        <v>1866</v>
      </c>
      <c r="E64" s="650" t="s">
        <v>1867</v>
      </c>
      <c r="F64" s="653">
        <v>8</v>
      </c>
      <c r="G64" s="653">
        <v>4680</v>
      </c>
      <c r="H64" s="653">
        <v>1</v>
      </c>
      <c r="I64" s="653">
        <v>585</v>
      </c>
      <c r="J64" s="653">
        <v>1</v>
      </c>
      <c r="K64" s="653">
        <v>586</v>
      </c>
      <c r="L64" s="653">
        <v>0.12521367521367521</v>
      </c>
      <c r="M64" s="653">
        <v>586</v>
      </c>
      <c r="N64" s="653">
        <v>5</v>
      </c>
      <c r="O64" s="653">
        <v>2932</v>
      </c>
      <c r="P64" s="666">
        <v>0.62649572649572649</v>
      </c>
      <c r="Q64" s="654">
        <v>586.4</v>
      </c>
    </row>
    <row r="65" spans="1:17" ht="14.4" customHeight="1" x14ac:dyDescent="0.3">
      <c r="A65" s="649" t="s">
        <v>1814</v>
      </c>
      <c r="B65" s="650" t="s">
        <v>1815</v>
      </c>
      <c r="C65" s="650" t="s">
        <v>1590</v>
      </c>
      <c r="D65" s="650" t="s">
        <v>1868</v>
      </c>
      <c r="E65" s="650" t="s">
        <v>1869</v>
      </c>
      <c r="F65" s="653"/>
      <c r="G65" s="653"/>
      <c r="H65" s="653"/>
      <c r="I65" s="653"/>
      <c r="J65" s="653"/>
      <c r="K65" s="653"/>
      <c r="L65" s="653"/>
      <c r="M65" s="653"/>
      <c r="N65" s="653">
        <v>1</v>
      </c>
      <c r="O65" s="653">
        <v>331</v>
      </c>
      <c r="P65" s="666"/>
      <c r="Q65" s="654">
        <v>331</v>
      </c>
    </row>
    <row r="66" spans="1:17" ht="14.4" customHeight="1" x14ac:dyDescent="0.3">
      <c r="A66" s="649" t="s">
        <v>1814</v>
      </c>
      <c r="B66" s="650" t="s">
        <v>1815</v>
      </c>
      <c r="C66" s="650" t="s">
        <v>1590</v>
      </c>
      <c r="D66" s="650" t="s">
        <v>1870</v>
      </c>
      <c r="E66" s="650" t="s">
        <v>1871</v>
      </c>
      <c r="F66" s="653">
        <v>2</v>
      </c>
      <c r="G66" s="653">
        <v>58</v>
      </c>
      <c r="H66" s="653">
        <v>1</v>
      </c>
      <c r="I66" s="653">
        <v>29</v>
      </c>
      <c r="J66" s="653"/>
      <c r="K66" s="653"/>
      <c r="L66" s="653"/>
      <c r="M66" s="653"/>
      <c r="N66" s="653"/>
      <c r="O66" s="653"/>
      <c r="P66" s="666"/>
      <c r="Q66" s="654"/>
    </row>
    <row r="67" spans="1:17" ht="14.4" customHeight="1" x14ac:dyDescent="0.3">
      <c r="A67" s="649" t="s">
        <v>1814</v>
      </c>
      <c r="B67" s="650" t="s">
        <v>1815</v>
      </c>
      <c r="C67" s="650" t="s">
        <v>1590</v>
      </c>
      <c r="D67" s="650" t="s">
        <v>1872</v>
      </c>
      <c r="E67" s="650" t="s">
        <v>1873</v>
      </c>
      <c r="F67" s="653"/>
      <c r="G67" s="653"/>
      <c r="H67" s="653"/>
      <c r="I67" s="653"/>
      <c r="J67" s="653">
        <v>1</v>
      </c>
      <c r="K67" s="653">
        <v>15</v>
      </c>
      <c r="L67" s="653"/>
      <c r="M67" s="653">
        <v>15</v>
      </c>
      <c r="N67" s="653">
        <v>95</v>
      </c>
      <c r="O67" s="653">
        <v>1425</v>
      </c>
      <c r="P67" s="666"/>
      <c r="Q67" s="654">
        <v>15</v>
      </c>
    </row>
    <row r="68" spans="1:17" ht="14.4" customHeight="1" x14ac:dyDescent="0.3">
      <c r="A68" s="649" t="s">
        <v>1814</v>
      </c>
      <c r="B68" s="650" t="s">
        <v>1815</v>
      </c>
      <c r="C68" s="650" t="s">
        <v>1590</v>
      </c>
      <c r="D68" s="650" t="s">
        <v>1874</v>
      </c>
      <c r="E68" s="650" t="s">
        <v>1875</v>
      </c>
      <c r="F68" s="653">
        <v>175</v>
      </c>
      <c r="G68" s="653">
        <v>3325</v>
      </c>
      <c r="H68" s="653">
        <v>1</v>
      </c>
      <c r="I68" s="653">
        <v>19</v>
      </c>
      <c r="J68" s="653">
        <v>123</v>
      </c>
      <c r="K68" s="653">
        <v>2337</v>
      </c>
      <c r="L68" s="653">
        <v>0.70285714285714285</v>
      </c>
      <c r="M68" s="653">
        <v>19</v>
      </c>
      <c r="N68" s="653">
        <v>175</v>
      </c>
      <c r="O68" s="653">
        <v>3325</v>
      </c>
      <c r="P68" s="666">
        <v>1</v>
      </c>
      <c r="Q68" s="654">
        <v>19</v>
      </c>
    </row>
    <row r="69" spans="1:17" ht="14.4" customHeight="1" x14ac:dyDescent="0.3">
      <c r="A69" s="649" t="s">
        <v>1814</v>
      </c>
      <c r="B69" s="650" t="s">
        <v>1815</v>
      </c>
      <c r="C69" s="650" t="s">
        <v>1590</v>
      </c>
      <c r="D69" s="650" t="s">
        <v>1876</v>
      </c>
      <c r="E69" s="650" t="s">
        <v>1877</v>
      </c>
      <c r="F69" s="653">
        <v>180</v>
      </c>
      <c r="G69" s="653">
        <v>3600</v>
      </c>
      <c r="H69" s="653">
        <v>1</v>
      </c>
      <c r="I69" s="653">
        <v>20</v>
      </c>
      <c r="J69" s="653">
        <v>121</v>
      </c>
      <c r="K69" s="653">
        <v>2420</v>
      </c>
      <c r="L69" s="653">
        <v>0.67222222222222228</v>
      </c>
      <c r="M69" s="653">
        <v>20</v>
      </c>
      <c r="N69" s="653">
        <v>175</v>
      </c>
      <c r="O69" s="653">
        <v>3500</v>
      </c>
      <c r="P69" s="666">
        <v>0.97222222222222221</v>
      </c>
      <c r="Q69" s="654">
        <v>20</v>
      </c>
    </row>
    <row r="70" spans="1:17" ht="14.4" customHeight="1" x14ac:dyDescent="0.3">
      <c r="A70" s="649" t="s">
        <v>1814</v>
      </c>
      <c r="B70" s="650" t="s">
        <v>1815</v>
      </c>
      <c r="C70" s="650" t="s">
        <v>1590</v>
      </c>
      <c r="D70" s="650" t="s">
        <v>1878</v>
      </c>
      <c r="E70" s="650" t="s">
        <v>1879</v>
      </c>
      <c r="F70" s="653"/>
      <c r="G70" s="653"/>
      <c r="H70" s="653"/>
      <c r="I70" s="653"/>
      <c r="J70" s="653"/>
      <c r="K70" s="653"/>
      <c r="L70" s="653"/>
      <c r="M70" s="653"/>
      <c r="N70" s="653">
        <v>1</v>
      </c>
      <c r="O70" s="653">
        <v>267</v>
      </c>
      <c r="P70" s="666"/>
      <c r="Q70" s="654">
        <v>267</v>
      </c>
    </row>
    <row r="71" spans="1:17" ht="14.4" customHeight="1" x14ac:dyDescent="0.3">
      <c r="A71" s="649" t="s">
        <v>1814</v>
      </c>
      <c r="B71" s="650" t="s">
        <v>1815</v>
      </c>
      <c r="C71" s="650" t="s">
        <v>1590</v>
      </c>
      <c r="D71" s="650" t="s">
        <v>1880</v>
      </c>
      <c r="E71" s="650" t="s">
        <v>1881</v>
      </c>
      <c r="F71" s="653">
        <v>181</v>
      </c>
      <c r="G71" s="653">
        <v>47422</v>
      </c>
      <c r="H71" s="653">
        <v>1</v>
      </c>
      <c r="I71" s="653">
        <v>262</v>
      </c>
      <c r="J71" s="653">
        <v>168</v>
      </c>
      <c r="K71" s="653">
        <v>44184</v>
      </c>
      <c r="L71" s="653">
        <v>0.93171945510522547</v>
      </c>
      <c r="M71" s="653">
        <v>263</v>
      </c>
      <c r="N71" s="653">
        <v>177</v>
      </c>
      <c r="O71" s="653">
        <v>46642</v>
      </c>
      <c r="P71" s="666">
        <v>0.98355193791910922</v>
      </c>
      <c r="Q71" s="654">
        <v>263.5141242937853</v>
      </c>
    </row>
    <row r="72" spans="1:17" ht="14.4" customHeight="1" x14ac:dyDescent="0.3">
      <c r="A72" s="649" t="s">
        <v>1814</v>
      </c>
      <c r="B72" s="650" t="s">
        <v>1815</v>
      </c>
      <c r="C72" s="650" t="s">
        <v>1590</v>
      </c>
      <c r="D72" s="650" t="s">
        <v>1882</v>
      </c>
      <c r="E72" s="650" t="s">
        <v>1883</v>
      </c>
      <c r="F72" s="653"/>
      <c r="G72" s="653"/>
      <c r="H72" s="653"/>
      <c r="I72" s="653"/>
      <c r="J72" s="653"/>
      <c r="K72" s="653"/>
      <c r="L72" s="653"/>
      <c r="M72" s="653"/>
      <c r="N72" s="653">
        <v>1</v>
      </c>
      <c r="O72" s="653">
        <v>21</v>
      </c>
      <c r="P72" s="666"/>
      <c r="Q72" s="654">
        <v>21</v>
      </c>
    </row>
    <row r="73" spans="1:17" ht="14.4" customHeight="1" x14ac:dyDescent="0.3">
      <c r="A73" s="649" t="s">
        <v>1814</v>
      </c>
      <c r="B73" s="650" t="s">
        <v>1815</v>
      </c>
      <c r="C73" s="650" t="s">
        <v>1590</v>
      </c>
      <c r="D73" s="650" t="s">
        <v>1884</v>
      </c>
      <c r="E73" s="650" t="s">
        <v>1885</v>
      </c>
      <c r="F73" s="653"/>
      <c r="G73" s="653"/>
      <c r="H73" s="653"/>
      <c r="I73" s="653"/>
      <c r="J73" s="653"/>
      <c r="K73" s="653"/>
      <c r="L73" s="653"/>
      <c r="M73" s="653"/>
      <c r="N73" s="653">
        <v>2</v>
      </c>
      <c r="O73" s="653">
        <v>990</v>
      </c>
      <c r="P73" s="666"/>
      <c r="Q73" s="654">
        <v>495</v>
      </c>
    </row>
    <row r="74" spans="1:17" ht="14.4" customHeight="1" x14ac:dyDescent="0.3">
      <c r="A74" s="649" t="s">
        <v>1814</v>
      </c>
      <c r="B74" s="650" t="s">
        <v>1815</v>
      </c>
      <c r="C74" s="650" t="s">
        <v>1590</v>
      </c>
      <c r="D74" s="650" t="s">
        <v>1886</v>
      </c>
      <c r="E74" s="650" t="s">
        <v>1887</v>
      </c>
      <c r="F74" s="653"/>
      <c r="G74" s="653"/>
      <c r="H74" s="653"/>
      <c r="I74" s="653"/>
      <c r="J74" s="653">
        <v>1</v>
      </c>
      <c r="K74" s="653">
        <v>131</v>
      </c>
      <c r="L74" s="653"/>
      <c r="M74" s="653">
        <v>131</v>
      </c>
      <c r="N74" s="653"/>
      <c r="O74" s="653"/>
      <c r="P74" s="666"/>
      <c r="Q74" s="654"/>
    </row>
    <row r="75" spans="1:17" ht="14.4" customHeight="1" x14ac:dyDescent="0.3">
      <c r="A75" s="649" t="s">
        <v>1814</v>
      </c>
      <c r="B75" s="650" t="s">
        <v>1815</v>
      </c>
      <c r="C75" s="650" t="s">
        <v>1590</v>
      </c>
      <c r="D75" s="650" t="s">
        <v>1888</v>
      </c>
      <c r="E75" s="650" t="s">
        <v>1889</v>
      </c>
      <c r="F75" s="653"/>
      <c r="G75" s="653"/>
      <c r="H75" s="653"/>
      <c r="I75" s="653"/>
      <c r="J75" s="653"/>
      <c r="K75" s="653"/>
      <c r="L75" s="653"/>
      <c r="M75" s="653"/>
      <c r="N75" s="653">
        <v>1</v>
      </c>
      <c r="O75" s="653">
        <v>649</v>
      </c>
      <c r="P75" s="666"/>
      <c r="Q75" s="654">
        <v>649</v>
      </c>
    </row>
    <row r="76" spans="1:17" ht="14.4" customHeight="1" x14ac:dyDescent="0.3">
      <c r="A76" s="649" t="s">
        <v>1890</v>
      </c>
      <c r="B76" s="650" t="s">
        <v>1891</v>
      </c>
      <c r="C76" s="650" t="s">
        <v>1547</v>
      </c>
      <c r="D76" s="650" t="s">
        <v>1551</v>
      </c>
      <c r="E76" s="650" t="s">
        <v>837</v>
      </c>
      <c r="F76" s="653">
        <v>0.08</v>
      </c>
      <c r="G76" s="653">
        <v>866.13</v>
      </c>
      <c r="H76" s="653">
        <v>1</v>
      </c>
      <c r="I76" s="653">
        <v>10826.625</v>
      </c>
      <c r="J76" s="653"/>
      <c r="K76" s="653"/>
      <c r="L76" s="653"/>
      <c r="M76" s="653"/>
      <c r="N76" s="653"/>
      <c r="O76" s="653"/>
      <c r="P76" s="666"/>
      <c r="Q76" s="654"/>
    </row>
    <row r="77" spans="1:17" ht="14.4" customHeight="1" x14ac:dyDescent="0.3">
      <c r="A77" s="649" t="s">
        <v>1890</v>
      </c>
      <c r="B77" s="650" t="s">
        <v>1891</v>
      </c>
      <c r="C77" s="650" t="s">
        <v>1590</v>
      </c>
      <c r="D77" s="650" t="s">
        <v>1892</v>
      </c>
      <c r="E77" s="650" t="s">
        <v>1893</v>
      </c>
      <c r="F77" s="653">
        <v>1</v>
      </c>
      <c r="G77" s="653">
        <v>216</v>
      </c>
      <c r="H77" s="653">
        <v>1</v>
      </c>
      <c r="I77" s="653">
        <v>216</v>
      </c>
      <c r="J77" s="653"/>
      <c r="K77" s="653"/>
      <c r="L77" s="653"/>
      <c r="M77" s="653"/>
      <c r="N77" s="653"/>
      <c r="O77" s="653"/>
      <c r="P77" s="666"/>
      <c r="Q77" s="654"/>
    </row>
    <row r="78" spans="1:17" ht="14.4" customHeight="1" x14ac:dyDescent="0.3">
      <c r="A78" s="649" t="s">
        <v>1890</v>
      </c>
      <c r="B78" s="650" t="s">
        <v>1891</v>
      </c>
      <c r="C78" s="650" t="s">
        <v>1590</v>
      </c>
      <c r="D78" s="650" t="s">
        <v>1894</v>
      </c>
      <c r="E78" s="650" t="s">
        <v>1895</v>
      </c>
      <c r="F78" s="653">
        <v>1</v>
      </c>
      <c r="G78" s="653">
        <v>325</v>
      </c>
      <c r="H78" s="653">
        <v>1</v>
      </c>
      <c r="I78" s="653">
        <v>325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1890</v>
      </c>
      <c r="B79" s="650" t="s">
        <v>1891</v>
      </c>
      <c r="C79" s="650" t="s">
        <v>1590</v>
      </c>
      <c r="D79" s="650" t="s">
        <v>1896</v>
      </c>
      <c r="E79" s="650" t="s">
        <v>1897</v>
      </c>
      <c r="F79" s="653">
        <v>1</v>
      </c>
      <c r="G79" s="653">
        <v>172</v>
      </c>
      <c r="H79" s="653">
        <v>1</v>
      </c>
      <c r="I79" s="653">
        <v>172</v>
      </c>
      <c r="J79" s="653">
        <v>2</v>
      </c>
      <c r="K79" s="653">
        <v>346</v>
      </c>
      <c r="L79" s="653">
        <v>2.0116279069767442</v>
      </c>
      <c r="M79" s="653">
        <v>173</v>
      </c>
      <c r="N79" s="653">
        <v>1</v>
      </c>
      <c r="O79" s="653">
        <v>173</v>
      </c>
      <c r="P79" s="666">
        <v>1.0058139534883721</v>
      </c>
      <c r="Q79" s="654">
        <v>173</v>
      </c>
    </row>
    <row r="80" spans="1:17" ht="14.4" customHeight="1" x14ac:dyDescent="0.3">
      <c r="A80" s="649" t="s">
        <v>1890</v>
      </c>
      <c r="B80" s="650" t="s">
        <v>1891</v>
      </c>
      <c r="C80" s="650" t="s">
        <v>1590</v>
      </c>
      <c r="D80" s="650" t="s">
        <v>1898</v>
      </c>
      <c r="E80" s="650" t="s">
        <v>1899</v>
      </c>
      <c r="F80" s="653"/>
      <c r="G80" s="653"/>
      <c r="H80" s="653"/>
      <c r="I80" s="653"/>
      <c r="J80" s="653">
        <v>2</v>
      </c>
      <c r="K80" s="653">
        <v>3992</v>
      </c>
      <c r="L80" s="653"/>
      <c r="M80" s="653">
        <v>1996</v>
      </c>
      <c r="N80" s="653"/>
      <c r="O80" s="653"/>
      <c r="P80" s="666"/>
      <c r="Q80" s="654"/>
    </row>
    <row r="81" spans="1:17" ht="14.4" customHeight="1" x14ac:dyDescent="0.3">
      <c r="A81" s="649" t="s">
        <v>1890</v>
      </c>
      <c r="B81" s="650" t="s">
        <v>1891</v>
      </c>
      <c r="C81" s="650" t="s">
        <v>1590</v>
      </c>
      <c r="D81" s="650" t="s">
        <v>1900</v>
      </c>
      <c r="E81" s="650" t="s">
        <v>1901</v>
      </c>
      <c r="F81" s="653">
        <v>1</v>
      </c>
      <c r="G81" s="653">
        <v>149</v>
      </c>
      <c r="H81" s="653">
        <v>1</v>
      </c>
      <c r="I81" s="653">
        <v>149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1890</v>
      </c>
      <c r="B82" s="650" t="s">
        <v>1891</v>
      </c>
      <c r="C82" s="650" t="s">
        <v>1590</v>
      </c>
      <c r="D82" s="650" t="s">
        <v>1902</v>
      </c>
      <c r="E82" s="650" t="s">
        <v>1903</v>
      </c>
      <c r="F82" s="653">
        <v>2</v>
      </c>
      <c r="G82" s="653">
        <v>384</v>
      </c>
      <c r="H82" s="653">
        <v>1</v>
      </c>
      <c r="I82" s="653">
        <v>192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1890</v>
      </c>
      <c r="B83" s="650" t="s">
        <v>1891</v>
      </c>
      <c r="C83" s="650" t="s">
        <v>1590</v>
      </c>
      <c r="D83" s="650" t="s">
        <v>1904</v>
      </c>
      <c r="E83" s="650" t="s">
        <v>1905</v>
      </c>
      <c r="F83" s="653">
        <v>1</v>
      </c>
      <c r="G83" s="653">
        <v>2116</v>
      </c>
      <c r="H83" s="653">
        <v>1</v>
      </c>
      <c r="I83" s="653">
        <v>2116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1906</v>
      </c>
      <c r="B84" s="650" t="s">
        <v>1907</v>
      </c>
      <c r="C84" s="650" t="s">
        <v>1590</v>
      </c>
      <c r="D84" s="650" t="s">
        <v>1796</v>
      </c>
      <c r="E84" s="650" t="s">
        <v>1797</v>
      </c>
      <c r="F84" s="653">
        <v>1</v>
      </c>
      <c r="G84" s="653">
        <v>46</v>
      </c>
      <c r="H84" s="653">
        <v>1</v>
      </c>
      <c r="I84" s="653">
        <v>46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1906</v>
      </c>
      <c r="B85" s="650" t="s">
        <v>1907</v>
      </c>
      <c r="C85" s="650" t="s">
        <v>1590</v>
      </c>
      <c r="D85" s="650" t="s">
        <v>1908</v>
      </c>
      <c r="E85" s="650" t="s">
        <v>1909</v>
      </c>
      <c r="F85" s="653">
        <v>1</v>
      </c>
      <c r="G85" s="653">
        <v>135</v>
      </c>
      <c r="H85" s="653">
        <v>1</v>
      </c>
      <c r="I85" s="653">
        <v>135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1906</v>
      </c>
      <c r="B86" s="650" t="s">
        <v>1907</v>
      </c>
      <c r="C86" s="650" t="s">
        <v>1590</v>
      </c>
      <c r="D86" s="650" t="s">
        <v>1910</v>
      </c>
      <c r="E86" s="650" t="s">
        <v>1911</v>
      </c>
      <c r="F86" s="653"/>
      <c r="G86" s="653"/>
      <c r="H86" s="653"/>
      <c r="I86" s="653"/>
      <c r="J86" s="653">
        <v>2</v>
      </c>
      <c r="K86" s="653">
        <v>914</v>
      </c>
      <c r="L86" s="653"/>
      <c r="M86" s="653">
        <v>457</v>
      </c>
      <c r="N86" s="653"/>
      <c r="O86" s="653"/>
      <c r="P86" s="666"/>
      <c r="Q86" s="654"/>
    </row>
    <row r="87" spans="1:17" ht="14.4" customHeight="1" x14ac:dyDescent="0.3">
      <c r="A87" s="649" t="s">
        <v>1906</v>
      </c>
      <c r="B87" s="650" t="s">
        <v>1907</v>
      </c>
      <c r="C87" s="650" t="s">
        <v>1590</v>
      </c>
      <c r="D87" s="650" t="s">
        <v>1912</v>
      </c>
      <c r="E87" s="650" t="s">
        <v>1913</v>
      </c>
      <c r="F87" s="653">
        <v>4</v>
      </c>
      <c r="G87" s="653">
        <v>312</v>
      </c>
      <c r="H87" s="653">
        <v>1</v>
      </c>
      <c r="I87" s="653">
        <v>78</v>
      </c>
      <c r="J87" s="653">
        <v>8</v>
      </c>
      <c r="K87" s="653">
        <v>632</v>
      </c>
      <c r="L87" s="653">
        <v>2.0256410256410255</v>
      </c>
      <c r="M87" s="653">
        <v>79</v>
      </c>
      <c r="N87" s="653"/>
      <c r="O87" s="653"/>
      <c r="P87" s="666"/>
      <c r="Q87" s="654"/>
    </row>
    <row r="88" spans="1:17" ht="14.4" customHeight="1" x14ac:dyDescent="0.3">
      <c r="A88" s="649" t="s">
        <v>1906</v>
      </c>
      <c r="B88" s="650" t="s">
        <v>1907</v>
      </c>
      <c r="C88" s="650" t="s">
        <v>1590</v>
      </c>
      <c r="D88" s="650" t="s">
        <v>1914</v>
      </c>
      <c r="E88" s="650" t="s">
        <v>1915</v>
      </c>
      <c r="F88" s="653">
        <v>1</v>
      </c>
      <c r="G88" s="653">
        <v>166</v>
      </c>
      <c r="H88" s="653">
        <v>1</v>
      </c>
      <c r="I88" s="653">
        <v>166</v>
      </c>
      <c r="J88" s="653">
        <v>1</v>
      </c>
      <c r="K88" s="653">
        <v>167</v>
      </c>
      <c r="L88" s="653">
        <v>1.0060240963855422</v>
      </c>
      <c r="M88" s="653">
        <v>167</v>
      </c>
      <c r="N88" s="653"/>
      <c r="O88" s="653"/>
      <c r="P88" s="666"/>
      <c r="Q88" s="654"/>
    </row>
    <row r="89" spans="1:17" ht="14.4" customHeight="1" x14ac:dyDescent="0.3">
      <c r="A89" s="649" t="s">
        <v>1916</v>
      </c>
      <c r="B89" s="650" t="s">
        <v>1917</v>
      </c>
      <c r="C89" s="650" t="s">
        <v>1590</v>
      </c>
      <c r="D89" s="650" t="s">
        <v>1918</v>
      </c>
      <c r="E89" s="650" t="s">
        <v>1919</v>
      </c>
      <c r="F89" s="653"/>
      <c r="G89" s="653"/>
      <c r="H89" s="653"/>
      <c r="I89" s="653"/>
      <c r="J89" s="653">
        <v>1</v>
      </c>
      <c r="K89" s="653">
        <v>39</v>
      </c>
      <c r="L89" s="653"/>
      <c r="M89" s="653">
        <v>39</v>
      </c>
      <c r="N89" s="653"/>
      <c r="O89" s="653"/>
      <c r="P89" s="666"/>
      <c r="Q89" s="654"/>
    </row>
    <row r="90" spans="1:17" ht="14.4" customHeight="1" x14ac:dyDescent="0.3">
      <c r="A90" s="649" t="s">
        <v>1916</v>
      </c>
      <c r="B90" s="650" t="s">
        <v>1917</v>
      </c>
      <c r="C90" s="650" t="s">
        <v>1590</v>
      </c>
      <c r="D90" s="650" t="s">
        <v>1920</v>
      </c>
      <c r="E90" s="650" t="s">
        <v>1921</v>
      </c>
      <c r="F90" s="653">
        <v>1</v>
      </c>
      <c r="G90" s="653">
        <v>95</v>
      </c>
      <c r="H90" s="653">
        <v>1</v>
      </c>
      <c r="I90" s="653">
        <v>95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1916</v>
      </c>
      <c r="B91" s="650" t="s">
        <v>1917</v>
      </c>
      <c r="C91" s="650" t="s">
        <v>1590</v>
      </c>
      <c r="D91" s="650" t="s">
        <v>1922</v>
      </c>
      <c r="E91" s="650" t="s">
        <v>1923</v>
      </c>
      <c r="F91" s="653"/>
      <c r="G91" s="653"/>
      <c r="H91" s="653"/>
      <c r="I91" s="653"/>
      <c r="J91" s="653"/>
      <c r="K91" s="653"/>
      <c r="L91" s="653"/>
      <c r="M91" s="653"/>
      <c r="N91" s="653">
        <v>3</v>
      </c>
      <c r="O91" s="653">
        <v>1461</v>
      </c>
      <c r="P91" s="666"/>
      <c r="Q91" s="654">
        <v>487</v>
      </c>
    </row>
    <row r="92" spans="1:17" ht="14.4" customHeight="1" x14ac:dyDescent="0.3">
      <c r="A92" s="649" t="s">
        <v>1924</v>
      </c>
      <c r="B92" s="650" t="s">
        <v>1925</v>
      </c>
      <c r="C92" s="650" t="s">
        <v>1590</v>
      </c>
      <c r="D92" s="650" t="s">
        <v>1926</v>
      </c>
      <c r="E92" s="650" t="s">
        <v>1927</v>
      </c>
      <c r="F92" s="653"/>
      <c r="G92" s="653"/>
      <c r="H92" s="653"/>
      <c r="I92" s="653"/>
      <c r="J92" s="653"/>
      <c r="K92" s="653"/>
      <c r="L92" s="653"/>
      <c r="M92" s="653"/>
      <c r="N92" s="653">
        <v>1</v>
      </c>
      <c r="O92" s="653">
        <v>172</v>
      </c>
      <c r="P92" s="666"/>
      <c r="Q92" s="654">
        <v>172</v>
      </c>
    </row>
    <row r="93" spans="1:17" ht="14.4" customHeight="1" x14ac:dyDescent="0.3">
      <c r="A93" s="649" t="s">
        <v>1924</v>
      </c>
      <c r="B93" s="650" t="s">
        <v>1925</v>
      </c>
      <c r="C93" s="650" t="s">
        <v>1590</v>
      </c>
      <c r="D93" s="650" t="s">
        <v>1928</v>
      </c>
      <c r="E93" s="650" t="s">
        <v>1929</v>
      </c>
      <c r="F93" s="653"/>
      <c r="G93" s="653"/>
      <c r="H93" s="653"/>
      <c r="I93" s="653"/>
      <c r="J93" s="653"/>
      <c r="K93" s="653"/>
      <c r="L93" s="653"/>
      <c r="M93" s="653"/>
      <c r="N93" s="653">
        <v>1</v>
      </c>
      <c r="O93" s="653">
        <v>349</v>
      </c>
      <c r="P93" s="666"/>
      <c r="Q93" s="654">
        <v>349</v>
      </c>
    </row>
    <row r="94" spans="1:17" ht="14.4" customHeight="1" x14ac:dyDescent="0.3">
      <c r="A94" s="649" t="s">
        <v>1924</v>
      </c>
      <c r="B94" s="650" t="s">
        <v>1925</v>
      </c>
      <c r="C94" s="650" t="s">
        <v>1590</v>
      </c>
      <c r="D94" s="650" t="s">
        <v>1930</v>
      </c>
      <c r="E94" s="650" t="s">
        <v>1931</v>
      </c>
      <c r="F94" s="653"/>
      <c r="G94" s="653"/>
      <c r="H94" s="653"/>
      <c r="I94" s="653"/>
      <c r="J94" s="653"/>
      <c r="K94" s="653"/>
      <c r="L94" s="653"/>
      <c r="M94" s="653"/>
      <c r="N94" s="653">
        <v>1</v>
      </c>
      <c r="O94" s="653">
        <v>545</v>
      </c>
      <c r="P94" s="666"/>
      <c r="Q94" s="654">
        <v>545</v>
      </c>
    </row>
    <row r="95" spans="1:17" ht="14.4" customHeight="1" x14ac:dyDescent="0.3">
      <c r="A95" s="649" t="s">
        <v>1924</v>
      </c>
      <c r="B95" s="650" t="s">
        <v>1925</v>
      </c>
      <c r="C95" s="650" t="s">
        <v>1590</v>
      </c>
      <c r="D95" s="650" t="s">
        <v>1932</v>
      </c>
      <c r="E95" s="650" t="s">
        <v>1933</v>
      </c>
      <c r="F95" s="653"/>
      <c r="G95" s="653"/>
      <c r="H95" s="653"/>
      <c r="I95" s="653"/>
      <c r="J95" s="653"/>
      <c r="K95" s="653"/>
      <c r="L95" s="653"/>
      <c r="M95" s="653"/>
      <c r="N95" s="653">
        <v>1</v>
      </c>
      <c r="O95" s="653">
        <v>344</v>
      </c>
      <c r="P95" s="666"/>
      <c r="Q95" s="654">
        <v>344</v>
      </c>
    </row>
    <row r="96" spans="1:17" ht="14.4" customHeight="1" x14ac:dyDescent="0.3">
      <c r="A96" s="649" t="s">
        <v>1924</v>
      </c>
      <c r="B96" s="650" t="s">
        <v>1925</v>
      </c>
      <c r="C96" s="650" t="s">
        <v>1590</v>
      </c>
      <c r="D96" s="650" t="s">
        <v>1934</v>
      </c>
      <c r="E96" s="650" t="s">
        <v>1935</v>
      </c>
      <c r="F96" s="653"/>
      <c r="G96" s="653"/>
      <c r="H96" s="653"/>
      <c r="I96" s="653"/>
      <c r="J96" s="653"/>
      <c r="K96" s="653"/>
      <c r="L96" s="653"/>
      <c r="M96" s="653"/>
      <c r="N96" s="653">
        <v>1</v>
      </c>
      <c r="O96" s="653">
        <v>110</v>
      </c>
      <c r="P96" s="666"/>
      <c r="Q96" s="654">
        <v>110</v>
      </c>
    </row>
    <row r="97" spans="1:17" ht="14.4" customHeight="1" x14ac:dyDescent="0.3">
      <c r="A97" s="649" t="s">
        <v>1924</v>
      </c>
      <c r="B97" s="650" t="s">
        <v>1925</v>
      </c>
      <c r="C97" s="650" t="s">
        <v>1590</v>
      </c>
      <c r="D97" s="650" t="s">
        <v>1936</v>
      </c>
      <c r="E97" s="650" t="s">
        <v>1937</v>
      </c>
      <c r="F97" s="653"/>
      <c r="G97" s="653"/>
      <c r="H97" s="653"/>
      <c r="I97" s="653"/>
      <c r="J97" s="653"/>
      <c r="K97" s="653"/>
      <c r="L97" s="653"/>
      <c r="M97" s="653"/>
      <c r="N97" s="653">
        <v>1</v>
      </c>
      <c r="O97" s="653">
        <v>204</v>
      </c>
      <c r="P97" s="666"/>
      <c r="Q97" s="654">
        <v>204</v>
      </c>
    </row>
    <row r="98" spans="1:17" ht="14.4" customHeight="1" x14ac:dyDescent="0.3">
      <c r="A98" s="649" t="s">
        <v>1924</v>
      </c>
      <c r="B98" s="650" t="s">
        <v>1925</v>
      </c>
      <c r="C98" s="650" t="s">
        <v>1590</v>
      </c>
      <c r="D98" s="650" t="s">
        <v>1938</v>
      </c>
      <c r="E98" s="650" t="s">
        <v>1939</v>
      </c>
      <c r="F98" s="653"/>
      <c r="G98" s="653"/>
      <c r="H98" s="653"/>
      <c r="I98" s="653"/>
      <c r="J98" s="653"/>
      <c r="K98" s="653"/>
      <c r="L98" s="653"/>
      <c r="M98" s="653"/>
      <c r="N98" s="653">
        <v>1</v>
      </c>
      <c r="O98" s="653">
        <v>38</v>
      </c>
      <c r="P98" s="666"/>
      <c r="Q98" s="654">
        <v>38</v>
      </c>
    </row>
    <row r="99" spans="1:17" ht="14.4" customHeight="1" x14ac:dyDescent="0.3">
      <c r="A99" s="649" t="s">
        <v>1924</v>
      </c>
      <c r="B99" s="650" t="s">
        <v>1925</v>
      </c>
      <c r="C99" s="650" t="s">
        <v>1590</v>
      </c>
      <c r="D99" s="650" t="s">
        <v>1940</v>
      </c>
      <c r="E99" s="650" t="s">
        <v>1941</v>
      </c>
      <c r="F99" s="653"/>
      <c r="G99" s="653"/>
      <c r="H99" s="653"/>
      <c r="I99" s="653"/>
      <c r="J99" s="653"/>
      <c r="K99" s="653"/>
      <c r="L99" s="653"/>
      <c r="M99" s="653"/>
      <c r="N99" s="653">
        <v>1</v>
      </c>
      <c r="O99" s="653">
        <v>473</v>
      </c>
      <c r="P99" s="666"/>
      <c r="Q99" s="654">
        <v>473</v>
      </c>
    </row>
    <row r="100" spans="1:17" ht="14.4" customHeight="1" thickBot="1" x14ac:dyDescent="0.35">
      <c r="A100" s="655" t="s">
        <v>1924</v>
      </c>
      <c r="B100" s="656" t="s">
        <v>1925</v>
      </c>
      <c r="C100" s="656" t="s">
        <v>1590</v>
      </c>
      <c r="D100" s="656" t="s">
        <v>1942</v>
      </c>
      <c r="E100" s="656" t="s">
        <v>1943</v>
      </c>
      <c r="F100" s="659"/>
      <c r="G100" s="659"/>
      <c r="H100" s="659"/>
      <c r="I100" s="659"/>
      <c r="J100" s="659"/>
      <c r="K100" s="659"/>
      <c r="L100" s="659"/>
      <c r="M100" s="659"/>
      <c r="N100" s="659">
        <v>1</v>
      </c>
      <c r="O100" s="659">
        <v>166</v>
      </c>
      <c r="P100" s="667"/>
      <c r="Q100" s="660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333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1226</v>
      </c>
      <c r="D3" s="197">
        <f>SUBTOTAL(9,D6:D1048576)</f>
        <v>1003</v>
      </c>
      <c r="E3" s="197">
        <f>SUBTOTAL(9,E6:E1048576)</f>
        <v>1099</v>
      </c>
      <c r="F3" s="198">
        <f>IF(OR(E3=0,C3=0),"",E3/C3)</f>
        <v>0.89641109298531807</v>
      </c>
      <c r="G3" s="452">
        <f>SUBTOTAL(9,G6:G1048576)</f>
        <v>1092.4343999999999</v>
      </c>
      <c r="H3" s="453">
        <f>SUBTOTAL(9,H6:H1048576)</f>
        <v>907.29810000000009</v>
      </c>
      <c r="I3" s="453">
        <f>SUBTOTAL(9,I6:I1048576)</f>
        <v>996.71220000000017</v>
      </c>
      <c r="J3" s="198">
        <f>IF(OR(I3=0,G3=0),"",I3/G3)</f>
        <v>0.91237716424894744</v>
      </c>
      <c r="K3" s="452">
        <f>SUBTOTAL(9,K6:K1048576)</f>
        <v>49.04</v>
      </c>
      <c r="L3" s="453">
        <f>SUBTOTAL(9,L6:L1048576)</f>
        <v>40.119999999999997</v>
      </c>
      <c r="M3" s="453">
        <f>SUBTOTAL(9,M6:M1048576)</f>
        <v>43.96</v>
      </c>
      <c r="N3" s="199">
        <f>IF(OR(M3=0,E3=0),"",M3/E3)</f>
        <v>0.04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2"/>
      <c r="B5" s="883"/>
      <c r="C5" s="886">
        <v>2012</v>
      </c>
      <c r="D5" s="886">
        <v>2013</v>
      </c>
      <c r="E5" s="886">
        <v>2014</v>
      </c>
      <c r="F5" s="887" t="s">
        <v>2</v>
      </c>
      <c r="G5" s="891">
        <v>2012</v>
      </c>
      <c r="H5" s="886">
        <v>2013</v>
      </c>
      <c r="I5" s="886">
        <v>2014</v>
      </c>
      <c r="J5" s="887" t="s">
        <v>2</v>
      </c>
      <c r="K5" s="891">
        <v>2012</v>
      </c>
      <c r="L5" s="886">
        <v>2013</v>
      </c>
      <c r="M5" s="886">
        <v>2014</v>
      </c>
      <c r="N5" s="892" t="s">
        <v>93</v>
      </c>
    </row>
    <row r="6" spans="1:14" ht="14.4" customHeight="1" thickBot="1" x14ac:dyDescent="0.35">
      <c r="A6" s="884" t="s">
        <v>1736</v>
      </c>
      <c r="B6" s="885" t="s">
        <v>1945</v>
      </c>
      <c r="C6" s="888">
        <v>1226</v>
      </c>
      <c r="D6" s="889">
        <v>1003</v>
      </c>
      <c r="E6" s="889">
        <v>1099</v>
      </c>
      <c r="F6" s="890">
        <v>0.89641109298531807</v>
      </c>
      <c r="G6" s="888">
        <v>1092.4343999999999</v>
      </c>
      <c r="H6" s="889">
        <v>907.29810000000009</v>
      </c>
      <c r="I6" s="889">
        <v>996.71220000000017</v>
      </c>
      <c r="J6" s="890">
        <v>0.91237716424894744</v>
      </c>
      <c r="K6" s="888">
        <v>49.04</v>
      </c>
      <c r="L6" s="889">
        <v>40.119999999999997</v>
      </c>
      <c r="M6" s="889">
        <v>43.96</v>
      </c>
      <c r="N6" s="893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2014-07-22T12:18:10Z</dcterms:modified>
</cp:coreProperties>
</file>